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tables/table2.xml" ContentType="application/vnd.openxmlformats-officedocument.spreadsheetml.table+xml"/>
  <Override PartName="/xl/tables/table3.xml" ContentType="application/vnd.openxmlformats-officedocument.spreadsheetml.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timelines/timeline1.xml" ContentType="application/vnd.ms-excel.timeline+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style8.xml" ContentType="application/vnd.ms-office.chartstyle+xml"/>
  <Override PartName="/xl/charts/colors8.xml" ContentType="application/vnd.ms-office.chartcolorstyle+xml"/>
  <Override PartName="/xl/charts/chart11.xml" ContentType="application/vnd.openxmlformats-officedocument.drawingml.chart+xml"/>
  <Override PartName="/xl/charts/style9.xml" ContentType="application/vnd.ms-office.chartstyle+xml"/>
  <Override PartName="/xl/charts/colors9.xml" ContentType="application/vnd.ms-office.chartcolorstyle+xml"/>
  <Override PartName="/xl/charts/chart12.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4.xml" ContentType="application/vnd.openxmlformats-officedocument.drawing+xml"/>
  <Override PartName="/xl/slicers/slicer2.xml" ContentType="application/vnd.ms-excel.slicer+xml"/>
  <Override PartName="/xl/charts/chart13.xml" ContentType="application/vnd.openxmlformats-officedocument.drawingml.chart+xml"/>
  <Override PartName="/xl/charts/style11.xml" ContentType="application/vnd.ms-office.chartstyle+xml"/>
  <Override PartName="/xl/charts/colors11.xml" ContentType="application/vnd.ms-office.chartcolorstyle+xml"/>
  <Override PartName="/xl/charts/chart14.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defaultThemeVersion="166925"/>
  <mc:AlternateContent xmlns:mc="http://schemas.openxmlformats.org/markup-compatibility/2006">
    <mc:Choice Requires="x15">
      <x15ac:absPath xmlns:x15ac="http://schemas.microsoft.com/office/spreadsheetml/2010/11/ac" url="C:\Users\S\Desktop\notion\coffee\"/>
    </mc:Choice>
  </mc:AlternateContent>
  <xr:revisionPtr revIDLastSave="0" documentId="13_ncr:1_{4E973672-B009-4B3B-9EDD-E03705DE5B67}" xr6:coauthVersionLast="47" xr6:coauthVersionMax="47" xr10:uidLastSave="{00000000-0000-0000-0000-000000000000}"/>
  <bookViews>
    <workbookView xWindow="-120" yWindow="-120" windowWidth="29040" windowHeight="15720" tabRatio="608" firstSheet="1" activeTab="7" xr2:uid="{00000000-000D-0000-FFFF-FFFF00000000}"/>
  </bookViews>
  <sheets>
    <sheet name="customers" sheetId="13" r:id="rId1"/>
    <sheet name="products" sheetId="2" r:id="rId2"/>
    <sheet name="orders" sheetId="17" r:id="rId3"/>
    <sheet name="RFM_prep" sheetId="19" r:id="rId4"/>
    <sheet name="pivot_tables_orders" sheetId="27" r:id="rId5"/>
    <sheet name="pivot_tables_RFM" sheetId="24" r:id="rId6"/>
    <sheet name="dashboard_sales" sheetId="30" r:id="rId7"/>
    <sheet name="dashboard_RFM" sheetId="32" r:id="rId8"/>
  </sheets>
  <definedNames>
    <definedName name="_xlnm._FilterDatabase" localSheetId="2" hidden="1">orders!$A$1:$O$1001</definedName>
    <definedName name="_xlnm._FilterDatabase" localSheetId="1" hidden="1">products!$A$1:$G$49</definedName>
    <definedName name="_xlnm._FilterDatabase" localSheetId="3" hidden="1">RFM_prep!$A$2:$J$1002</definedName>
    <definedName name="NativeTimeline_Order_Date">#N/A</definedName>
    <definedName name="Slicer_Coffee_Type_full">#N/A</definedName>
    <definedName name="Slicer_Customer_Type">#N/A</definedName>
    <definedName name="Slicer_Loyalty_Card">#N/A</definedName>
  </definedNames>
  <calcPr calcId="191028"/>
  <pivotCaches>
    <pivotCache cacheId="212" r:id="rId9"/>
    <pivotCache cacheId="217" r:id="rId10"/>
    <pivotCache cacheId="225" r:id="rId11"/>
  </pivotCaches>
  <extLst>
    <ext xmlns:x14="http://schemas.microsoft.com/office/spreadsheetml/2009/9/main" uri="{BBE1A952-AA13-448e-AADC-164F8A28A991}">
      <x14:slicerCaches>
        <x14:slicerCache r:id="rId12"/>
        <x14:slicerCache r:id="rId13"/>
        <x14:slicerCache r:id="rId14"/>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5"/>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C3" i="19" l="1"/>
  <c r="AC4" i="19"/>
  <c r="AC5" i="19"/>
  <c r="AC6" i="19"/>
  <c r="AC7" i="19"/>
  <c r="AC8" i="19"/>
  <c r="AC9" i="19"/>
  <c r="AC10" i="19"/>
  <c r="AC11" i="19"/>
  <c r="AC12" i="19"/>
  <c r="AC13" i="19"/>
  <c r="AC14" i="19"/>
  <c r="AC15" i="19"/>
  <c r="AC16" i="19"/>
  <c r="AC17" i="19"/>
  <c r="AC18" i="19"/>
  <c r="AC19" i="19"/>
  <c r="AC20" i="19"/>
  <c r="AC21" i="19"/>
  <c r="AC22" i="19"/>
  <c r="AC23" i="19"/>
  <c r="AC24" i="19"/>
  <c r="AC25" i="19"/>
  <c r="AC26" i="19"/>
  <c r="AC27" i="19"/>
  <c r="AC28" i="19"/>
  <c r="AC29" i="19"/>
  <c r="AC30" i="19"/>
  <c r="AC31" i="19"/>
  <c r="AC32" i="19"/>
  <c r="AC33" i="19"/>
  <c r="AC34" i="19"/>
  <c r="AC35" i="19"/>
  <c r="AC36" i="19"/>
  <c r="AC37" i="19"/>
  <c r="AC38" i="19"/>
  <c r="AC39" i="19"/>
  <c r="AC40" i="19"/>
  <c r="AC41" i="19"/>
  <c r="AC42" i="19"/>
  <c r="AC43" i="19"/>
  <c r="AC44" i="19"/>
  <c r="AC45" i="19"/>
  <c r="AC46" i="19"/>
  <c r="AC47" i="19"/>
  <c r="AC48" i="19"/>
  <c r="AC49" i="19"/>
  <c r="AC50" i="19"/>
  <c r="AC51" i="19"/>
  <c r="AC52" i="19"/>
  <c r="AC53" i="19"/>
  <c r="AC54" i="19"/>
  <c r="AC55" i="19"/>
  <c r="AC56" i="19"/>
  <c r="AC57" i="19"/>
  <c r="AC58" i="19"/>
  <c r="AC59" i="19"/>
  <c r="AC60" i="19"/>
  <c r="AC61" i="19"/>
  <c r="AC62" i="19"/>
  <c r="AC63" i="19"/>
  <c r="AC64" i="19"/>
  <c r="AC65" i="19"/>
  <c r="AC66" i="19"/>
  <c r="AC67" i="19"/>
  <c r="AC68" i="19"/>
  <c r="AC69" i="19"/>
  <c r="AC70" i="19"/>
  <c r="AC71" i="19"/>
  <c r="AC72" i="19"/>
  <c r="AC73" i="19"/>
  <c r="AC74" i="19"/>
  <c r="AC75" i="19"/>
  <c r="AC76" i="19"/>
  <c r="AC77" i="19"/>
  <c r="AC78" i="19"/>
  <c r="AC79" i="19"/>
  <c r="AC80" i="19"/>
  <c r="AC81" i="19"/>
  <c r="AC82" i="19"/>
  <c r="AC83" i="19"/>
  <c r="AC84" i="19"/>
  <c r="AC85" i="19"/>
  <c r="AC86" i="19"/>
  <c r="AC87" i="19"/>
  <c r="AC88" i="19"/>
  <c r="AC89" i="19"/>
  <c r="AC90" i="19"/>
  <c r="AC91" i="19"/>
  <c r="AC92" i="19"/>
  <c r="AC93" i="19"/>
  <c r="AC94" i="19"/>
  <c r="AC95" i="19"/>
  <c r="AC96" i="19"/>
  <c r="AC97" i="19"/>
  <c r="AC98" i="19"/>
  <c r="AC99" i="19"/>
  <c r="AC100" i="19"/>
  <c r="AC101" i="19"/>
  <c r="AC102" i="19"/>
  <c r="AC103" i="19"/>
  <c r="AC104" i="19"/>
  <c r="AC105" i="19"/>
  <c r="AC106" i="19"/>
  <c r="AC107" i="19"/>
  <c r="AC108" i="19"/>
  <c r="AC109" i="19"/>
  <c r="AC110" i="19"/>
  <c r="AC111" i="19"/>
  <c r="AC112" i="19"/>
  <c r="AC113" i="19"/>
  <c r="AC114" i="19"/>
  <c r="AC115" i="19"/>
  <c r="AC116" i="19"/>
  <c r="AC117" i="19"/>
  <c r="AC118" i="19"/>
  <c r="AC119" i="19"/>
  <c r="AC120" i="19"/>
  <c r="AC121" i="19"/>
  <c r="AC122" i="19"/>
  <c r="AC123" i="19"/>
  <c r="AC124" i="19"/>
  <c r="AC125" i="19"/>
  <c r="AC126" i="19"/>
  <c r="AC127" i="19"/>
  <c r="AC128" i="19"/>
  <c r="AC129" i="19"/>
  <c r="AC130" i="19"/>
  <c r="AC131" i="19"/>
  <c r="AC132" i="19"/>
  <c r="AC133" i="19"/>
  <c r="AC134" i="19"/>
  <c r="AC135" i="19"/>
  <c r="AC136" i="19"/>
  <c r="AC137" i="19"/>
  <c r="AC138" i="19"/>
  <c r="AC139" i="19"/>
  <c r="AC140" i="19"/>
  <c r="AC141" i="19"/>
  <c r="AC142" i="19"/>
  <c r="AC143" i="19"/>
  <c r="AC144" i="19"/>
  <c r="AC145" i="19"/>
  <c r="AC146" i="19"/>
  <c r="AC147" i="19"/>
  <c r="AC148" i="19"/>
  <c r="AC149" i="19"/>
  <c r="AC150" i="19"/>
  <c r="AC151" i="19"/>
  <c r="AC152" i="19"/>
  <c r="AC153" i="19"/>
  <c r="AC154" i="19"/>
  <c r="AC155" i="19"/>
  <c r="AC156" i="19"/>
  <c r="AC157" i="19"/>
  <c r="AC158" i="19"/>
  <c r="AC159" i="19"/>
  <c r="AC160" i="19"/>
  <c r="AC161" i="19"/>
  <c r="AC162" i="19"/>
  <c r="AC163" i="19"/>
  <c r="AC164" i="19"/>
  <c r="AC165" i="19"/>
  <c r="AC166" i="19"/>
  <c r="AC167" i="19"/>
  <c r="AC168" i="19"/>
  <c r="AC169" i="19"/>
  <c r="AC170" i="19"/>
  <c r="AC171" i="19"/>
  <c r="AC172" i="19"/>
  <c r="AC173" i="19"/>
  <c r="AC174" i="19"/>
  <c r="AC175" i="19"/>
  <c r="AC176" i="19"/>
  <c r="AC177" i="19"/>
  <c r="AC178" i="19"/>
  <c r="AC179" i="19"/>
  <c r="AC180" i="19"/>
  <c r="AC181" i="19"/>
  <c r="AC182" i="19"/>
  <c r="AC183" i="19"/>
  <c r="AC184" i="19"/>
  <c r="AC185" i="19"/>
  <c r="AC186" i="19"/>
  <c r="AC187" i="19"/>
  <c r="AC188" i="19"/>
  <c r="AC189" i="19"/>
  <c r="AC190" i="19"/>
  <c r="AC191" i="19"/>
  <c r="AC192" i="19"/>
  <c r="AC193" i="19"/>
  <c r="AC194" i="19"/>
  <c r="AC195" i="19"/>
  <c r="AC196" i="19"/>
  <c r="AC197" i="19"/>
  <c r="AC198" i="19"/>
  <c r="AC199" i="19"/>
  <c r="AC200" i="19"/>
  <c r="AC201" i="19"/>
  <c r="AC202" i="19"/>
  <c r="AC203" i="19"/>
  <c r="AC204" i="19"/>
  <c r="AC205" i="19"/>
  <c r="AC206" i="19"/>
  <c r="AC207" i="19"/>
  <c r="AC208" i="19"/>
  <c r="AC209" i="19"/>
  <c r="AC210" i="19"/>
  <c r="AC211" i="19"/>
  <c r="AC212" i="19"/>
  <c r="AC213" i="19"/>
  <c r="AC214" i="19"/>
  <c r="AC215" i="19"/>
  <c r="AC216" i="19"/>
  <c r="AC217" i="19"/>
  <c r="AC218" i="19"/>
  <c r="AC219" i="19"/>
  <c r="AC220" i="19"/>
  <c r="AC221" i="19"/>
  <c r="AC222" i="19"/>
  <c r="AC223" i="19"/>
  <c r="AC224" i="19"/>
  <c r="AC225" i="19"/>
  <c r="AC226" i="19"/>
  <c r="AC227" i="19"/>
  <c r="AC228" i="19"/>
  <c r="AC229" i="19"/>
  <c r="AC230" i="19"/>
  <c r="AC231" i="19"/>
  <c r="AC232" i="19"/>
  <c r="AC233" i="19"/>
  <c r="AC234" i="19"/>
  <c r="AC235" i="19"/>
  <c r="AC236" i="19"/>
  <c r="AC237" i="19"/>
  <c r="AC238" i="19"/>
  <c r="AC239" i="19"/>
  <c r="AC240" i="19"/>
  <c r="AC241" i="19"/>
  <c r="AC242" i="19"/>
  <c r="AC243" i="19"/>
  <c r="AC244" i="19"/>
  <c r="AC245" i="19"/>
  <c r="AC246" i="19"/>
  <c r="AC247" i="19"/>
  <c r="AC248" i="19"/>
  <c r="AC249" i="19"/>
  <c r="AC250" i="19"/>
  <c r="AC251" i="19"/>
  <c r="AC252" i="19"/>
  <c r="AC253" i="19"/>
  <c r="AC254" i="19"/>
  <c r="AC255" i="19"/>
  <c r="AC256" i="19"/>
  <c r="AC257" i="19"/>
  <c r="AC258" i="19"/>
  <c r="AC259" i="19"/>
  <c r="AC260" i="19"/>
  <c r="AC261" i="19"/>
  <c r="AC262" i="19"/>
  <c r="AC263" i="19"/>
  <c r="AC264" i="19"/>
  <c r="AC265" i="19"/>
  <c r="AC266" i="19"/>
  <c r="AC267" i="19"/>
  <c r="AC268" i="19"/>
  <c r="AC269" i="19"/>
  <c r="AC270" i="19"/>
  <c r="AC271" i="19"/>
  <c r="AC272" i="19"/>
  <c r="AC273" i="19"/>
  <c r="AC274" i="19"/>
  <c r="AC275" i="19"/>
  <c r="AC276" i="19"/>
  <c r="AC277" i="19"/>
  <c r="AC278" i="19"/>
  <c r="AC279" i="19"/>
  <c r="AC280" i="19"/>
  <c r="AC281" i="19"/>
  <c r="AC282" i="19"/>
  <c r="AC283" i="19"/>
  <c r="AC284" i="19"/>
  <c r="AC285" i="19"/>
  <c r="AC286" i="19"/>
  <c r="AC287" i="19"/>
  <c r="AC288" i="19"/>
  <c r="AC289" i="19"/>
  <c r="AC290" i="19"/>
  <c r="AC291" i="19"/>
  <c r="AC292" i="19"/>
  <c r="AC293" i="19"/>
  <c r="AC294" i="19"/>
  <c r="AC295" i="19"/>
  <c r="AC296" i="19"/>
  <c r="AC297" i="19"/>
  <c r="AC298" i="19"/>
  <c r="AC299" i="19"/>
  <c r="AC300" i="19"/>
  <c r="AC301" i="19"/>
  <c r="AC302" i="19"/>
  <c r="AC303" i="19"/>
  <c r="AC304" i="19"/>
  <c r="AC305" i="19"/>
  <c r="AC306" i="19"/>
  <c r="AC307" i="19"/>
  <c r="AC308" i="19"/>
  <c r="AC309" i="19"/>
  <c r="AC310" i="19"/>
  <c r="AC311" i="19"/>
  <c r="AC312" i="19"/>
  <c r="AC313" i="19"/>
  <c r="AC314" i="19"/>
  <c r="AC315" i="19"/>
  <c r="AC316" i="19"/>
  <c r="AC317" i="19"/>
  <c r="AC318" i="19"/>
  <c r="AC319" i="19"/>
  <c r="AC320" i="19"/>
  <c r="AC321" i="19"/>
  <c r="AC322" i="19"/>
  <c r="AC323" i="19"/>
  <c r="AC324" i="19"/>
  <c r="AC325" i="19"/>
  <c r="AC326" i="19"/>
  <c r="AC327" i="19"/>
  <c r="AC328" i="19"/>
  <c r="AC329" i="19"/>
  <c r="AC330" i="19"/>
  <c r="AC331" i="19"/>
  <c r="AC332" i="19"/>
  <c r="AC333" i="19"/>
  <c r="AC334" i="19"/>
  <c r="AC335" i="19"/>
  <c r="AC336" i="19"/>
  <c r="AC337" i="19"/>
  <c r="AC338" i="19"/>
  <c r="AC339" i="19"/>
  <c r="AC340" i="19"/>
  <c r="AC341" i="19"/>
  <c r="AC342" i="19"/>
  <c r="AC343" i="19"/>
  <c r="AC344" i="19"/>
  <c r="AC345" i="19"/>
  <c r="AC346" i="19"/>
  <c r="AC347" i="19"/>
  <c r="AC348" i="19"/>
  <c r="AC349" i="19"/>
  <c r="AC350" i="19"/>
  <c r="AC351" i="19"/>
  <c r="AC352" i="19"/>
  <c r="AC353" i="19"/>
  <c r="AC354" i="19"/>
  <c r="AC355" i="19"/>
  <c r="AC356" i="19"/>
  <c r="AC357" i="19"/>
  <c r="AC358" i="19"/>
  <c r="AC359" i="19"/>
  <c r="AC360" i="19"/>
  <c r="AC361" i="19"/>
  <c r="AC362" i="19"/>
  <c r="AC363" i="19"/>
  <c r="AC364" i="19"/>
  <c r="AC365" i="19"/>
  <c r="AC366" i="19"/>
  <c r="AC367" i="19"/>
  <c r="AC368" i="19"/>
  <c r="AC369" i="19"/>
  <c r="AC370" i="19"/>
  <c r="AC371" i="19"/>
  <c r="AC372" i="19"/>
  <c r="AC373" i="19"/>
  <c r="AC374" i="19"/>
  <c r="AC375" i="19"/>
  <c r="AC376" i="19"/>
  <c r="AC377" i="19"/>
  <c r="AC378" i="19"/>
  <c r="AC379" i="19"/>
  <c r="AC380" i="19"/>
  <c r="AC381" i="19"/>
  <c r="AC382" i="19"/>
  <c r="AC383" i="19"/>
  <c r="AC384" i="19"/>
  <c r="AC385" i="19"/>
  <c r="AC386" i="19"/>
  <c r="AC387" i="19"/>
  <c r="AC388" i="19"/>
  <c r="AC389" i="19"/>
  <c r="AC390" i="19"/>
  <c r="AC391" i="19"/>
  <c r="AC392" i="19"/>
  <c r="AC393" i="19"/>
  <c r="AC394" i="19"/>
  <c r="AC395" i="19"/>
  <c r="AC396" i="19"/>
  <c r="AC397" i="19"/>
  <c r="AC398" i="19"/>
  <c r="AC399" i="19"/>
  <c r="AC400" i="19"/>
  <c r="AC401" i="19"/>
  <c r="AC402" i="19"/>
  <c r="AC403" i="19"/>
  <c r="AC404" i="19"/>
  <c r="AC405" i="19"/>
  <c r="AC406" i="19"/>
  <c r="AC407" i="19"/>
  <c r="AC408" i="19"/>
  <c r="AC409" i="19"/>
  <c r="AC410" i="19"/>
  <c r="AC411" i="19"/>
  <c r="AC412" i="19"/>
  <c r="AC413" i="19"/>
  <c r="AC414" i="19"/>
  <c r="AC415" i="19"/>
  <c r="AC416" i="19"/>
  <c r="AC417" i="19"/>
  <c r="AC418" i="19"/>
  <c r="AC419" i="19"/>
  <c r="AC420" i="19"/>
  <c r="AC421" i="19"/>
  <c r="AC422" i="19"/>
  <c r="AC423" i="19"/>
  <c r="AC424" i="19"/>
  <c r="AC425" i="19"/>
  <c r="AC426" i="19"/>
  <c r="AC427" i="19"/>
  <c r="AC428" i="19"/>
  <c r="AC429" i="19"/>
  <c r="AC430" i="19"/>
  <c r="AC431" i="19"/>
  <c r="AC432" i="19"/>
  <c r="AC433" i="19"/>
  <c r="AC434" i="19"/>
  <c r="AC435" i="19"/>
  <c r="AC436" i="19"/>
  <c r="AC437" i="19"/>
  <c r="AC438" i="19"/>
  <c r="AC439" i="19"/>
  <c r="AC440" i="19"/>
  <c r="AC441" i="19"/>
  <c r="AC442" i="19"/>
  <c r="AC443" i="19"/>
  <c r="AC444" i="19"/>
  <c r="AC445" i="19"/>
  <c r="AC446" i="19"/>
  <c r="AC447" i="19"/>
  <c r="AC448" i="19"/>
  <c r="AC449" i="19"/>
  <c r="AC450" i="19"/>
  <c r="AC451" i="19"/>
  <c r="AC452" i="19"/>
  <c r="AC453" i="19"/>
  <c r="AC454" i="19"/>
  <c r="AC455" i="19"/>
  <c r="AC456" i="19"/>
  <c r="AC457" i="19"/>
  <c r="AC458" i="19"/>
  <c r="AC459" i="19"/>
  <c r="AC460" i="19"/>
  <c r="AC461" i="19"/>
  <c r="AC462" i="19"/>
  <c r="AC463" i="19"/>
  <c r="AC464" i="19"/>
  <c r="AC465" i="19"/>
  <c r="AC466" i="19"/>
  <c r="AC467" i="19"/>
  <c r="AC468" i="19"/>
  <c r="AC469" i="19"/>
  <c r="AC470" i="19"/>
  <c r="AC471" i="19"/>
  <c r="AC472" i="19"/>
  <c r="AC473" i="19"/>
  <c r="AC474" i="19"/>
  <c r="AC475" i="19"/>
  <c r="AC476" i="19"/>
  <c r="AC477" i="19"/>
  <c r="AC478" i="19"/>
  <c r="AC479" i="19"/>
  <c r="AC480" i="19"/>
  <c r="AC481" i="19"/>
  <c r="AC482" i="19"/>
  <c r="AC483" i="19"/>
  <c r="AC484" i="19"/>
  <c r="AC485" i="19"/>
  <c r="AC486" i="19"/>
  <c r="AC487" i="19"/>
  <c r="AC488" i="19"/>
  <c r="AC489" i="19"/>
  <c r="AC490" i="19"/>
  <c r="AC491" i="19"/>
  <c r="AC492" i="19"/>
  <c r="AC493" i="19"/>
  <c r="AC494" i="19"/>
  <c r="AC495" i="19"/>
  <c r="AC496" i="19"/>
  <c r="AC497" i="19"/>
  <c r="AC498" i="19"/>
  <c r="AC499" i="19"/>
  <c r="AC500" i="19"/>
  <c r="AC501" i="19"/>
  <c r="AC502" i="19"/>
  <c r="AC503" i="19"/>
  <c r="AC504" i="19"/>
  <c r="AC505" i="19"/>
  <c r="AC506" i="19"/>
  <c r="AC507" i="19"/>
  <c r="AC508" i="19"/>
  <c r="AC509" i="19"/>
  <c r="AC510" i="19"/>
  <c r="AC511" i="19"/>
  <c r="AC512" i="19"/>
  <c r="AC513" i="19"/>
  <c r="AC514" i="19"/>
  <c r="AC515" i="19"/>
  <c r="AC516" i="19"/>
  <c r="AC517" i="19"/>
  <c r="AC518" i="19"/>
  <c r="AC519" i="19"/>
  <c r="AC520" i="19"/>
  <c r="AC521" i="19"/>
  <c r="AC522" i="19"/>
  <c r="AC523" i="19"/>
  <c r="AC524" i="19"/>
  <c r="AC525" i="19"/>
  <c r="AC526" i="19"/>
  <c r="AC527" i="19"/>
  <c r="AC528" i="19"/>
  <c r="AC529" i="19"/>
  <c r="AC530" i="19"/>
  <c r="AC531" i="19"/>
  <c r="AC532" i="19"/>
  <c r="AC533" i="19"/>
  <c r="AC534" i="19"/>
  <c r="AC535" i="19"/>
  <c r="AC536" i="19"/>
  <c r="AC537" i="19"/>
  <c r="AC538" i="19"/>
  <c r="AC539" i="19"/>
  <c r="AC540" i="19"/>
  <c r="AC541" i="19"/>
  <c r="AC542" i="19"/>
  <c r="AC543" i="19"/>
  <c r="AC544" i="19"/>
  <c r="AC545" i="19"/>
  <c r="AC546" i="19"/>
  <c r="AC547" i="19"/>
  <c r="AC548" i="19"/>
  <c r="AC549" i="19"/>
  <c r="AC550" i="19"/>
  <c r="AC551" i="19"/>
  <c r="AC552" i="19"/>
  <c r="AC553" i="19"/>
  <c r="AC554" i="19"/>
  <c r="AC555" i="19"/>
  <c r="AC556" i="19"/>
  <c r="AC557" i="19"/>
  <c r="AC558" i="19"/>
  <c r="AC559" i="19"/>
  <c r="AC560" i="19"/>
  <c r="AC561" i="19"/>
  <c r="AC562" i="19"/>
  <c r="AC563" i="19"/>
  <c r="AC564" i="19"/>
  <c r="AC565" i="19"/>
  <c r="AC566" i="19"/>
  <c r="AC567" i="19"/>
  <c r="AC568" i="19"/>
  <c r="AC569" i="19"/>
  <c r="AC570" i="19"/>
  <c r="AC571" i="19"/>
  <c r="AC572" i="19"/>
  <c r="AC573" i="19"/>
  <c r="AC574" i="19"/>
  <c r="AC575" i="19"/>
  <c r="AC576" i="19"/>
  <c r="AC577" i="19"/>
  <c r="AC578" i="19"/>
  <c r="AC579" i="19"/>
  <c r="AC580" i="19"/>
  <c r="AC581" i="19"/>
  <c r="AC582" i="19"/>
  <c r="AC583" i="19"/>
  <c r="AC584" i="19"/>
  <c r="AC585" i="19"/>
  <c r="AC586" i="19"/>
  <c r="AC587" i="19"/>
  <c r="AC588" i="19"/>
  <c r="AC589" i="19"/>
  <c r="AC590" i="19"/>
  <c r="AC591" i="19"/>
  <c r="AC592" i="19"/>
  <c r="AC593" i="19"/>
  <c r="AC594" i="19"/>
  <c r="AC595" i="19"/>
  <c r="AC596" i="19"/>
  <c r="AC597" i="19"/>
  <c r="AC598" i="19"/>
  <c r="AC599" i="19"/>
  <c r="AC600" i="19"/>
  <c r="AC601" i="19"/>
  <c r="AC602" i="19"/>
  <c r="AC603" i="19"/>
  <c r="AC604" i="19"/>
  <c r="AC605" i="19"/>
  <c r="AC606" i="19"/>
  <c r="AC607" i="19"/>
  <c r="AC608" i="19"/>
  <c r="AC609" i="19"/>
  <c r="AC610" i="19"/>
  <c r="AC611" i="19"/>
  <c r="AC612" i="19"/>
  <c r="AC613" i="19"/>
  <c r="AC614" i="19"/>
  <c r="AC615" i="19"/>
  <c r="AC616" i="19"/>
  <c r="AC617" i="19"/>
  <c r="AC618" i="19"/>
  <c r="AC619" i="19"/>
  <c r="AC620" i="19"/>
  <c r="AC621" i="19"/>
  <c r="AC622" i="19"/>
  <c r="AC623" i="19"/>
  <c r="AC624" i="19"/>
  <c r="AC625" i="19"/>
  <c r="AC626" i="19"/>
  <c r="AC627" i="19"/>
  <c r="AC628" i="19"/>
  <c r="AC629" i="19"/>
  <c r="AC630" i="19"/>
  <c r="AC631" i="19"/>
  <c r="AC632" i="19"/>
  <c r="AC633" i="19"/>
  <c r="AC634" i="19"/>
  <c r="AC635" i="19"/>
  <c r="AC636" i="19"/>
  <c r="AC637" i="19"/>
  <c r="AC638" i="19"/>
  <c r="AC639" i="19"/>
  <c r="AC640" i="19"/>
  <c r="AC641" i="19"/>
  <c r="AC642" i="19"/>
  <c r="AC643" i="19"/>
  <c r="AC644" i="19"/>
  <c r="AC645" i="19"/>
  <c r="AC646" i="19"/>
  <c r="AC647" i="19"/>
  <c r="AC648" i="19"/>
  <c r="AC649" i="19"/>
  <c r="AC650" i="19"/>
  <c r="AC651" i="19"/>
  <c r="AC652" i="19"/>
  <c r="AC653" i="19"/>
  <c r="AC654" i="19"/>
  <c r="AC655" i="19"/>
  <c r="AC656" i="19"/>
  <c r="AC657" i="19"/>
  <c r="AC658" i="19"/>
  <c r="AC659" i="19"/>
  <c r="AC660" i="19"/>
  <c r="AC661" i="19"/>
  <c r="AC662" i="19"/>
  <c r="AC663" i="19"/>
  <c r="AC664" i="19"/>
  <c r="AC665" i="19"/>
  <c r="AC666" i="19"/>
  <c r="AC667" i="19"/>
  <c r="AC668" i="19"/>
  <c r="AC669" i="19"/>
  <c r="AC670" i="19"/>
  <c r="AC671" i="19"/>
  <c r="AC672" i="19"/>
  <c r="AC673" i="19"/>
  <c r="AC674" i="19"/>
  <c r="AC675" i="19"/>
  <c r="AC676" i="19"/>
  <c r="AC677" i="19"/>
  <c r="AC678" i="19"/>
  <c r="AC679" i="19"/>
  <c r="AC680" i="19"/>
  <c r="AC681" i="19"/>
  <c r="AC682" i="19"/>
  <c r="AC683" i="19"/>
  <c r="AC684" i="19"/>
  <c r="AC685" i="19"/>
  <c r="AC686" i="19"/>
  <c r="AC687" i="19"/>
  <c r="AC688" i="19"/>
  <c r="AC689" i="19"/>
  <c r="AC690" i="19"/>
  <c r="AC691" i="19"/>
  <c r="AC692" i="19"/>
  <c r="AC693" i="19"/>
  <c r="AC694" i="19"/>
  <c r="AC695" i="19"/>
  <c r="AC696" i="19"/>
  <c r="AC697" i="19"/>
  <c r="AC698" i="19"/>
  <c r="AC699" i="19"/>
  <c r="AC700" i="19"/>
  <c r="AC701" i="19"/>
  <c r="AC702" i="19"/>
  <c r="AC703" i="19"/>
  <c r="AC704" i="19"/>
  <c r="AC705" i="19"/>
  <c r="AC706" i="19"/>
  <c r="AC707" i="19"/>
  <c r="AC708" i="19"/>
  <c r="AC709" i="19"/>
  <c r="AC710" i="19"/>
  <c r="AC711" i="19"/>
  <c r="AC712" i="19"/>
  <c r="AC713" i="19"/>
  <c r="AC714" i="19"/>
  <c r="AC715" i="19"/>
  <c r="AC716" i="19"/>
  <c r="AC717" i="19"/>
  <c r="AC718" i="19"/>
  <c r="AC719" i="19"/>
  <c r="AC720" i="19"/>
  <c r="AC721" i="19"/>
  <c r="AC722" i="19"/>
  <c r="AC723" i="19"/>
  <c r="AC724" i="19"/>
  <c r="AC725" i="19"/>
  <c r="AC726" i="19"/>
  <c r="AC727" i="19"/>
  <c r="AC728" i="19"/>
  <c r="AC729" i="19"/>
  <c r="AC730" i="19"/>
  <c r="AC731" i="19"/>
  <c r="AC732" i="19"/>
  <c r="AC733" i="19"/>
  <c r="AC734" i="19"/>
  <c r="AC735" i="19"/>
  <c r="AC736" i="19"/>
  <c r="AC737" i="19"/>
  <c r="AC738" i="19"/>
  <c r="AC739" i="19"/>
  <c r="AC740" i="19"/>
  <c r="AC741" i="19"/>
  <c r="AC742" i="19"/>
  <c r="AC743" i="19"/>
  <c r="AC744" i="19"/>
  <c r="AC745" i="19"/>
  <c r="AC746" i="19"/>
  <c r="AC747" i="19"/>
  <c r="AC748" i="19"/>
  <c r="AC749" i="19"/>
  <c r="AC750" i="19"/>
  <c r="AC751" i="19"/>
  <c r="AC752" i="19"/>
  <c r="AC753" i="19"/>
  <c r="AC754" i="19"/>
  <c r="AC755" i="19"/>
  <c r="AC756" i="19"/>
  <c r="AC757" i="19"/>
  <c r="AC758" i="19"/>
  <c r="AC759" i="19"/>
  <c r="AC760" i="19"/>
  <c r="AC761" i="19"/>
  <c r="AC762" i="19"/>
  <c r="AC763" i="19"/>
  <c r="AC764" i="19"/>
  <c r="AC765" i="19"/>
  <c r="AC766" i="19"/>
  <c r="AC767" i="19"/>
  <c r="AC768" i="19"/>
  <c r="AC769" i="19"/>
  <c r="AC770" i="19"/>
  <c r="AC771" i="19"/>
  <c r="AC772" i="19"/>
  <c r="AC773" i="19"/>
  <c r="AC774" i="19"/>
  <c r="AC775" i="19"/>
  <c r="AC776" i="19"/>
  <c r="AC777" i="19"/>
  <c r="AC778" i="19"/>
  <c r="AC779" i="19"/>
  <c r="AC780" i="19"/>
  <c r="AC781" i="19"/>
  <c r="AC782" i="19"/>
  <c r="AC783" i="19"/>
  <c r="AC784" i="19"/>
  <c r="AC785" i="19"/>
  <c r="AC786" i="19"/>
  <c r="AC787" i="19"/>
  <c r="AC788" i="19"/>
  <c r="AC789" i="19"/>
  <c r="AC790" i="19"/>
  <c r="AC791" i="19"/>
  <c r="AC792" i="19"/>
  <c r="AC793" i="19"/>
  <c r="AC794" i="19"/>
  <c r="AC795" i="19"/>
  <c r="AC796" i="19"/>
  <c r="AC797" i="19"/>
  <c r="AC798" i="19"/>
  <c r="AC799" i="19"/>
  <c r="AC800" i="19"/>
  <c r="AC801" i="19"/>
  <c r="AC802" i="19"/>
  <c r="AC803" i="19"/>
  <c r="AC804" i="19"/>
  <c r="AC805" i="19"/>
  <c r="AC806" i="19"/>
  <c r="AC807" i="19"/>
  <c r="AC808" i="19"/>
  <c r="AC809" i="19"/>
  <c r="AC810" i="19"/>
  <c r="AC811" i="19"/>
  <c r="AC812" i="19"/>
  <c r="AC813" i="19"/>
  <c r="AC814" i="19"/>
  <c r="AC815" i="19"/>
  <c r="AC816" i="19"/>
  <c r="AC817" i="19"/>
  <c r="AC818" i="19"/>
  <c r="AC819" i="19"/>
  <c r="AC820" i="19"/>
  <c r="AC821" i="19"/>
  <c r="AC822" i="19"/>
  <c r="AC823" i="19"/>
  <c r="AC824" i="19"/>
  <c r="AC825" i="19"/>
  <c r="AC826" i="19"/>
  <c r="AC827" i="19"/>
  <c r="AC828" i="19"/>
  <c r="AC829" i="19"/>
  <c r="AC830" i="19"/>
  <c r="AC831" i="19"/>
  <c r="AC832" i="19"/>
  <c r="AC833" i="19"/>
  <c r="AC834" i="19"/>
  <c r="AC835" i="19"/>
  <c r="AC836" i="19"/>
  <c r="AC837" i="19"/>
  <c r="AC838" i="19"/>
  <c r="AC839" i="19"/>
  <c r="AC840" i="19"/>
  <c r="AC841" i="19"/>
  <c r="AC842" i="19"/>
  <c r="AC843" i="19"/>
  <c r="AC844" i="19"/>
  <c r="AC845" i="19"/>
  <c r="AC846" i="19"/>
  <c r="AC847" i="19"/>
  <c r="AC848" i="19"/>
  <c r="AC849" i="19"/>
  <c r="AC850" i="19"/>
  <c r="AC851" i="19"/>
  <c r="AC852" i="19"/>
  <c r="AC853" i="19"/>
  <c r="AC854" i="19"/>
  <c r="AC855" i="19"/>
  <c r="AC856" i="19"/>
  <c r="AC857" i="19"/>
  <c r="AC858" i="19"/>
  <c r="AC859" i="19"/>
  <c r="AC860" i="19"/>
  <c r="AC861" i="19"/>
  <c r="AC862" i="19"/>
  <c r="AC863" i="19"/>
  <c r="AC864" i="19"/>
  <c r="AC865" i="19"/>
  <c r="AC866" i="19"/>
  <c r="AC867" i="19"/>
  <c r="AC868" i="19"/>
  <c r="AC869" i="19"/>
  <c r="AC870" i="19"/>
  <c r="AC871" i="19"/>
  <c r="AC872" i="19"/>
  <c r="AC873" i="19"/>
  <c r="AC874" i="19"/>
  <c r="AC875" i="19"/>
  <c r="AC876" i="19"/>
  <c r="AC877" i="19"/>
  <c r="AC878" i="19"/>
  <c r="AC879" i="19"/>
  <c r="AC880" i="19"/>
  <c r="AC881" i="19"/>
  <c r="AC882" i="19"/>
  <c r="AC883" i="19"/>
  <c r="AC884" i="19"/>
  <c r="AC885" i="19"/>
  <c r="AC886" i="19"/>
  <c r="AC887" i="19"/>
  <c r="AC888" i="19"/>
  <c r="AC889" i="19"/>
  <c r="AC890" i="19"/>
  <c r="AC891" i="19"/>
  <c r="AC892" i="19"/>
  <c r="AC893" i="19"/>
  <c r="AC894" i="19"/>
  <c r="AC895" i="19"/>
  <c r="AC896" i="19"/>
  <c r="AC897" i="19"/>
  <c r="AC898" i="19"/>
  <c r="AC899" i="19"/>
  <c r="AC900" i="19"/>
  <c r="AC901" i="19"/>
  <c r="AC902" i="19"/>
  <c r="AC903" i="19"/>
  <c r="AC904" i="19"/>
  <c r="AC905" i="19"/>
  <c r="AC906" i="19"/>
  <c r="AC907" i="19"/>
  <c r="AC908" i="19"/>
  <c r="AC909" i="19"/>
  <c r="AC910" i="19"/>
  <c r="AC911" i="19"/>
  <c r="AC912" i="19"/>
  <c r="AC913" i="19"/>
  <c r="AC914" i="19"/>
  <c r="AC915" i="19"/>
  <c r="L2" i="17"/>
  <c r="L3" i="17"/>
  <c r="L4" i="17"/>
  <c r="L5" i="17"/>
  <c r="L6" i="17"/>
  <c r="L7" i="17"/>
  <c r="L8" i="17"/>
  <c r="L9" i="17"/>
  <c r="L10" i="17"/>
  <c r="L11" i="17"/>
  <c r="L12" i="17"/>
  <c r="L13" i="17"/>
  <c r="L14" i="17"/>
  <c r="L15" i="17"/>
  <c r="L16" i="17"/>
  <c r="L17" i="17"/>
  <c r="L18" i="17"/>
  <c r="L19" i="17"/>
  <c r="L20" i="17"/>
  <c r="L21" i="17"/>
  <c r="L22" i="17"/>
  <c r="L23" i="17"/>
  <c r="L24" i="17"/>
  <c r="L25" i="17"/>
  <c r="L26" i="17"/>
  <c r="L27" i="17"/>
  <c r="L28" i="17"/>
  <c r="L29" i="17"/>
  <c r="L30" i="17"/>
  <c r="L31" i="17"/>
  <c r="L32" i="17"/>
  <c r="L33" i="17"/>
  <c r="L34" i="17"/>
  <c r="L35" i="17"/>
  <c r="L36" i="17"/>
  <c r="L37" i="17"/>
  <c r="L38" i="17"/>
  <c r="L39" i="17"/>
  <c r="L40" i="17"/>
  <c r="L41" i="17"/>
  <c r="L42" i="17"/>
  <c r="L43" i="17"/>
  <c r="L44" i="17"/>
  <c r="L45" i="17"/>
  <c r="L46" i="17"/>
  <c r="L47" i="17"/>
  <c r="L48" i="17"/>
  <c r="L49" i="17"/>
  <c r="L50" i="17"/>
  <c r="L51" i="17"/>
  <c r="L52" i="17"/>
  <c r="L53" i="17"/>
  <c r="L54" i="17"/>
  <c r="L55" i="17"/>
  <c r="L56" i="17"/>
  <c r="L57" i="17"/>
  <c r="L58" i="17"/>
  <c r="L59" i="17"/>
  <c r="L60" i="17"/>
  <c r="L61" i="17"/>
  <c r="L62" i="17"/>
  <c r="L63" i="17"/>
  <c r="L64" i="17"/>
  <c r="L65" i="17"/>
  <c r="L66" i="17"/>
  <c r="L67" i="17"/>
  <c r="L68" i="17"/>
  <c r="L69" i="17"/>
  <c r="L70" i="17"/>
  <c r="L71" i="17"/>
  <c r="L72" i="17"/>
  <c r="L73" i="17"/>
  <c r="L74" i="17"/>
  <c r="L75" i="17"/>
  <c r="L76" i="17"/>
  <c r="L77" i="17"/>
  <c r="L78" i="17"/>
  <c r="L79" i="17"/>
  <c r="L80" i="17"/>
  <c r="L81" i="17"/>
  <c r="L82" i="17"/>
  <c r="L83" i="17"/>
  <c r="L84" i="17"/>
  <c r="L85" i="17"/>
  <c r="L86" i="17"/>
  <c r="L87" i="17"/>
  <c r="L88" i="17"/>
  <c r="L89" i="17"/>
  <c r="L90" i="17"/>
  <c r="L91" i="17"/>
  <c r="L92" i="17"/>
  <c r="L93" i="17"/>
  <c r="L94" i="17"/>
  <c r="L95" i="17"/>
  <c r="L96" i="17"/>
  <c r="L97" i="17"/>
  <c r="L98" i="17"/>
  <c r="L99" i="17"/>
  <c r="L100" i="17"/>
  <c r="L101" i="17"/>
  <c r="L102" i="17"/>
  <c r="L103" i="17"/>
  <c r="L104" i="17"/>
  <c r="L105" i="17"/>
  <c r="L106" i="17"/>
  <c r="L107" i="17"/>
  <c r="L108" i="17"/>
  <c r="L109" i="17"/>
  <c r="L110" i="17"/>
  <c r="L111" i="17"/>
  <c r="L112" i="17"/>
  <c r="L113" i="17"/>
  <c r="L114" i="17"/>
  <c r="L115" i="17"/>
  <c r="L116" i="17"/>
  <c r="L117" i="17"/>
  <c r="L118" i="17"/>
  <c r="L119" i="17"/>
  <c r="L120" i="17"/>
  <c r="L121" i="17"/>
  <c r="L122" i="17"/>
  <c r="L123" i="17"/>
  <c r="L124" i="17"/>
  <c r="L125" i="17"/>
  <c r="L126" i="17"/>
  <c r="L127" i="17"/>
  <c r="L128" i="17"/>
  <c r="L129" i="17"/>
  <c r="L130" i="17"/>
  <c r="L131" i="17"/>
  <c r="L132" i="17"/>
  <c r="L133" i="17"/>
  <c r="L134" i="17"/>
  <c r="L135" i="17"/>
  <c r="L136" i="17"/>
  <c r="L137" i="17"/>
  <c r="L138" i="17"/>
  <c r="L139" i="17"/>
  <c r="L140" i="17"/>
  <c r="L141" i="17"/>
  <c r="L142" i="17"/>
  <c r="L143" i="17"/>
  <c r="L144" i="17"/>
  <c r="L145" i="17"/>
  <c r="L146" i="17"/>
  <c r="L147" i="17"/>
  <c r="L148" i="17"/>
  <c r="L149" i="17"/>
  <c r="L150" i="17"/>
  <c r="L151" i="17"/>
  <c r="L152" i="17"/>
  <c r="L153" i="17"/>
  <c r="L154" i="17"/>
  <c r="L155" i="17"/>
  <c r="L156" i="17"/>
  <c r="L157" i="17"/>
  <c r="L158" i="17"/>
  <c r="L159" i="17"/>
  <c r="L160" i="17"/>
  <c r="L161" i="17"/>
  <c r="L162" i="17"/>
  <c r="L163" i="17"/>
  <c r="L164" i="17"/>
  <c r="L165" i="17"/>
  <c r="L166" i="17"/>
  <c r="L167" i="17"/>
  <c r="L168" i="17"/>
  <c r="L169" i="17"/>
  <c r="L170" i="17"/>
  <c r="L171" i="17"/>
  <c r="L172" i="17"/>
  <c r="L173" i="17"/>
  <c r="L174" i="17"/>
  <c r="L175" i="17"/>
  <c r="L176" i="17"/>
  <c r="L177" i="17"/>
  <c r="L178" i="17"/>
  <c r="L179" i="17"/>
  <c r="L180" i="17"/>
  <c r="L181" i="17"/>
  <c r="L182" i="17"/>
  <c r="L183" i="17"/>
  <c r="L184" i="17"/>
  <c r="L185" i="17"/>
  <c r="L186" i="17"/>
  <c r="L187" i="17"/>
  <c r="L188" i="17"/>
  <c r="L189" i="17"/>
  <c r="L190" i="17"/>
  <c r="L191" i="17"/>
  <c r="L192" i="17"/>
  <c r="L193" i="17"/>
  <c r="L194" i="17"/>
  <c r="L195" i="17"/>
  <c r="L196" i="17"/>
  <c r="L197" i="17"/>
  <c r="L198" i="17"/>
  <c r="L199" i="17"/>
  <c r="L200" i="17"/>
  <c r="L201" i="17"/>
  <c r="L202" i="17"/>
  <c r="L203" i="17"/>
  <c r="L204" i="17"/>
  <c r="L205" i="17"/>
  <c r="L206" i="17"/>
  <c r="L207" i="17"/>
  <c r="L208" i="17"/>
  <c r="L209" i="17"/>
  <c r="L210" i="17"/>
  <c r="L211" i="17"/>
  <c r="L212" i="17"/>
  <c r="L213" i="17"/>
  <c r="L214" i="17"/>
  <c r="L215" i="17"/>
  <c r="L216" i="17"/>
  <c r="L217" i="17"/>
  <c r="L218" i="17"/>
  <c r="L219" i="17"/>
  <c r="L220" i="17"/>
  <c r="L221" i="17"/>
  <c r="L222" i="17"/>
  <c r="L223" i="17"/>
  <c r="L224" i="17"/>
  <c r="L225" i="17"/>
  <c r="L226" i="17"/>
  <c r="L227" i="17"/>
  <c r="L228" i="17"/>
  <c r="L229" i="17"/>
  <c r="L230" i="17"/>
  <c r="L231" i="17"/>
  <c r="L232" i="17"/>
  <c r="L233" i="17"/>
  <c r="L234" i="17"/>
  <c r="L235" i="17"/>
  <c r="L236" i="17"/>
  <c r="L237" i="17"/>
  <c r="L238" i="17"/>
  <c r="L239" i="17"/>
  <c r="L240" i="17"/>
  <c r="L241" i="17"/>
  <c r="L242" i="17"/>
  <c r="L243" i="17"/>
  <c r="L244" i="17"/>
  <c r="L245" i="17"/>
  <c r="L246" i="17"/>
  <c r="L247" i="17"/>
  <c r="L248" i="17"/>
  <c r="L249" i="17"/>
  <c r="L250" i="17"/>
  <c r="L251" i="17"/>
  <c r="L252" i="17"/>
  <c r="L253" i="17"/>
  <c r="L254" i="17"/>
  <c r="L255" i="17"/>
  <c r="L256" i="17"/>
  <c r="L257" i="17"/>
  <c r="L258" i="17"/>
  <c r="L259" i="17"/>
  <c r="L260" i="17"/>
  <c r="L261" i="17"/>
  <c r="L262" i="17"/>
  <c r="L263" i="17"/>
  <c r="L264" i="17"/>
  <c r="L265" i="17"/>
  <c r="L266" i="17"/>
  <c r="L267" i="17"/>
  <c r="L268" i="17"/>
  <c r="L269" i="17"/>
  <c r="L270" i="17"/>
  <c r="L271" i="17"/>
  <c r="L272" i="17"/>
  <c r="L273" i="17"/>
  <c r="L274" i="17"/>
  <c r="L275" i="17"/>
  <c r="L276" i="17"/>
  <c r="L277" i="17"/>
  <c r="L278" i="17"/>
  <c r="L279" i="17"/>
  <c r="L280" i="17"/>
  <c r="L281" i="17"/>
  <c r="L282" i="17"/>
  <c r="L283" i="17"/>
  <c r="L284" i="17"/>
  <c r="L285" i="17"/>
  <c r="L286" i="17"/>
  <c r="L287" i="17"/>
  <c r="L288" i="17"/>
  <c r="L289" i="17"/>
  <c r="L290" i="17"/>
  <c r="L291" i="17"/>
  <c r="L292" i="17"/>
  <c r="L293" i="17"/>
  <c r="L294" i="17"/>
  <c r="L295" i="17"/>
  <c r="L296" i="17"/>
  <c r="L297" i="17"/>
  <c r="L298" i="17"/>
  <c r="L299" i="17"/>
  <c r="L300" i="17"/>
  <c r="L301" i="17"/>
  <c r="L302" i="17"/>
  <c r="L303" i="17"/>
  <c r="L304" i="17"/>
  <c r="L305" i="17"/>
  <c r="L306" i="17"/>
  <c r="L307" i="17"/>
  <c r="L308" i="17"/>
  <c r="L309" i="17"/>
  <c r="L310" i="17"/>
  <c r="L311" i="17"/>
  <c r="L312" i="17"/>
  <c r="L313" i="17"/>
  <c r="L314" i="17"/>
  <c r="L315" i="17"/>
  <c r="L316" i="17"/>
  <c r="L317" i="17"/>
  <c r="L318" i="17"/>
  <c r="L319" i="17"/>
  <c r="L320" i="17"/>
  <c r="L321" i="17"/>
  <c r="L322" i="17"/>
  <c r="L323" i="17"/>
  <c r="L324" i="17"/>
  <c r="L325" i="17"/>
  <c r="L326" i="17"/>
  <c r="L327" i="17"/>
  <c r="L328" i="17"/>
  <c r="L329" i="17"/>
  <c r="L330" i="17"/>
  <c r="L331" i="17"/>
  <c r="L332" i="17"/>
  <c r="L333" i="17"/>
  <c r="L334" i="17"/>
  <c r="L335" i="17"/>
  <c r="L336" i="17"/>
  <c r="L337" i="17"/>
  <c r="L338" i="17"/>
  <c r="L339" i="17"/>
  <c r="L340" i="17"/>
  <c r="L341" i="17"/>
  <c r="L342" i="17"/>
  <c r="L343" i="17"/>
  <c r="L344" i="17"/>
  <c r="L345" i="17"/>
  <c r="L346" i="17"/>
  <c r="L347" i="17"/>
  <c r="L348" i="17"/>
  <c r="L349" i="17"/>
  <c r="L350" i="17"/>
  <c r="L351" i="17"/>
  <c r="L352" i="17"/>
  <c r="L353" i="17"/>
  <c r="L354" i="17"/>
  <c r="L355" i="17"/>
  <c r="L356" i="17"/>
  <c r="L357" i="17"/>
  <c r="L358" i="17"/>
  <c r="L359" i="17"/>
  <c r="L360" i="17"/>
  <c r="L361" i="17"/>
  <c r="L362" i="17"/>
  <c r="L363" i="17"/>
  <c r="L364" i="17"/>
  <c r="L365" i="17"/>
  <c r="L366" i="17"/>
  <c r="L367" i="17"/>
  <c r="L368" i="17"/>
  <c r="L369" i="17"/>
  <c r="L370" i="17"/>
  <c r="L371" i="17"/>
  <c r="L372" i="17"/>
  <c r="L373" i="17"/>
  <c r="L374" i="17"/>
  <c r="L375" i="17"/>
  <c r="L376" i="17"/>
  <c r="L377" i="17"/>
  <c r="L378" i="17"/>
  <c r="L379" i="17"/>
  <c r="L380" i="17"/>
  <c r="L381" i="17"/>
  <c r="L382" i="17"/>
  <c r="L383" i="17"/>
  <c r="L384" i="17"/>
  <c r="L385" i="17"/>
  <c r="L386" i="17"/>
  <c r="L387" i="17"/>
  <c r="L388" i="17"/>
  <c r="L389" i="17"/>
  <c r="L390" i="17"/>
  <c r="L391" i="17"/>
  <c r="L392" i="17"/>
  <c r="L393" i="17"/>
  <c r="L394" i="17"/>
  <c r="L395" i="17"/>
  <c r="L396" i="17"/>
  <c r="L397" i="17"/>
  <c r="L398" i="17"/>
  <c r="L399" i="17"/>
  <c r="L400" i="17"/>
  <c r="L401" i="17"/>
  <c r="L402" i="17"/>
  <c r="L403" i="17"/>
  <c r="L404" i="17"/>
  <c r="L405" i="17"/>
  <c r="L406" i="17"/>
  <c r="L407" i="17"/>
  <c r="L408" i="17"/>
  <c r="L409" i="17"/>
  <c r="L410" i="17"/>
  <c r="L411" i="17"/>
  <c r="L412" i="17"/>
  <c r="L413" i="17"/>
  <c r="L414" i="17"/>
  <c r="L415" i="17"/>
  <c r="L416" i="17"/>
  <c r="L417" i="17"/>
  <c r="L418" i="17"/>
  <c r="L419" i="17"/>
  <c r="L420" i="17"/>
  <c r="L421" i="17"/>
  <c r="L422" i="17"/>
  <c r="L423" i="17"/>
  <c r="L424" i="17"/>
  <c r="L425" i="17"/>
  <c r="L426" i="17"/>
  <c r="L427" i="17"/>
  <c r="L428" i="17"/>
  <c r="L429" i="17"/>
  <c r="L430" i="17"/>
  <c r="L431" i="17"/>
  <c r="L432" i="17"/>
  <c r="L433" i="17"/>
  <c r="L434" i="17"/>
  <c r="L435" i="17"/>
  <c r="L436" i="17"/>
  <c r="L437" i="17"/>
  <c r="L438" i="17"/>
  <c r="L439" i="17"/>
  <c r="L440" i="17"/>
  <c r="L441" i="17"/>
  <c r="L442" i="17"/>
  <c r="L443" i="17"/>
  <c r="L444" i="17"/>
  <c r="L445" i="17"/>
  <c r="L446" i="17"/>
  <c r="L447" i="17"/>
  <c r="L448" i="17"/>
  <c r="L449" i="17"/>
  <c r="L450" i="17"/>
  <c r="L451" i="17"/>
  <c r="L452" i="17"/>
  <c r="L453" i="17"/>
  <c r="L454" i="17"/>
  <c r="L455" i="17"/>
  <c r="L456" i="17"/>
  <c r="L457" i="17"/>
  <c r="L458" i="17"/>
  <c r="L459" i="17"/>
  <c r="L460" i="17"/>
  <c r="L461" i="17"/>
  <c r="L462" i="17"/>
  <c r="L463" i="17"/>
  <c r="L464" i="17"/>
  <c r="L465" i="17"/>
  <c r="L466" i="17"/>
  <c r="L467" i="17"/>
  <c r="L468" i="17"/>
  <c r="L469" i="17"/>
  <c r="L470" i="17"/>
  <c r="L471" i="17"/>
  <c r="L472" i="17"/>
  <c r="L473" i="17"/>
  <c r="L474" i="17"/>
  <c r="L475" i="17"/>
  <c r="L476" i="17"/>
  <c r="L477" i="17"/>
  <c r="L478" i="17"/>
  <c r="L479" i="17"/>
  <c r="L480" i="17"/>
  <c r="L481" i="17"/>
  <c r="L482" i="17"/>
  <c r="L483" i="17"/>
  <c r="L484" i="17"/>
  <c r="L485" i="17"/>
  <c r="L486" i="17"/>
  <c r="L487" i="17"/>
  <c r="L488" i="17"/>
  <c r="L489" i="17"/>
  <c r="L490" i="17"/>
  <c r="L491" i="17"/>
  <c r="L492" i="17"/>
  <c r="L493" i="17"/>
  <c r="L494" i="17"/>
  <c r="L495" i="17"/>
  <c r="L496" i="17"/>
  <c r="L497" i="17"/>
  <c r="L498" i="17"/>
  <c r="L499" i="17"/>
  <c r="L500" i="17"/>
  <c r="L501" i="17"/>
  <c r="L502" i="17"/>
  <c r="L503" i="17"/>
  <c r="L504" i="17"/>
  <c r="L505" i="17"/>
  <c r="L506" i="17"/>
  <c r="L507" i="17"/>
  <c r="L508" i="17"/>
  <c r="L509" i="17"/>
  <c r="L510" i="17"/>
  <c r="L511" i="17"/>
  <c r="L512" i="17"/>
  <c r="L513" i="17"/>
  <c r="L514" i="17"/>
  <c r="L515" i="17"/>
  <c r="L516" i="17"/>
  <c r="L517" i="17"/>
  <c r="L518" i="17"/>
  <c r="L519" i="17"/>
  <c r="L520" i="17"/>
  <c r="L521" i="17"/>
  <c r="L522" i="17"/>
  <c r="L523" i="17"/>
  <c r="L524" i="17"/>
  <c r="L525" i="17"/>
  <c r="L526" i="17"/>
  <c r="L527" i="17"/>
  <c r="L528" i="17"/>
  <c r="L529" i="17"/>
  <c r="L530" i="17"/>
  <c r="L531" i="17"/>
  <c r="L532" i="17"/>
  <c r="L533" i="17"/>
  <c r="L534" i="17"/>
  <c r="L535" i="17"/>
  <c r="L536" i="17"/>
  <c r="L537" i="17"/>
  <c r="L538" i="17"/>
  <c r="L539" i="17"/>
  <c r="L540" i="17"/>
  <c r="L541" i="17"/>
  <c r="L542" i="17"/>
  <c r="L543" i="17"/>
  <c r="L544" i="17"/>
  <c r="L545" i="17"/>
  <c r="L546" i="17"/>
  <c r="L547" i="17"/>
  <c r="L548" i="17"/>
  <c r="L549" i="17"/>
  <c r="L550" i="17"/>
  <c r="L551" i="17"/>
  <c r="L552" i="17"/>
  <c r="L553" i="17"/>
  <c r="L554" i="17"/>
  <c r="L555" i="17"/>
  <c r="L556" i="17"/>
  <c r="L557" i="17"/>
  <c r="L558" i="17"/>
  <c r="L559" i="17"/>
  <c r="L560" i="17"/>
  <c r="L561" i="17"/>
  <c r="L562" i="17"/>
  <c r="L563" i="17"/>
  <c r="L564" i="17"/>
  <c r="L565" i="17"/>
  <c r="L566" i="17"/>
  <c r="L567" i="17"/>
  <c r="L568" i="17"/>
  <c r="L569" i="17"/>
  <c r="L570" i="17"/>
  <c r="L571" i="17"/>
  <c r="L572" i="17"/>
  <c r="L573" i="17"/>
  <c r="L574" i="17"/>
  <c r="L575" i="17"/>
  <c r="L576" i="17"/>
  <c r="L577" i="17"/>
  <c r="L578" i="17"/>
  <c r="L579" i="17"/>
  <c r="L580" i="17"/>
  <c r="L581" i="17"/>
  <c r="L582" i="17"/>
  <c r="L583" i="17"/>
  <c r="L584" i="17"/>
  <c r="L585" i="17"/>
  <c r="L586" i="17"/>
  <c r="L587" i="17"/>
  <c r="L588" i="17"/>
  <c r="L589" i="17"/>
  <c r="L590" i="17"/>
  <c r="L591" i="17"/>
  <c r="L592" i="17"/>
  <c r="L593" i="17"/>
  <c r="L594" i="17"/>
  <c r="L595" i="17"/>
  <c r="L596" i="17"/>
  <c r="L597" i="17"/>
  <c r="L598" i="17"/>
  <c r="L599" i="17"/>
  <c r="L600" i="17"/>
  <c r="L601" i="17"/>
  <c r="L602" i="17"/>
  <c r="L603" i="17"/>
  <c r="L604" i="17"/>
  <c r="L605" i="17"/>
  <c r="L606" i="17"/>
  <c r="L607" i="17"/>
  <c r="L608" i="17"/>
  <c r="L609" i="17"/>
  <c r="L610" i="17"/>
  <c r="L611" i="17"/>
  <c r="L612" i="17"/>
  <c r="L613" i="17"/>
  <c r="L614" i="17"/>
  <c r="L615" i="17"/>
  <c r="L616" i="17"/>
  <c r="L617" i="17"/>
  <c r="L618" i="17"/>
  <c r="L619" i="17"/>
  <c r="L620" i="17"/>
  <c r="L621" i="17"/>
  <c r="L622" i="17"/>
  <c r="L623" i="17"/>
  <c r="L624" i="17"/>
  <c r="L625" i="17"/>
  <c r="L626" i="17"/>
  <c r="L627" i="17"/>
  <c r="L628" i="17"/>
  <c r="L629" i="17"/>
  <c r="L630" i="17"/>
  <c r="L631" i="17"/>
  <c r="L632" i="17"/>
  <c r="L633" i="17"/>
  <c r="L634" i="17"/>
  <c r="L635" i="17"/>
  <c r="L636" i="17"/>
  <c r="L637" i="17"/>
  <c r="L638" i="17"/>
  <c r="L639" i="17"/>
  <c r="L640" i="17"/>
  <c r="L641" i="17"/>
  <c r="L642" i="17"/>
  <c r="L643" i="17"/>
  <c r="L644" i="17"/>
  <c r="L645" i="17"/>
  <c r="L646" i="17"/>
  <c r="L647" i="17"/>
  <c r="L648" i="17"/>
  <c r="L649" i="17"/>
  <c r="L650" i="17"/>
  <c r="L651" i="17"/>
  <c r="L652" i="17"/>
  <c r="L653" i="17"/>
  <c r="L654" i="17"/>
  <c r="L655" i="17"/>
  <c r="L656" i="17"/>
  <c r="L657" i="17"/>
  <c r="L658" i="17"/>
  <c r="L659" i="17"/>
  <c r="L660" i="17"/>
  <c r="L661" i="17"/>
  <c r="L662" i="17"/>
  <c r="L663" i="17"/>
  <c r="L664" i="17"/>
  <c r="L665" i="17"/>
  <c r="L666" i="17"/>
  <c r="L667" i="17"/>
  <c r="L668" i="17"/>
  <c r="L669" i="17"/>
  <c r="L670" i="17"/>
  <c r="L671" i="17"/>
  <c r="L672" i="17"/>
  <c r="L673" i="17"/>
  <c r="L674" i="17"/>
  <c r="L675" i="17"/>
  <c r="L676" i="17"/>
  <c r="L677" i="17"/>
  <c r="L678" i="17"/>
  <c r="L679" i="17"/>
  <c r="L680" i="17"/>
  <c r="L681" i="17"/>
  <c r="L682" i="17"/>
  <c r="L683" i="17"/>
  <c r="L684" i="17"/>
  <c r="L685" i="17"/>
  <c r="L686" i="17"/>
  <c r="L687" i="17"/>
  <c r="L688" i="17"/>
  <c r="L689" i="17"/>
  <c r="L690" i="17"/>
  <c r="L691" i="17"/>
  <c r="L692" i="17"/>
  <c r="L693" i="17"/>
  <c r="L694" i="17"/>
  <c r="L695" i="17"/>
  <c r="L696" i="17"/>
  <c r="L697" i="17"/>
  <c r="L698" i="17"/>
  <c r="L699" i="17"/>
  <c r="L700" i="17"/>
  <c r="L701" i="17"/>
  <c r="L702" i="17"/>
  <c r="L703" i="17"/>
  <c r="L704" i="17"/>
  <c r="L705" i="17"/>
  <c r="L706" i="17"/>
  <c r="L707" i="17"/>
  <c r="L708" i="17"/>
  <c r="L709" i="17"/>
  <c r="L710" i="17"/>
  <c r="L711" i="17"/>
  <c r="L712" i="17"/>
  <c r="L713" i="17"/>
  <c r="L714" i="17"/>
  <c r="L715" i="17"/>
  <c r="L716" i="17"/>
  <c r="L717" i="17"/>
  <c r="L718" i="17"/>
  <c r="L719" i="17"/>
  <c r="L720" i="17"/>
  <c r="L721" i="17"/>
  <c r="L722" i="17"/>
  <c r="L723" i="17"/>
  <c r="L724" i="17"/>
  <c r="L725" i="17"/>
  <c r="L726" i="17"/>
  <c r="L727" i="17"/>
  <c r="L728" i="17"/>
  <c r="L729" i="17"/>
  <c r="L730" i="17"/>
  <c r="L731" i="17"/>
  <c r="L732" i="17"/>
  <c r="L733" i="17"/>
  <c r="L734" i="17"/>
  <c r="L735" i="17"/>
  <c r="L736" i="17"/>
  <c r="L737" i="17"/>
  <c r="L738" i="17"/>
  <c r="L739" i="17"/>
  <c r="L740" i="17"/>
  <c r="L741" i="17"/>
  <c r="L742" i="17"/>
  <c r="L743" i="17"/>
  <c r="L744" i="17"/>
  <c r="L745" i="17"/>
  <c r="L746" i="17"/>
  <c r="L747" i="17"/>
  <c r="L748" i="17"/>
  <c r="L749" i="17"/>
  <c r="L750" i="17"/>
  <c r="L751" i="17"/>
  <c r="L752" i="17"/>
  <c r="L753" i="17"/>
  <c r="L754" i="17"/>
  <c r="L755" i="17"/>
  <c r="L756" i="17"/>
  <c r="L757" i="17"/>
  <c r="L758" i="17"/>
  <c r="L759" i="17"/>
  <c r="L760" i="17"/>
  <c r="L761" i="17"/>
  <c r="L762" i="17"/>
  <c r="L763" i="17"/>
  <c r="L764" i="17"/>
  <c r="L765" i="17"/>
  <c r="L766" i="17"/>
  <c r="L767" i="17"/>
  <c r="L768" i="17"/>
  <c r="L769" i="17"/>
  <c r="L770" i="17"/>
  <c r="L771" i="17"/>
  <c r="L772" i="17"/>
  <c r="L773" i="17"/>
  <c r="L774" i="17"/>
  <c r="L775" i="17"/>
  <c r="L776" i="17"/>
  <c r="L777" i="17"/>
  <c r="L778" i="17"/>
  <c r="L779" i="17"/>
  <c r="L780" i="17"/>
  <c r="L781" i="17"/>
  <c r="L782" i="17"/>
  <c r="L783" i="17"/>
  <c r="L784" i="17"/>
  <c r="L785" i="17"/>
  <c r="L786" i="17"/>
  <c r="L787" i="17"/>
  <c r="L788" i="17"/>
  <c r="L789" i="17"/>
  <c r="L790" i="17"/>
  <c r="L791" i="17"/>
  <c r="L792" i="17"/>
  <c r="L793" i="17"/>
  <c r="L794" i="17"/>
  <c r="L795" i="17"/>
  <c r="L796" i="17"/>
  <c r="L797" i="17"/>
  <c r="L798" i="17"/>
  <c r="L799" i="17"/>
  <c r="L800" i="17"/>
  <c r="L801" i="17"/>
  <c r="L802" i="17"/>
  <c r="L803" i="17"/>
  <c r="L804" i="17"/>
  <c r="L805" i="17"/>
  <c r="L806" i="17"/>
  <c r="L807" i="17"/>
  <c r="L808" i="17"/>
  <c r="L809" i="17"/>
  <c r="L810" i="17"/>
  <c r="L811" i="17"/>
  <c r="L812" i="17"/>
  <c r="L813" i="17"/>
  <c r="L814" i="17"/>
  <c r="L815" i="17"/>
  <c r="L816" i="17"/>
  <c r="L817" i="17"/>
  <c r="L818" i="17"/>
  <c r="L819" i="17"/>
  <c r="L820" i="17"/>
  <c r="L821" i="17"/>
  <c r="L822" i="17"/>
  <c r="L823" i="17"/>
  <c r="L824" i="17"/>
  <c r="L825" i="17"/>
  <c r="L826" i="17"/>
  <c r="L827" i="17"/>
  <c r="L828" i="17"/>
  <c r="L829" i="17"/>
  <c r="L830" i="17"/>
  <c r="L831" i="17"/>
  <c r="L832" i="17"/>
  <c r="L833" i="17"/>
  <c r="L834" i="17"/>
  <c r="L835" i="17"/>
  <c r="L836" i="17"/>
  <c r="L837" i="17"/>
  <c r="L838" i="17"/>
  <c r="L839" i="17"/>
  <c r="L840" i="17"/>
  <c r="L841" i="17"/>
  <c r="L842" i="17"/>
  <c r="L843" i="17"/>
  <c r="L844" i="17"/>
  <c r="L845" i="17"/>
  <c r="L846" i="17"/>
  <c r="L847" i="17"/>
  <c r="L848" i="17"/>
  <c r="L849" i="17"/>
  <c r="L850" i="17"/>
  <c r="L851" i="17"/>
  <c r="L852" i="17"/>
  <c r="L853" i="17"/>
  <c r="L854" i="17"/>
  <c r="L855" i="17"/>
  <c r="L856" i="17"/>
  <c r="L857" i="17"/>
  <c r="L858" i="17"/>
  <c r="L859" i="17"/>
  <c r="L860" i="17"/>
  <c r="L861" i="17"/>
  <c r="L862" i="17"/>
  <c r="L863" i="17"/>
  <c r="L864" i="17"/>
  <c r="L865" i="17"/>
  <c r="L866" i="17"/>
  <c r="L867" i="17"/>
  <c r="L868" i="17"/>
  <c r="L869" i="17"/>
  <c r="L870" i="17"/>
  <c r="L871" i="17"/>
  <c r="L872" i="17"/>
  <c r="L873" i="17"/>
  <c r="L874" i="17"/>
  <c r="L875" i="17"/>
  <c r="L876" i="17"/>
  <c r="L877" i="17"/>
  <c r="L878" i="17"/>
  <c r="L879" i="17"/>
  <c r="L880" i="17"/>
  <c r="L881" i="17"/>
  <c r="L882" i="17"/>
  <c r="L883" i="17"/>
  <c r="L884" i="17"/>
  <c r="L885" i="17"/>
  <c r="L886" i="17"/>
  <c r="L887" i="17"/>
  <c r="L888" i="17"/>
  <c r="L889" i="17"/>
  <c r="L890" i="17"/>
  <c r="L891" i="17"/>
  <c r="L892" i="17"/>
  <c r="L893" i="17"/>
  <c r="L894" i="17"/>
  <c r="L895" i="17"/>
  <c r="L896" i="17"/>
  <c r="L897" i="17"/>
  <c r="L898" i="17"/>
  <c r="L899" i="17"/>
  <c r="L900" i="17"/>
  <c r="L901" i="17"/>
  <c r="L902" i="17"/>
  <c r="L903" i="17"/>
  <c r="L904" i="17"/>
  <c r="L905" i="17"/>
  <c r="L906" i="17"/>
  <c r="L907" i="17"/>
  <c r="L908" i="17"/>
  <c r="L909" i="17"/>
  <c r="L910" i="17"/>
  <c r="L911" i="17"/>
  <c r="L912" i="17"/>
  <c r="L913" i="17"/>
  <c r="L914" i="17"/>
  <c r="L915" i="17"/>
  <c r="L916" i="17"/>
  <c r="L917" i="17"/>
  <c r="L918" i="17"/>
  <c r="L919" i="17"/>
  <c r="L920" i="17"/>
  <c r="L921" i="17"/>
  <c r="L922" i="17"/>
  <c r="L923" i="17"/>
  <c r="L924" i="17"/>
  <c r="L925" i="17"/>
  <c r="L926" i="17"/>
  <c r="L927" i="17"/>
  <c r="L928" i="17"/>
  <c r="L929" i="17"/>
  <c r="L930" i="17"/>
  <c r="L931" i="17"/>
  <c r="L932" i="17"/>
  <c r="L933" i="17"/>
  <c r="L934" i="17"/>
  <c r="L935" i="17"/>
  <c r="L936" i="17"/>
  <c r="L937" i="17"/>
  <c r="L938" i="17"/>
  <c r="L939" i="17"/>
  <c r="L940" i="17"/>
  <c r="L941" i="17"/>
  <c r="L942" i="17"/>
  <c r="L943" i="17"/>
  <c r="L944" i="17"/>
  <c r="L945" i="17"/>
  <c r="L946" i="17"/>
  <c r="L947" i="17"/>
  <c r="L948" i="17"/>
  <c r="L949" i="17"/>
  <c r="L950" i="17"/>
  <c r="L951" i="17"/>
  <c r="L952" i="17"/>
  <c r="L953" i="17"/>
  <c r="L954" i="17"/>
  <c r="L955" i="17"/>
  <c r="L956" i="17"/>
  <c r="L957" i="17"/>
  <c r="L958" i="17"/>
  <c r="L959" i="17"/>
  <c r="L960" i="17"/>
  <c r="L961" i="17"/>
  <c r="L962" i="17"/>
  <c r="L963" i="17"/>
  <c r="L964" i="17"/>
  <c r="L965" i="17"/>
  <c r="L966" i="17"/>
  <c r="L967" i="17"/>
  <c r="L968" i="17"/>
  <c r="L969" i="17"/>
  <c r="L970" i="17"/>
  <c r="L971" i="17"/>
  <c r="L972" i="17"/>
  <c r="L973" i="17"/>
  <c r="L974" i="17"/>
  <c r="L975" i="17"/>
  <c r="L976" i="17"/>
  <c r="L977" i="17"/>
  <c r="L978" i="17"/>
  <c r="L979" i="17"/>
  <c r="L980" i="17"/>
  <c r="L981" i="17"/>
  <c r="L982" i="17"/>
  <c r="L983" i="17"/>
  <c r="L984" i="17"/>
  <c r="L985" i="17"/>
  <c r="L986" i="17"/>
  <c r="L987" i="17"/>
  <c r="L988" i="17"/>
  <c r="L989" i="17"/>
  <c r="L990" i="17"/>
  <c r="L991" i="17"/>
  <c r="L992" i="17"/>
  <c r="L993" i="17"/>
  <c r="L994" i="17"/>
  <c r="L995" i="17"/>
  <c r="L996" i="17"/>
  <c r="L997" i="17"/>
  <c r="L998" i="17"/>
  <c r="L999" i="17"/>
  <c r="L1000" i="17"/>
  <c r="L1001" i="17"/>
  <c r="J2" i="17"/>
  <c r="J3" i="17"/>
  <c r="J4" i="17"/>
  <c r="J5" i="17"/>
  <c r="J6" i="17"/>
  <c r="J7" i="17"/>
  <c r="J8" i="17"/>
  <c r="J9" i="17"/>
  <c r="J10" i="17"/>
  <c r="J11" i="17"/>
  <c r="J12" i="17"/>
  <c r="J13" i="17"/>
  <c r="J14" i="17"/>
  <c r="J15" i="17"/>
  <c r="J16" i="17"/>
  <c r="J17" i="17"/>
  <c r="J18" i="17"/>
  <c r="J19" i="17"/>
  <c r="J20" i="17"/>
  <c r="J21" i="17"/>
  <c r="J22" i="17"/>
  <c r="J23" i="17"/>
  <c r="J24" i="17"/>
  <c r="J25" i="17"/>
  <c r="J26" i="17"/>
  <c r="J27" i="17"/>
  <c r="J28" i="17"/>
  <c r="J29" i="17"/>
  <c r="J30" i="17"/>
  <c r="J31" i="17"/>
  <c r="J32" i="17"/>
  <c r="J33" i="17"/>
  <c r="J34" i="17"/>
  <c r="J35" i="17"/>
  <c r="J36" i="17"/>
  <c r="J37" i="17"/>
  <c r="J38" i="17"/>
  <c r="J39" i="17"/>
  <c r="J40" i="17"/>
  <c r="J41" i="17"/>
  <c r="J42" i="17"/>
  <c r="J43" i="17"/>
  <c r="J44" i="17"/>
  <c r="J45" i="17"/>
  <c r="J46" i="17"/>
  <c r="J47" i="17"/>
  <c r="J48" i="17"/>
  <c r="J49" i="17"/>
  <c r="J50" i="17"/>
  <c r="J51" i="17"/>
  <c r="J52" i="17"/>
  <c r="J53" i="17"/>
  <c r="J54" i="17"/>
  <c r="J55" i="17"/>
  <c r="J56" i="17"/>
  <c r="J57" i="17"/>
  <c r="J58" i="17"/>
  <c r="J59" i="17"/>
  <c r="J60" i="17"/>
  <c r="J61" i="17"/>
  <c r="J62" i="17"/>
  <c r="J63" i="17"/>
  <c r="J64" i="17"/>
  <c r="J65" i="17"/>
  <c r="J66" i="17"/>
  <c r="J67" i="17"/>
  <c r="J68" i="17"/>
  <c r="J69" i="17"/>
  <c r="J70" i="17"/>
  <c r="J71" i="17"/>
  <c r="J72" i="17"/>
  <c r="J73" i="17"/>
  <c r="J74" i="17"/>
  <c r="J75" i="17"/>
  <c r="J76" i="17"/>
  <c r="J77" i="17"/>
  <c r="J78" i="17"/>
  <c r="J79" i="17"/>
  <c r="J80" i="17"/>
  <c r="J81" i="17"/>
  <c r="J82" i="17"/>
  <c r="J83" i="17"/>
  <c r="J84" i="17"/>
  <c r="J85" i="17"/>
  <c r="J86" i="17"/>
  <c r="J87" i="17"/>
  <c r="J88" i="17"/>
  <c r="J89" i="17"/>
  <c r="J90" i="17"/>
  <c r="J91" i="17"/>
  <c r="J92" i="17"/>
  <c r="J93" i="17"/>
  <c r="J94" i="17"/>
  <c r="J95" i="17"/>
  <c r="J96" i="17"/>
  <c r="J97" i="17"/>
  <c r="J98" i="17"/>
  <c r="J99" i="17"/>
  <c r="J100" i="17"/>
  <c r="J101" i="17"/>
  <c r="J102" i="17"/>
  <c r="J103" i="17"/>
  <c r="J104" i="17"/>
  <c r="J105" i="17"/>
  <c r="J106" i="17"/>
  <c r="J107" i="17"/>
  <c r="J108" i="17"/>
  <c r="J109" i="17"/>
  <c r="J110" i="17"/>
  <c r="J111" i="17"/>
  <c r="J112" i="17"/>
  <c r="J113" i="17"/>
  <c r="J114" i="17"/>
  <c r="J115" i="17"/>
  <c r="J116" i="17"/>
  <c r="J117" i="17"/>
  <c r="J118" i="17"/>
  <c r="J119" i="17"/>
  <c r="J120" i="17"/>
  <c r="J121" i="17"/>
  <c r="J122" i="17"/>
  <c r="J123" i="17"/>
  <c r="J124" i="17"/>
  <c r="J125" i="17"/>
  <c r="J126" i="17"/>
  <c r="J127" i="17"/>
  <c r="J128" i="17"/>
  <c r="J129" i="17"/>
  <c r="J130" i="17"/>
  <c r="J131" i="17"/>
  <c r="J132" i="17"/>
  <c r="J133" i="17"/>
  <c r="J134" i="17"/>
  <c r="J135" i="17"/>
  <c r="J136" i="17"/>
  <c r="J137" i="17"/>
  <c r="J138" i="17"/>
  <c r="J139" i="17"/>
  <c r="J140" i="17"/>
  <c r="J141" i="17"/>
  <c r="J142" i="17"/>
  <c r="J143" i="17"/>
  <c r="J144" i="17"/>
  <c r="J145" i="17"/>
  <c r="J146" i="17"/>
  <c r="J147" i="17"/>
  <c r="J148" i="17"/>
  <c r="J149" i="17"/>
  <c r="J150" i="17"/>
  <c r="J151" i="17"/>
  <c r="J152" i="17"/>
  <c r="J153" i="17"/>
  <c r="J154" i="17"/>
  <c r="J155" i="17"/>
  <c r="J156" i="17"/>
  <c r="J157" i="17"/>
  <c r="J158" i="17"/>
  <c r="J159" i="17"/>
  <c r="J160" i="17"/>
  <c r="J161" i="17"/>
  <c r="J162" i="17"/>
  <c r="J163" i="17"/>
  <c r="J164" i="17"/>
  <c r="J165" i="17"/>
  <c r="J166" i="17"/>
  <c r="J167" i="17"/>
  <c r="J168" i="17"/>
  <c r="J169" i="17"/>
  <c r="J170" i="17"/>
  <c r="J171" i="17"/>
  <c r="J172" i="17"/>
  <c r="J173" i="17"/>
  <c r="J174" i="17"/>
  <c r="J175" i="17"/>
  <c r="J176" i="17"/>
  <c r="J177" i="17"/>
  <c r="J178" i="17"/>
  <c r="J179" i="17"/>
  <c r="J180" i="17"/>
  <c r="J181" i="17"/>
  <c r="J182" i="17"/>
  <c r="J183" i="17"/>
  <c r="J184" i="17"/>
  <c r="J185" i="17"/>
  <c r="J186" i="17"/>
  <c r="J187" i="17"/>
  <c r="J188" i="17"/>
  <c r="J189" i="17"/>
  <c r="J190" i="17"/>
  <c r="J191" i="17"/>
  <c r="J192" i="17"/>
  <c r="J193" i="17"/>
  <c r="J194" i="17"/>
  <c r="J195" i="17"/>
  <c r="J196" i="17"/>
  <c r="J197" i="17"/>
  <c r="J198" i="17"/>
  <c r="J199" i="17"/>
  <c r="J200" i="17"/>
  <c r="J201" i="17"/>
  <c r="J202" i="17"/>
  <c r="J203" i="17"/>
  <c r="J204" i="17"/>
  <c r="J205" i="17"/>
  <c r="J206" i="17"/>
  <c r="J207" i="17"/>
  <c r="J208" i="17"/>
  <c r="J209" i="17"/>
  <c r="J210" i="17"/>
  <c r="J211" i="17"/>
  <c r="J212" i="17"/>
  <c r="J213" i="17"/>
  <c r="J214" i="17"/>
  <c r="J215" i="17"/>
  <c r="J216" i="17"/>
  <c r="J217" i="17"/>
  <c r="J218" i="17"/>
  <c r="J219" i="17"/>
  <c r="J220" i="17"/>
  <c r="J221" i="17"/>
  <c r="J222" i="17"/>
  <c r="J223" i="17"/>
  <c r="J224" i="17"/>
  <c r="J225" i="17"/>
  <c r="J226" i="17"/>
  <c r="J227" i="17"/>
  <c r="J228" i="17"/>
  <c r="J229" i="17"/>
  <c r="J230" i="17"/>
  <c r="J231" i="17"/>
  <c r="J232" i="17"/>
  <c r="J233" i="17"/>
  <c r="J234" i="17"/>
  <c r="J235" i="17"/>
  <c r="J236" i="17"/>
  <c r="J237" i="17"/>
  <c r="J238" i="17"/>
  <c r="J239" i="17"/>
  <c r="J240" i="17"/>
  <c r="J241" i="17"/>
  <c r="J242" i="17"/>
  <c r="J243" i="17"/>
  <c r="J244" i="17"/>
  <c r="J245" i="17"/>
  <c r="J246" i="17"/>
  <c r="J247" i="17"/>
  <c r="J248" i="17"/>
  <c r="J249" i="17"/>
  <c r="J250" i="17"/>
  <c r="J251" i="17"/>
  <c r="J252" i="17"/>
  <c r="J253" i="17"/>
  <c r="J254" i="17"/>
  <c r="J255" i="17"/>
  <c r="J256" i="17"/>
  <c r="J257" i="17"/>
  <c r="J258" i="17"/>
  <c r="J259" i="17"/>
  <c r="J260" i="17"/>
  <c r="J261" i="17"/>
  <c r="J262" i="17"/>
  <c r="J263" i="17"/>
  <c r="J264" i="17"/>
  <c r="J265" i="17"/>
  <c r="J266" i="17"/>
  <c r="J267" i="17"/>
  <c r="J268" i="17"/>
  <c r="J269" i="17"/>
  <c r="J270" i="17"/>
  <c r="J271" i="17"/>
  <c r="J272" i="17"/>
  <c r="J273" i="17"/>
  <c r="J274" i="17"/>
  <c r="J275" i="17"/>
  <c r="J276" i="17"/>
  <c r="J277" i="17"/>
  <c r="J278" i="17"/>
  <c r="J279" i="17"/>
  <c r="J280" i="17"/>
  <c r="J281" i="17"/>
  <c r="J282" i="17"/>
  <c r="J283" i="17"/>
  <c r="J284" i="17"/>
  <c r="J285" i="17"/>
  <c r="J286" i="17"/>
  <c r="J287" i="17"/>
  <c r="J288" i="17"/>
  <c r="J289" i="17"/>
  <c r="J290" i="17"/>
  <c r="J291" i="17"/>
  <c r="J292" i="17"/>
  <c r="J293" i="17"/>
  <c r="J294" i="17"/>
  <c r="J295" i="17"/>
  <c r="J296" i="17"/>
  <c r="J297" i="17"/>
  <c r="J298" i="17"/>
  <c r="J299" i="17"/>
  <c r="J300" i="17"/>
  <c r="J301" i="17"/>
  <c r="J302" i="17"/>
  <c r="J303" i="17"/>
  <c r="J304" i="17"/>
  <c r="J305" i="17"/>
  <c r="J306" i="17"/>
  <c r="J307" i="17"/>
  <c r="J308" i="17"/>
  <c r="J309" i="17"/>
  <c r="J310" i="17"/>
  <c r="J311" i="17"/>
  <c r="J312" i="17"/>
  <c r="J313" i="17"/>
  <c r="J314" i="17"/>
  <c r="J315" i="17"/>
  <c r="J316" i="17"/>
  <c r="J317" i="17"/>
  <c r="J318" i="17"/>
  <c r="J319" i="17"/>
  <c r="J320" i="17"/>
  <c r="J321" i="17"/>
  <c r="J322" i="17"/>
  <c r="J323" i="17"/>
  <c r="J324" i="17"/>
  <c r="J325" i="17"/>
  <c r="J326" i="17"/>
  <c r="J327" i="17"/>
  <c r="J328" i="17"/>
  <c r="J329" i="17"/>
  <c r="J330" i="17"/>
  <c r="J331" i="17"/>
  <c r="J332" i="17"/>
  <c r="J333" i="17"/>
  <c r="J334" i="17"/>
  <c r="J335" i="17"/>
  <c r="J336" i="17"/>
  <c r="J337" i="17"/>
  <c r="J338" i="17"/>
  <c r="J339" i="17"/>
  <c r="J340" i="17"/>
  <c r="J341" i="17"/>
  <c r="J342" i="17"/>
  <c r="J343" i="17"/>
  <c r="J344" i="17"/>
  <c r="J345" i="17"/>
  <c r="J346" i="17"/>
  <c r="J347" i="17"/>
  <c r="J348" i="17"/>
  <c r="J349" i="17"/>
  <c r="J350" i="17"/>
  <c r="J351" i="17"/>
  <c r="J352" i="17"/>
  <c r="J353" i="17"/>
  <c r="J354" i="17"/>
  <c r="J355" i="17"/>
  <c r="J356" i="17"/>
  <c r="J357" i="17"/>
  <c r="J358" i="17"/>
  <c r="J359" i="17"/>
  <c r="J360" i="17"/>
  <c r="J361" i="17"/>
  <c r="J362" i="17"/>
  <c r="J363" i="17"/>
  <c r="J364" i="17"/>
  <c r="J365" i="17"/>
  <c r="J366" i="17"/>
  <c r="J367" i="17"/>
  <c r="J368" i="17"/>
  <c r="J369" i="17"/>
  <c r="J370" i="17"/>
  <c r="J371" i="17"/>
  <c r="J372" i="17"/>
  <c r="J373" i="17"/>
  <c r="J374" i="17"/>
  <c r="J375" i="17"/>
  <c r="J376" i="17"/>
  <c r="J377" i="17"/>
  <c r="J378" i="17"/>
  <c r="J379" i="17"/>
  <c r="J380" i="17"/>
  <c r="J381" i="17"/>
  <c r="J382" i="17"/>
  <c r="J383" i="17"/>
  <c r="J384" i="17"/>
  <c r="J385" i="17"/>
  <c r="J386" i="17"/>
  <c r="J387" i="17"/>
  <c r="J388" i="17"/>
  <c r="J389" i="17"/>
  <c r="J390" i="17"/>
  <c r="J391" i="17"/>
  <c r="J392" i="17"/>
  <c r="J393" i="17"/>
  <c r="J394" i="17"/>
  <c r="J395" i="17"/>
  <c r="J396" i="17"/>
  <c r="J397" i="17"/>
  <c r="J398" i="17"/>
  <c r="J399" i="17"/>
  <c r="J400" i="17"/>
  <c r="J401" i="17"/>
  <c r="J402" i="17"/>
  <c r="J403" i="17"/>
  <c r="J404" i="17"/>
  <c r="J405" i="17"/>
  <c r="J406" i="17"/>
  <c r="J407" i="17"/>
  <c r="J408" i="17"/>
  <c r="J409" i="17"/>
  <c r="J410" i="17"/>
  <c r="J411" i="17"/>
  <c r="J412" i="17"/>
  <c r="J413" i="17"/>
  <c r="J414" i="17"/>
  <c r="J415" i="17"/>
  <c r="J416" i="17"/>
  <c r="J417" i="17"/>
  <c r="J418" i="17"/>
  <c r="J419" i="17"/>
  <c r="J420" i="17"/>
  <c r="J421" i="17"/>
  <c r="J422" i="17"/>
  <c r="J423" i="17"/>
  <c r="J424" i="17"/>
  <c r="J425" i="17"/>
  <c r="J426" i="17"/>
  <c r="J427" i="17"/>
  <c r="J428" i="17"/>
  <c r="J429" i="17"/>
  <c r="J430" i="17"/>
  <c r="J431" i="17"/>
  <c r="J432" i="17"/>
  <c r="J433" i="17"/>
  <c r="J434" i="17"/>
  <c r="J435" i="17"/>
  <c r="J436" i="17"/>
  <c r="J437" i="17"/>
  <c r="J438" i="17"/>
  <c r="J439" i="17"/>
  <c r="J440" i="17"/>
  <c r="J441" i="17"/>
  <c r="J442" i="17"/>
  <c r="J443" i="17"/>
  <c r="J444" i="17"/>
  <c r="J445" i="17"/>
  <c r="J446" i="17"/>
  <c r="J447" i="17"/>
  <c r="J448" i="17"/>
  <c r="J449" i="17"/>
  <c r="J450" i="17"/>
  <c r="J451" i="17"/>
  <c r="J452" i="17"/>
  <c r="J453" i="17"/>
  <c r="J454" i="17"/>
  <c r="J455" i="17"/>
  <c r="J456" i="17"/>
  <c r="J457" i="17"/>
  <c r="J458" i="17"/>
  <c r="J459" i="17"/>
  <c r="J460" i="17"/>
  <c r="J461" i="17"/>
  <c r="J462" i="17"/>
  <c r="J463" i="17"/>
  <c r="J464" i="17"/>
  <c r="J465" i="17"/>
  <c r="J466" i="17"/>
  <c r="J467" i="17"/>
  <c r="J468" i="17"/>
  <c r="J469" i="17"/>
  <c r="J470" i="17"/>
  <c r="J471" i="17"/>
  <c r="J472" i="17"/>
  <c r="J473" i="17"/>
  <c r="J474" i="17"/>
  <c r="J475" i="17"/>
  <c r="J476" i="17"/>
  <c r="J477" i="17"/>
  <c r="J478" i="17"/>
  <c r="J479" i="17"/>
  <c r="J480" i="17"/>
  <c r="J481" i="17"/>
  <c r="J482" i="17"/>
  <c r="J483" i="17"/>
  <c r="J484" i="17"/>
  <c r="J485" i="17"/>
  <c r="J486" i="17"/>
  <c r="J487" i="17"/>
  <c r="J488" i="17"/>
  <c r="J489" i="17"/>
  <c r="J490" i="17"/>
  <c r="J491" i="17"/>
  <c r="J492" i="17"/>
  <c r="J493" i="17"/>
  <c r="J494" i="17"/>
  <c r="J495" i="17"/>
  <c r="J496" i="17"/>
  <c r="J497" i="17"/>
  <c r="J498" i="17"/>
  <c r="J499" i="17"/>
  <c r="J500" i="17"/>
  <c r="J501" i="17"/>
  <c r="J502" i="17"/>
  <c r="J503" i="17"/>
  <c r="J504" i="17"/>
  <c r="J505" i="17"/>
  <c r="J506" i="17"/>
  <c r="J507" i="17"/>
  <c r="J508" i="17"/>
  <c r="J509" i="17"/>
  <c r="J510" i="17"/>
  <c r="J511" i="17"/>
  <c r="J512" i="17"/>
  <c r="J513" i="17"/>
  <c r="J514" i="17"/>
  <c r="J515" i="17"/>
  <c r="J516" i="17"/>
  <c r="J517" i="17"/>
  <c r="J518" i="17"/>
  <c r="J519" i="17"/>
  <c r="J520" i="17"/>
  <c r="J521" i="17"/>
  <c r="J522" i="17"/>
  <c r="J523" i="17"/>
  <c r="J524" i="17"/>
  <c r="J525" i="17"/>
  <c r="J526" i="17"/>
  <c r="J527" i="17"/>
  <c r="J528" i="17"/>
  <c r="J529" i="17"/>
  <c r="J530" i="17"/>
  <c r="J531" i="17"/>
  <c r="J532" i="17"/>
  <c r="J533" i="17"/>
  <c r="J534" i="17"/>
  <c r="J535" i="17"/>
  <c r="J536" i="17"/>
  <c r="J537" i="17"/>
  <c r="J538" i="17"/>
  <c r="J539" i="17"/>
  <c r="J540" i="17"/>
  <c r="J541" i="17"/>
  <c r="J542" i="17"/>
  <c r="J543" i="17"/>
  <c r="J544" i="17"/>
  <c r="J545" i="17"/>
  <c r="J546" i="17"/>
  <c r="J547" i="17"/>
  <c r="J548" i="17"/>
  <c r="J549" i="17"/>
  <c r="J550" i="17"/>
  <c r="J551" i="17"/>
  <c r="J552" i="17"/>
  <c r="J553" i="17"/>
  <c r="J554" i="17"/>
  <c r="J555" i="17"/>
  <c r="J556" i="17"/>
  <c r="J557" i="17"/>
  <c r="J558" i="17"/>
  <c r="J559" i="17"/>
  <c r="J560" i="17"/>
  <c r="J561" i="17"/>
  <c r="J562" i="17"/>
  <c r="J563" i="17"/>
  <c r="J564" i="17"/>
  <c r="J565" i="17"/>
  <c r="J566" i="17"/>
  <c r="J567" i="17"/>
  <c r="J568" i="17"/>
  <c r="J569" i="17"/>
  <c r="J570" i="17"/>
  <c r="J571" i="17"/>
  <c r="J572" i="17"/>
  <c r="J573" i="17"/>
  <c r="J574" i="17"/>
  <c r="J575" i="17"/>
  <c r="J576" i="17"/>
  <c r="J577" i="17"/>
  <c r="J578" i="17"/>
  <c r="J579" i="17"/>
  <c r="J580" i="17"/>
  <c r="J581" i="17"/>
  <c r="J582" i="17"/>
  <c r="J583" i="17"/>
  <c r="J584" i="17"/>
  <c r="J585" i="17"/>
  <c r="J586" i="17"/>
  <c r="J587" i="17"/>
  <c r="J588" i="17"/>
  <c r="J589" i="17"/>
  <c r="J590" i="17"/>
  <c r="J591" i="17"/>
  <c r="J592" i="17"/>
  <c r="J593" i="17"/>
  <c r="J594" i="17"/>
  <c r="J595" i="17"/>
  <c r="J596" i="17"/>
  <c r="J597" i="17"/>
  <c r="J598" i="17"/>
  <c r="J599" i="17"/>
  <c r="J600" i="17"/>
  <c r="J601" i="17"/>
  <c r="J602" i="17"/>
  <c r="J603" i="17"/>
  <c r="J604" i="17"/>
  <c r="J605" i="17"/>
  <c r="J606" i="17"/>
  <c r="J607" i="17"/>
  <c r="J608" i="17"/>
  <c r="J609" i="17"/>
  <c r="J610" i="17"/>
  <c r="J611" i="17"/>
  <c r="J612" i="17"/>
  <c r="J613" i="17"/>
  <c r="J614" i="17"/>
  <c r="J615" i="17"/>
  <c r="J616" i="17"/>
  <c r="J617" i="17"/>
  <c r="J618" i="17"/>
  <c r="J619" i="17"/>
  <c r="J620" i="17"/>
  <c r="J621" i="17"/>
  <c r="J622" i="17"/>
  <c r="J623" i="17"/>
  <c r="J624" i="17"/>
  <c r="J625" i="17"/>
  <c r="J626" i="17"/>
  <c r="J627" i="17"/>
  <c r="J628" i="17"/>
  <c r="J629" i="17"/>
  <c r="J630" i="17"/>
  <c r="J631" i="17"/>
  <c r="J632" i="17"/>
  <c r="J633" i="17"/>
  <c r="J634" i="17"/>
  <c r="J635" i="17"/>
  <c r="J636" i="17"/>
  <c r="J637" i="17"/>
  <c r="J638" i="17"/>
  <c r="J639" i="17"/>
  <c r="J640" i="17"/>
  <c r="J641" i="17"/>
  <c r="J642" i="17"/>
  <c r="J643" i="17"/>
  <c r="J644" i="17"/>
  <c r="J645" i="17"/>
  <c r="J646" i="17"/>
  <c r="J647" i="17"/>
  <c r="J648" i="17"/>
  <c r="J649" i="17"/>
  <c r="J650" i="17"/>
  <c r="J651" i="17"/>
  <c r="J652" i="17"/>
  <c r="J653" i="17"/>
  <c r="J654" i="17"/>
  <c r="J655" i="17"/>
  <c r="J656" i="17"/>
  <c r="J657" i="17"/>
  <c r="J658" i="17"/>
  <c r="J659" i="17"/>
  <c r="J660" i="17"/>
  <c r="J661" i="17"/>
  <c r="J662" i="17"/>
  <c r="J663" i="17"/>
  <c r="J664" i="17"/>
  <c r="J665" i="17"/>
  <c r="J666" i="17"/>
  <c r="J667" i="17"/>
  <c r="J668" i="17"/>
  <c r="J669" i="17"/>
  <c r="J670" i="17"/>
  <c r="J671" i="17"/>
  <c r="J672" i="17"/>
  <c r="J673" i="17"/>
  <c r="J674" i="17"/>
  <c r="J675" i="17"/>
  <c r="J676" i="17"/>
  <c r="J677" i="17"/>
  <c r="J678" i="17"/>
  <c r="J679" i="17"/>
  <c r="J680" i="17"/>
  <c r="J681" i="17"/>
  <c r="J682" i="17"/>
  <c r="J683" i="17"/>
  <c r="J684" i="17"/>
  <c r="J685" i="17"/>
  <c r="J686" i="17"/>
  <c r="J687" i="17"/>
  <c r="J688" i="17"/>
  <c r="J689" i="17"/>
  <c r="J690" i="17"/>
  <c r="J691" i="17"/>
  <c r="J692" i="17"/>
  <c r="J693" i="17"/>
  <c r="J694" i="17"/>
  <c r="J695" i="17"/>
  <c r="J696" i="17"/>
  <c r="J697" i="17"/>
  <c r="J698" i="17"/>
  <c r="J699" i="17"/>
  <c r="J700" i="17"/>
  <c r="J701" i="17"/>
  <c r="J702" i="17"/>
  <c r="J703" i="17"/>
  <c r="J704" i="17"/>
  <c r="J705" i="17"/>
  <c r="J706" i="17"/>
  <c r="J707" i="17"/>
  <c r="J708" i="17"/>
  <c r="J709" i="17"/>
  <c r="J710" i="17"/>
  <c r="J711" i="17"/>
  <c r="J712" i="17"/>
  <c r="J713" i="17"/>
  <c r="J714" i="17"/>
  <c r="J715" i="17"/>
  <c r="J716" i="17"/>
  <c r="J717" i="17"/>
  <c r="J718" i="17"/>
  <c r="J719" i="17"/>
  <c r="J720" i="17"/>
  <c r="J721" i="17"/>
  <c r="J722" i="17"/>
  <c r="J723" i="17"/>
  <c r="J724" i="17"/>
  <c r="J725" i="17"/>
  <c r="J726" i="17"/>
  <c r="J727" i="17"/>
  <c r="J728" i="17"/>
  <c r="J729" i="17"/>
  <c r="J730" i="17"/>
  <c r="J731" i="17"/>
  <c r="J732" i="17"/>
  <c r="J733" i="17"/>
  <c r="J734" i="17"/>
  <c r="J735" i="17"/>
  <c r="J736" i="17"/>
  <c r="J737" i="17"/>
  <c r="J738" i="17"/>
  <c r="J739" i="17"/>
  <c r="J740" i="17"/>
  <c r="J741" i="17"/>
  <c r="J742" i="17"/>
  <c r="J743" i="17"/>
  <c r="J744" i="17"/>
  <c r="J745" i="17"/>
  <c r="J746" i="17"/>
  <c r="J747" i="17"/>
  <c r="J748" i="17"/>
  <c r="J749" i="17"/>
  <c r="J750" i="17"/>
  <c r="J751" i="17"/>
  <c r="J752" i="17"/>
  <c r="J753" i="17"/>
  <c r="J754" i="17"/>
  <c r="J755" i="17"/>
  <c r="J756" i="17"/>
  <c r="J757" i="17"/>
  <c r="J758" i="17"/>
  <c r="J759" i="17"/>
  <c r="J760" i="17"/>
  <c r="J761" i="17"/>
  <c r="J762" i="17"/>
  <c r="J763" i="17"/>
  <c r="J764" i="17"/>
  <c r="J765" i="17"/>
  <c r="J766" i="17"/>
  <c r="J767" i="17"/>
  <c r="J768" i="17"/>
  <c r="J769" i="17"/>
  <c r="J770" i="17"/>
  <c r="J771" i="17"/>
  <c r="J772" i="17"/>
  <c r="J773" i="17"/>
  <c r="J774" i="17"/>
  <c r="J775" i="17"/>
  <c r="J776" i="17"/>
  <c r="J777" i="17"/>
  <c r="J778" i="17"/>
  <c r="J779" i="17"/>
  <c r="J780" i="17"/>
  <c r="J781" i="17"/>
  <c r="J782" i="17"/>
  <c r="J783" i="17"/>
  <c r="J784" i="17"/>
  <c r="J785" i="17"/>
  <c r="J786" i="17"/>
  <c r="J787" i="17"/>
  <c r="J788" i="17"/>
  <c r="J789" i="17"/>
  <c r="J790" i="17"/>
  <c r="J791" i="17"/>
  <c r="J792" i="17"/>
  <c r="J793" i="17"/>
  <c r="J794" i="17"/>
  <c r="J795" i="17"/>
  <c r="J796" i="17"/>
  <c r="J797" i="17"/>
  <c r="J798" i="17"/>
  <c r="J799" i="17"/>
  <c r="J800" i="17"/>
  <c r="J801" i="17"/>
  <c r="J802" i="17"/>
  <c r="J803" i="17"/>
  <c r="J804" i="17"/>
  <c r="J805" i="17"/>
  <c r="J806" i="17"/>
  <c r="J807" i="17"/>
  <c r="J808" i="17"/>
  <c r="J809" i="17"/>
  <c r="J810" i="17"/>
  <c r="J811" i="17"/>
  <c r="J812" i="17"/>
  <c r="J813" i="17"/>
  <c r="J814" i="17"/>
  <c r="J815" i="17"/>
  <c r="J816" i="17"/>
  <c r="J817" i="17"/>
  <c r="J818" i="17"/>
  <c r="J819" i="17"/>
  <c r="J820" i="17"/>
  <c r="J821" i="17"/>
  <c r="J822" i="17"/>
  <c r="J823" i="17"/>
  <c r="J824" i="17"/>
  <c r="J825" i="17"/>
  <c r="J826" i="17"/>
  <c r="J827" i="17"/>
  <c r="J828" i="17"/>
  <c r="J829" i="17"/>
  <c r="J830" i="17"/>
  <c r="J831" i="17"/>
  <c r="J832" i="17"/>
  <c r="J833" i="17"/>
  <c r="J834" i="17"/>
  <c r="J835" i="17"/>
  <c r="J836" i="17"/>
  <c r="J837" i="17"/>
  <c r="J838" i="17"/>
  <c r="J839" i="17"/>
  <c r="J840" i="17"/>
  <c r="J841" i="17"/>
  <c r="J842" i="17"/>
  <c r="J843" i="17"/>
  <c r="J844" i="17"/>
  <c r="J845" i="17"/>
  <c r="J846" i="17"/>
  <c r="J847" i="17"/>
  <c r="J848" i="17"/>
  <c r="J849" i="17"/>
  <c r="J850" i="17"/>
  <c r="J851" i="17"/>
  <c r="J852" i="17"/>
  <c r="J853" i="17"/>
  <c r="J854" i="17"/>
  <c r="J855" i="17"/>
  <c r="J856" i="17"/>
  <c r="J857" i="17"/>
  <c r="J858" i="17"/>
  <c r="J859" i="17"/>
  <c r="J860" i="17"/>
  <c r="J861" i="17"/>
  <c r="J862" i="17"/>
  <c r="J863" i="17"/>
  <c r="J864" i="17"/>
  <c r="J865" i="17"/>
  <c r="J866" i="17"/>
  <c r="J867" i="17"/>
  <c r="J868" i="17"/>
  <c r="J869" i="17"/>
  <c r="J870" i="17"/>
  <c r="J871" i="17"/>
  <c r="J872" i="17"/>
  <c r="J873" i="17"/>
  <c r="J874" i="17"/>
  <c r="J875" i="17"/>
  <c r="J876" i="17"/>
  <c r="J877" i="17"/>
  <c r="J878" i="17"/>
  <c r="J879" i="17"/>
  <c r="J880" i="17"/>
  <c r="J881" i="17"/>
  <c r="J882" i="17"/>
  <c r="J883" i="17"/>
  <c r="J884" i="17"/>
  <c r="J885" i="17"/>
  <c r="J886" i="17"/>
  <c r="J887" i="17"/>
  <c r="J888" i="17"/>
  <c r="J889" i="17"/>
  <c r="J890" i="17"/>
  <c r="J891" i="17"/>
  <c r="J892" i="17"/>
  <c r="J893" i="17"/>
  <c r="J894" i="17"/>
  <c r="J895" i="17"/>
  <c r="J896" i="17"/>
  <c r="J897" i="17"/>
  <c r="J898" i="17"/>
  <c r="J899" i="17"/>
  <c r="J900" i="17"/>
  <c r="J901" i="17"/>
  <c r="J902" i="17"/>
  <c r="J903" i="17"/>
  <c r="J904" i="17"/>
  <c r="J905" i="17"/>
  <c r="J906" i="17"/>
  <c r="J907" i="17"/>
  <c r="J908" i="17"/>
  <c r="J909" i="17"/>
  <c r="J910" i="17"/>
  <c r="J911" i="17"/>
  <c r="J912" i="17"/>
  <c r="J913" i="17"/>
  <c r="J914" i="17"/>
  <c r="J915" i="17"/>
  <c r="J916" i="17"/>
  <c r="J917" i="17"/>
  <c r="J918" i="17"/>
  <c r="J919" i="17"/>
  <c r="J920" i="17"/>
  <c r="J921" i="17"/>
  <c r="J922" i="17"/>
  <c r="J923" i="17"/>
  <c r="J924" i="17"/>
  <c r="J925" i="17"/>
  <c r="J926" i="17"/>
  <c r="J927" i="17"/>
  <c r="J928" i="17"/>
  <c r="J929" i="17"/>
  <c r="J930" i="17"/>
  <c r="J931" i="17"/>
  <c r="J932" i="17"/>
  <c r="J933" i="17"/>
  <c r="J934" i="17"/>
  <c r="J935" i="17"/>
  <c r="J936" i="17"/>
  <c r="J937" i="17"/>
  <c r="J938" i="17"/>
  <c r="J939" i="17"/>
  <c r="J940" i="17"/>
  <c r="J941" i="17"/>
  <c r="J942" i="17"/>
  <c r="J943" i="17"/>
  <c r="J944" i="17"/>
  <c r="J945" i="17"/>
  <c r="J946" i="17"/>
  <c r="J947" i="17"/>
  <c r="J948" i="17"/>
  <c r="J949" i="17"/>
  <c r="J950" i="17"/>
  <c r="J951" i="17"/>
  <c r="J952" i="17"/>
  <c r="J953" i="17"/>
  <c r="J954" i="17"/>
  <c r="J955" i="17"/>
  <c r="J956" i="17"/>
  <c r="J957" i="17"/>
  <c r="J958" i="17"/>
  <c r="J959" i="17"/>
  <c r="J960" i="17"/>
  <c r="J961" i="17"/>
  <c r="J962" i="17"/>
  <c r="J963" i="17"/>
  <c r="J964" i="17"/>
  <c r="J965" i="17"/>
  <c r="J966" i="17"/>
  <c r="J967" i="17"/>
  <c r="J968" i="17"/>
  <c r="J969" i="17"/>
  <c r="J970" i="17"/>
  <c r="J971" i="17"/>
  <c r="J972" i="17"/>
  <c r="J973" i="17"/>
  <c r="J974" i="17"/>
  <c r="J975" i="17"/>
  <c r="J976" i="17"/>
  <c r="J977" i="17"/>
  <c r="J978" i="17"/>
  <c r="J979" i="17"/>
  <c r="J980" i="17"/>
  <c r="J981" i="17"/>
  <c r="J982" i="17"/>
  <c r="J983" i="17"/>
  <c r="J984" i="17"/>
  <c r="J985" i="17"/>
  <c r="J986" i="17"/>
  <c r="J987" i="17"/>
  <c r="J988" i="17"/>
  <c r="J989" i="17"/>
  <c r="J990" i="17"/>
  <c r="J991" i="17"/>
  <c r="J992" i="17"/>
  <c r="J993" i="17"/>
  <c r="J994" i="17"/>
  <c r="J995" i="17"/>
  <c r="J996" i="17"/>
  <c r="J997" i="17"/>
  <c r="J998" i="17"/>
  <c r="J999" i="17"/>
  <c r="J1000" i="17"/>
  <c r="J1001" i="17"/>
  <c r="AB15" i="19"/>
  <c r="AB31" i="19"/>
  <c r="AB32" i="19"/>
  <c r="AB33" i="19"/>
  <c r="AB44" i="19"/>
  <c r="AB47" i="19"/>
  <c r="AB56" i="19"/>
  <c r="AB57" i="19"/>
  <c r="AB63" i="19"/>
  <c r="AB72" i="19"/>
  <c r="AB73" i="19"/>
  <c r="AB74" i="19"/>
  <c r="AB75" i="19"/>
  <c r="AB87" i="19"/>
  <c r="AB88" i="19"/>
  <c r="AB89" i="19"/>
  <c r="AB104" i="19"/>
  <c r="AB105" i="19"/>
  <c r="AB116" i="19"/>
  <c r="AB119" i="19"/>
  <c r="AB128" i="19"/>
  <c r="AB129" i="19"/>
  <c r="AB143" i="19"/>
  <c r="AB146" i="19"/>
  <c r="AB147" i="19"/>
  <c r="AB159" i="19"/>
  <c r="AB160" i="19"/>
  <c r="AB161" i="19"/>
  <c r="AB175" i="19"/>
  <c r="AB184" i="19"/>
  <c r="AB185" i="19"/>
  <c r="AB188" i="19"/>
  <c r="AB191" i="19"/>
  <c r="AB200" i="19"/>
  <c r="AB201" i="19"/>
  <c r="AB215" i="19"/>
  <c r="AB216" i="19"/>
  <c r="AB217" i="19"/>
  <c r="AB232" i="19"/>
  <c r="AB233" i="19"/>
  <c r="AB247" i="19"/>
  <c r="AB256" i="19"/>
  <c r="AB257" i="19"/>
  <c r="AB258" i="19"/>
  <c r="AB259" i="19"/>
  <c r="AB271" i="19"/>
  <c r="AB274" i="19"/>
  <c r="AB287" i="19"/>
  <c r="AB288" i="19"/>
  <c r="AB289" i="19"/>
  <c r="AB300" i="19"/>
  <c r="AB303" i="19"/>
  <c r="AB312" i="19"/>
  <c r="AB313" i="19"/>
  <c r="AB319" i="19"/>
  <c r="AB328" i="19"/>
  <c r="AB329" i="19"/>
  <c r="AB330" i="19"/>
  <c r="AB331" i="19"/>
  <c r="AB343" i="19"/>
  <c r="AB344" i="19"/>
  <c r="AB345" i="19"/>
  <c r="AB360" i="19"/>
  <c r="AB361" i="19"/>
  <c r="AB384" i="19"/>
  <c r="AB385" i="19"/>
  <c r="AB386" i="19"/>
  <c r="AB416" i="19"/>
  <c r="AB417" i="19"/>
  <c r="AB428" i="19"/>
  <c r="AB440" i="19"/>
  <c r="AB441" i="19"/>
  <c r="AB456" i="19"/>
  <c r="AB457" i="19"/>
  <c r="AB458" i="19"/>
  <c r="AB459" i="19"/>
  <c r="AB472" i="19"/>
  <c r="AB473" i="19"/>
  <c r="AB488" i="19"/>
  <c r="AB489" i="19"/>
  <c r="AB513" i="19"/>
  <c r="AB514" i="19"/>
  <c r="AB515" i="19"/>
  <c r="AB544" i="19"/>
  <c r="AB545" i="19"/>
  <c r="AB556" i="19"/>
  <c r="AB569" i="19"/>
  <c r="AB572" i="19"/>
  <c r="AB585" i="19"/>
  <c r="AB587" i="19"/>
  <c r="AB600" i="19"/>
  <c r="AB601" i="19"/>
  <c r="AB616" i="19"/>
  <c r="AB617" i="19"/>
  <c r="AB641" i="19"/>
  <c r="AB642" i="19"/>
  <c r="AB643" i="19"/>
  <c r="AB658" i="19"/>
  <c r="AB659" i="19"/>
  <c r="AB672" i="19"/>
  <c r="AB673" i="19"/>
  <c r="AB683" i="19"/>
  <c r="AB684" i="19"/>
  <c r="AB696" i="19"/>
  <c r="AB697" i="19"/>
  <c r="AB705" i="19"/>
  <c r="AB707" i="19"/>
  <c r="AB715" i="19"/>
  <c r="AB716" i="19"/>
  <c r="AB728" i="19"/>
  <c r="AB729" i="19"/>
  <c r="AB737" i="19"/>
  <c r="AB738" i="19"/>
  <c r="AB739" i="19"/>
  <c r="AB747" i="19"/>
  <c r="AB748" i="19"/>
  <c r="AB760" i="19"/>
  <c r="AB761" i="19"/>
  <c r="AB769" i="19"/>
  <c r="AB770" i="19"/>
  <c r="AB771" i="19"/>
  <c r="AB779" i="19"/>
  <c r="AB780" i="19"/>
  <c r="AB792" i="19"/>
  <c r="AB793" i="19"/>
  <c r="AB801" i="19"/>
  <c r="AB802" i="19"/>
  <c r="AB803" i="19"/>
  <c r="AB811" i="19"/>
  <c r="AB824" i="19"/>
  <c r="AB832" i="19"/>
  <c r="AB833" i="19"/>
  <c r="AB841" i="19"/>
  <c r="AB849" i="19"/>
  <c r="AB850" i="19"/>
  <c r="AB851" i="19"/>
  <c r="AB857" i="19"/>
  <c r="AB858" i="19"/>
  <c r="AB867" i="19"/>
  <c r="AB873" i="19"/>
  <c r="AB874" i="19"/>
  <c r="AB875" i="19"/>
  <c r="AB881" i="19"/>
  <c r="AB889" i="19"/>
  <c r="AB890" i="19"/>
  <c r="AB891" i="19"/>
  <c r="AB897" i="19"/>
  <c r="AB898" i="19"/>
  <c r="AB899" i="19"/>
  <c r="AB905" i="19"/>
  <c r="AB913" i="19"/>
  <c r="AB914" i="19"/>
  <c r="AB915" i="19"/>
  <c r="AA506" i="19"/>
  <c r="AB506" i="19" s="1"/>
  <c r="AA537" i="19"/>
  <c r="AB537" i="19" s="1"/>
  <c r="AA721" i="19"/>
  <c r="AB721" i="19" s="1"/>
  <c r="Z4" i="19"/>
  <c r="Z5" i="19"/>
  <c r="Z6" i="19"/>
  <c r="Z7" i="19"/>
  <c r="Z8" i="19"/>
  <c r="Z9" i="19"/>
  <c r="Z10" i="19"/>
  <c r="Z11" i="19"/>
  <c r="Z12" i="19"/>
  <c r="Z13" i="19"/>
  <c r="Z14" i="19"/>
  <c r="Z15" i="19"/>
  <c r="Z16" i="19"/>
  <c r="Z17" i="19"/>
  <c r="Z18" i="19"/>
  <c r="Z19" i="19"/>
  <c r="Z20" i="19"/>
  <c r="Z21" i="19"/>
  <c r="Z22" i="19"/>
  <c r="Z23" i="19"/>
  <c r="Z24" i="19"/>
  <c r="Z25" i="19"/>
  <c r="Z26" i="19"/>
  <c r="Z27" i="19"/>
  <c r="Z28" i="19"/>
  <c r="Z29" i="19"/>
  <c r="Z30" i="19"/>
  <c r="Z31" i="19"/>
  <c r="Z32" i="19"/>
  <c r="Z33" i="19"/>
  <c r="Z34" i="19"/>
  <c r="Z35" i="19"/>
  <c r="Z36" i="19"/>
  <c r="Z37" i="19"/>
  <c r="Z38" i="19"/>
  <c r="Z39" i="19"/>
  <c r="Z40" i="19"/>
  <c r="Z41" i="19"/>
  <c r="Z42" i="19"/>
  <c r="Z43" i="19"/>
  <c r="Z44" i="19"/>
  <c r="Z45" i="19"/>
  <c r="Z46" i="19"/>
  <c r="Z47" i="19"/>
  <c r="Z48" i="19"/>
  <c r="Z49" i="19"/>
  <c r="Z50" i="19"/>
  <c r="Z51" i="19"/>
  <c r="Z52" i="19"/>
  <c r="Z53" i="19"/>
  <c r="Z54" i="19"/>
  <c r="Z55" i="19"/>
  <c r="Z56" i="19"/>
  <c r="Z57" i="19"/>
  <c r="Z58" i="19"/>
  <c r="Z59" i="19"/>
  <c r="Z60" i="19"/>
  <c r="Z61" i="19"/>
  <c r="Z62" i="19"/>
  <c r="Z63" i="19"/>
  <c r="Z64" i="19"/>
  <c r="Z65" i="19"/>
  <c r="Z66" i="19"/>
  <c r="Z67" i="19"/>
  <c r="Z68" i="19"/>
  <c r="Z69" i="19"/>
  <c r="Z70" i="19"/>
  <c r="Z71" i="19"/>
  <c r="Z72" i="19"/>
  <c r="Z73" i="19"/>
  <c r="Z74" i="19"/>
  <c r="Z75" i="19"/>
  <c r="Z76" i="19"/>
  <c r="Z77" i="19"/>
  <c r="Z78" i="19"/>
  <c r="Z79" i="19"/>
  <c r="Z80" i="19"/>
  <c r="Z81" i="19"/>
  <c r="Z82" i="19"/>
  <c r="Z83" i="19"/>
  <c r="Z84" i="19"/>
  <c r="Z85" i="19"/>
  <c r="Z86" i="19"/>
  <c r="Z87" i="19"/>
  <c r="Z88" i="19"/>
  <c r="Z89" i="19"/>
  <c r="Z90" i="19"/>
  <c r="Z91" i="19"/>
  <c r="Z92" i="19"/>
  <c r="Z93" i="19"/>
  <c r="Z94" i="19"/>
  <c r="Z95" i="19"/>
  <c r="Z96" i="19"/>
  <c r="Z97" i="19"/>
  <c r="Z98" i="19"/>
  <c r="Z99" i="19"/>
  <c r="Z100" i="19"/>
  <c r="Z101" i="19"/>
  <c r="Z102" i="19"/>
  <c r="Z103" i="19"/>
  <c r="Z104" i="19"/>
  <c r="Z105" i="19"/>
  <c r="Z106" i="19"/>
  <c r="Z107" i="19"/>
  <c r="Z108" i="19"/>
  <c r="Z109" i="19"/>
  <c r="Z110" i="19"/>
  <c r="Z111" i="19"/>
  <c r="Z112" i="19"/>
  <c r="Z113" i="19"/>
  <c r="Z114" i="19"/>
  <c r="Z115" i="19"/>
  <c r="Z116" i="19"/>
  <c r="Z117" i="19"/>
  <c r="Z118" i="19"/>
  <c r="Z119" i="19"/>
  <c r="Z120" i="19"/>
  <c r="Z121" i="19"/>
  <c r="Z122" i="19"/>
  <c r="Z123" i="19"/>
  <c r="Z124" i="19"/>
  <c r="Z125" i="19"/>
  <c r="Z126" i="19"/>
  <c r="Z127" i="19"/>
  <c r="Z128" i="19"/>
  <c r="Z129" i="19"/>
  <c r="Z130" i="19"/>
  <c r="Z131" i="19"/>
  <c r="Z132" i="19"/>
  <c r="Z133" i="19"/>
  <c r="Z134" i="19"/>
  <c r="Z135" i="19"/>
  <c r="Z136" i="19"/>
  <c r="Z137" i="19"/>
  <c r="Z138" i="19"/>
  <c r="Z139" i="19"/>
  <c r="Z140" i="19"/>
  <c r="Z141" i="19"/>
  <c r="Z142" i="19"/>
  <c r="Z143" i="19"/>
  <c r="Z144" i="19"/>
  <c r="Z145" i="19"/>
  <c r="Z146" i="19"/>
  <c r="Z147" i="19"/>
  <c r="Z148" i="19"/>
  <c r="Z149" i="19"/>
  <c r="Z150" i="19"/>
  <c r="Z151" i="19"/>
  <c r="Z152" i="19"/>
  <c r="Z153" i="19"/>
  <c r="Z154" i="19"/>
  <c r="Z155" i="19"/>
  <c r="Z156" i="19"/>
  <c r="Z157" i="19"/>
  <c r="Z158" i="19"/>
  <c r="Z159" i="19"/>
  <c r="Z160" i="19"/>
  <c r="Z161" i="19"/>
  <c r="Z162" i="19"/>
  <c r="Z163" i="19"/>
  <c r="Z164" i="19"/>
  <c r="Z165" i="19"/>
  <c r="Z166" i="19"/>
  <c r="Z167" i="19"/>
  <c r="Z168" i="19"/>
  <c r="Z169" i="19"/>
  <c r="Z170" i="19"/>
  <c r="Z171" i="19"/>
  <c r="Z172" i="19"/>
  <c r="Z173" i="19"/>
  <c r="Z174" i="19"/>
  <c r="Z175" i="19"/>
  <c r="Z176" i="19"/>
  <c r="Z177" i="19"/>
  <c r="Z178" i="19"/>
  <c r="Z179" i="19"/>
  <c r="Z180" i="19"/>
  <c r="Z181" i="19"/>
  <c r="Z182" i="19"/>
  <c r="Z183" i="19"/>
  <c r="Z184" i="19"/>
  <c r="Z185" i="19"/>
  <c r="Z186" i="19"/>
  <c r="Z187" i="19"/>
  <c r="Z188" i="19"/>
  <c r="Z189" i="19"/>
  <c r="Z190" i="19"/>
  <c r="Z191" i="19"/>
  <c r="Z192" i="19"/>
  <c r="Z193" i="19"/>
  <c r="Z194" i="19"/>
  <c r="Z195" i="19"/>
  <c r="Z196" i="19"/>
  <c r="Z197" i="19"/>
  <c r="Z198" i="19"/>
  <c r="Z199" i="19"/>
  <c r="Z200" i="19"/>
  <c r="Z201" i="19"/>
  <c r="Z202" i="19"/>
  <c r="Z203" i="19"/>
  <c r="Z204" i="19"/>
  <c r="Z205" i="19"/>
  <c r="Z206" i="19"/>
  <c r="Z207" i="19"/>
  <c r="Z208" i="19"/>
  <c r="Z209" i="19"/>
  <c r="Z210" i="19"/>
  <c r="Z211" i="19"/>
  <c r="Z212" i="19"/>
  <c r="Z213" i="19"/>
  <c r="Z214" i="19"/>
  <c r="Z215" i="19"/>
  <c r="Z216" i="19"/>
  <c r="Z217" i="19"/>
  <c r="Z218" i="19"/>
  <c r="Z219" i="19"/>
  <c r="Z220" i="19"/>
  <c r="Z221" i="19"/>
  <c r="Z222" i="19"/>
  <c r="Z223" i="19"/>
  <c r="Z224" i="19"/>
  <c r="Z225" i="19"/>
  <c r="Z226" i="19"/>
  <c r="Z227" i="19"/>
  <c r="Z228" i="19"/>
  <c r="Z229" i="19"/>
  <c r="Z230" i="19"/>
  <c r="Z231" i="19"/>
  <c r="Z232" i="19"/>
  <c r="Z233" i="19"/>
  <c r="Z234" i="19"/>
  <c r="Z235" i="19"/>
  <c r="Z236" i="19"/>
  <c r="Z237" i="19"/>
  <c r="Z238" i="19"/>
  <c r="Z239" i="19"/>
  <c r="Z240" i="19"/>
  <c r="Z241" i="19"/>
  <c r="Z242" i="19"/>
  <c r="Z243" i="19"/>
  <c r="Z244" i="19"/>
  <c r="Z245" i="19"/>
  <c r="Z246" i="19"/>
  <c r="Z247" i="19"/>
  <c r="Z248" i="19"/>
  <c r="Z249" i="19"/>
  <c r="Z250" i="19"/>
  <c r="Z251" i="19"/>
  <c r="Z252" i="19"/>
  <c r="Z253" i="19"/>
  <c r="Z254" i="19"/>
  <c r="Z255" i="19"/>
  <c r="Z256" i="19"/>
  <c r="Z257" i="19"/>
  <c r="Z258" i="19"/>
  <c r="Z259" i="19"/>
  <c r="Z260" i="19"/>
  <c r="Z261" i="19"/>
  <c r="Z262" i="19"/>
  <c r="Z263" i="19"/>
  <c r="Z264" i="19"/>
  <c r="Z265" i="19"/>
  <c r="Z266" i="19"/>
  <c r="Z267" i="19"/>
  <c r="Z268" i="19"/>
  <c r="Z269" i="19"/>
  <c r="Z270" i="19"/>
  <c r="Z271" i="19"/>
  <c r="Z272" i="19"/>
  <c r="Z273" i="19"/>
  <c r="Z274" i="19"/>
  <c r="Z275" i="19"/>
  <c r="Z276" i="19"/>
  <c r="Z277" i="19"/>
  <c r="Z278" i="19"/>
  <c r="Z279" i="19"/>
  <c r="Z280" i="19"/>
  <c r="Z281" i="19"/>
  <c r="Z282" i="19"/>
  <c r="Z283" i="19"/>
  <c r="Z284" i="19"/>
  <c r="Z285" i="19"/>
  <c r="Z286" i="19"/>
  <c r="Z287" i="19"/>
  <c r="Z288" i="19"/>
  <c r="Z289" i="19"/>
  <c r="Z290" i="19"/>
  <c r="Z291" i="19"/>
  <c r="Z292" i="19"/>
  <c r="Z293" i="19"/>
  <c r="Z294" i="19"/>
  <c r="Z295" i="19"/>
  <c r="Z296" i="19"/>
  <c r="Z297" i="19"/>
  <c r="Z298" i="19"/>
  <c r="Z299" i="19"/>
  <c r="Z300" i="19"/>
  <c r="Z301" i="19"/>
  <c r="Z302" i="19"/>
  <c r="Z303" i="19"/>
  <c r="Z304" i="19"/>
  <c r="Z305" i="19"/>
  <c r="Z306" i="19"/>
  <c r="Z307" i="19"/>
  <c r="Z308" i="19"/>
  <c r="Z309" i="19"/>
  <c r="Z310" i="19"/>
  <c r="Z311" i="19"/>
  <c r="Z312" i="19"/>
  <c r="Z313" i="19"/>
  <c r="Z314" i="19"/>
  <c r="Z315" i="19"/>
  <c r="Z316" i="19"/>
  <c r="Z317" i="19"/>
  <c r="Z318" i="19"/>
  <c r="Z319" i="19"/>
  <c r="Z320" i="19"/>
  <c r="Z321" i="19"/>
  <c r="Z322" i="19"/>
  <c r="Z323" i="19"/>
  <c r="Z324" i="19"/>
  <c r="Z325" i="19"/>
  <c r="Z326" i="19"/>
  <c r="Z327" i="19"/>
  <c r="Z328" i="19"/>
  <c r="Z329" i="19"/>
  <c r="Z330" i="19"/>
  <c r="Z331" i="19"/>
  <c r="Z332" i="19"/>
  <c r="Z333" i="19"/>
  <c r="Z334" i="19"/>
  <c r="Z335" i="19"/>
  <c r="Z336" i="19"/>
  <c r="Z337" i="19"/>
  <c r="Z338" i="19"/>
  <c r="Z339" i="19"/>
  <c r="Z340" i="19"/>
  <c r="Z341" i="19"/>
  <c r="Z342" i="19"/>
  <c r="Z343" i="19"/>
  <c r="Z344" i="19"/>
  <c r="Z345" i="19"/>
  <c r="Z346" i="19"/>
  <c r="Z347" i="19"/>
  <c r="Z348" i="19"/>
  <c r="Z349" i="19"/>
  <c r="Z350" i="19"/>
  <c r="Z351" i="19"/>
  <c r="Z352" i="19"/>
  <c r="Z353" i="19"/>
  <c r="Z354" i="19"/>
  <c r="Z355" i="19"/>
  <c r="Z356" i="19"/>
  <c r="Z357" i="19"/>
  <c r="Z358" i="19"/>
  <c r="Z359" i="19"/>
  <c r="Z360" i="19"/>
  <c r="Z361" i="19"/>
  <c r="Z362" i="19"/>
  <c r="Z363" i="19"/>
  <c r="Z364" i="19"/>
  <c r="Z365" i="19"/>
  <c r="Z366" i="19"/>
  <c r="Z367" i="19"/>
  <c r="Z368" i="19"/>
  <c r="Z369" i="19"/>
  <c r="Z370" i="19"/>
  <c r="Z371" i="19"/>
  <c r="Z372" i="19"/>
  <c r="Z373" i="19"/>
  <c r="Z374" i="19"/>
  <c r="Z375" i="19"/>
  <c r="Z376" i="19"/>
  <c r="Z377" i="19"/>
  <c r="Z378" i="19"/>
  <c r="Z379" i="19"/>
  <c r="Z380" i="19"/>
  <c r="Z381" i="19"/>
  <c r="Z382" i="19"/>
  <c r="Z383" i="19"/>
  <c r="Z384" i="19"/>
  <c r="Z385" i="19"/>
  <c r="Z386" i="19"/>
  <c r="Z387" i="19"/>
  <c r="Z388" i="19"/>
  <c r="Z389" i="19"/>
  <c r="Z390" i="19"/>
  <c r="Z391" i="19"/>
  <c r="Z392" i="19"/>
  <c r="Z393" i="19"/>
  <c r="Z394" i="19"/>
  <c r="Z395" i="19"/>
  <c r="Z396" i="19"/>
  <c r="Z397" i="19"/>
  <c r="Z398" i="19"/>
  <c r="Z399" i="19"/>
  <c r="Z400" i="19"/>
  <c r="Z401" i="19"/>
  <c r="Z402" i="19"/>
  <c r="Z403" i="19"/>
  <c r="Z404" i="19"/>
  <c r="Z405" i="19"/>
  <c r="Z406" i="19"/>
  <c r="Z407" i="19"/>
  <c r="Z408" i="19"/>
  <c r="Z409" i="19"/>
  <c r="Z410" i="19"/>
  <c r="Z411" i="19"/>
  <c r="Z412" i="19"/>
  <c r="Z413" i="19"/>
  <c r="Z414" i="19"/>
  <c r="Z415" i="19"/>
  <c r="Z416" i="19"/>
  <c r="Z417" i="19"/>
  <c r="Z418" i="19"/>
  <c r="Z419" i="19"/>
  <c r="Z420" i="19"/>
  <c r="Z421" i="19"/>
  <c r="Z422" i="19"/>
  <c r="Z423" i="19"/>
  <c r="Z424" i="19"/>
  <c r="Z425" i="19"/>
  <c r="Z426" i="19"/>
  <c r="Z427" i="19"/>
  <c r="Z428" i="19"/>
  <c r="Z429" i="19"/>
  <c r="Z430" i="19"/>
  <c r="Z431" i="19"/>
  <c r="Z432" i="19"/>
  <c r="Z433" i="19"/>
  <c r="Z434" i="19"/>
  <c r="Z435" i="19"/>
  <c r="Z436" i="19"/>
  <c r="Z437" i="19"/>
  <c r="Z438" i="19"/>
  <c r="Z439" i="19"/>
  <c r="Z440" i="19"/>
  <c r="Z441" i="19"/>
  <c r="Z442" i="19"/>
  <c r="Z443" i="19"/>
  <c r="Z444" i="19"/>
  <c r="Z445" i="19"/>
  <c r="Z446" i="19"/>
  <c r="Z447" i="19"/>
  <c r="Z448" i="19"/>
  <c r="Z449" i="19"/>
  <c r="Z450" i="19"/>
  <c r="Z451" i="19"/>
  <c r="Z452" i="19"/>
  <c r="Z453" i="19"/>
  <c r="Z454" i="19"/>
  <c r="Z455" i="19"/>
  <c r="Z456" i="19"/>
  <c r="Z457" i="19"/>
  <c r="Z458" i="19"/>
  <c r="Z459" i="19"/>
  <c r="Z460" i="19"/>
  <c r="Z461" i="19"/>
  <c r="Z462" i="19"/>
  <c r="Z463" i="19"/>
  <c r="Z464" i="19"/>
  <c r="Z465" i="19"/>
  <c r="Z466" i="19"/>
  <c r="Z467" i="19"/>
  <c r="Z468" i="19"/>
  <c r="Z469" i="19"/>
  <c r="Z470" i="19"/>
  <c r="Z471" i="19"/>
  <c r="Z472" i="19"/>
  <c r="Z473" i="19"/>
  <c r="Z474" i="19"/>
  <c r="Z475" i="19"/>
  <c r="Z476" i="19"/>
  <c r="Z477" i="19"/>
  <c r="Z478" i="19"/>
  <c r="Z479" i="19"/>
  <c r="Z480" i="19"/>
  <c r="Z481" i="19"/>
  <c r="Z482" i="19"/>
  <c r="Z483" i="19"/>
  <c r="Z484" i="19"/>
  <c r="Z485" i="19"/>
  <c r="Z486" i="19"/>
  <c r="Z487" i="19"/>
  <c r="Z488" i="19"/>
  <c r="Z489" i="19"/>
  <c r="Z490" i="19"/>
  <c r="Z491" i="19"/>
  <c r="Z492" i="19"/>
  <c r="Z493" i="19"/>
  <c r="Z494" i="19"/>
  <c r="Z495" i="19"/>
  <c r="Z496" i="19"/>
  <c r="Z497" i="19"/>
  <c r="Z498" i="19"/>
  <c r="Z499" i="19"/>
  <c r="Z500" i="19"/>
  <c r="Z501" i="19"/>
  <c r="Z502" i="19"/>
  <c r="Z503" i="19"/>
  <c r="Z504" i="19"/>
  <c r="Z505" i="19"/>
  <c r="Z506" i="19"/>
  <c r="Z507" i="19"/>
  <c r="Z508" i="19"/>
  <c r="Z509" i="19"/>
  <c r="Z510" i="19"/>
  <c r="Z511" i="19"/>
  <c r="Z512" i="19"/>
  <c r="Z513" i="19"/>
  <c r="Z514" i="19"/>
  <c r="Z515" i="19"/>
  <c r="Z516" i="19"/>
  <c r="Z517" i="19"/>
  <c r="Z518" i="19"/>
  <c r="Z519" i="19"/>
  <c r="Z520" i="19"/>
  <c r="Z521" i="19"/>
  <c r="Z522" i="19"/>
  <c r="Z523" i="19"/>
  <c r="Z524" i="19"/>
  <c r="Z525" i="19"/>
  <c r="Z526" i="19"/>
  <c r="Z527" i="19"/>
  <c r="Z528" i="19"/>
  <c r="Z529" i="19"/>
  <c r="Z530" i="19"/>
  <c r="Z531" i="19"/>
  <c r="Z532" i="19"/>
  <c r="Z533" i="19"/>
  <c r="Z534" i="19"/>
  <c r="Z535" i="19"/>
  <c r="Z536" i="19"/>
  <c r="Z537" i="19"/>
  <c r="Z538" i="19"/>
  <c r="Z539" i="19"/>
  <c r="Z540" i="19"/>
  <c r="Z541" i="19"/>
  <c r="Z542" i="19"/>
  <c r="Z543" i="19"/>
  <c r="Z544" i="19"/>
  <c r="Z545" i="19"/>
  <c r="Z546" i="19"/>
  <c r="Z547" i="19"/>
  <c r="Z548" i="19"/>
  <c r="Z549" i="19"/>
  <c r="Z550" i="19"/>
  <c r="Z551" i="19"/>
  <c r="Z552" i="19"/>
  <c r="Z553" i="19"/>
  <c r="Z554" i="19"/>
  <c r="Z555" i="19"/>
  <c r="Z556" i="19"/>
  <c r="Z557" i="19"/>
  <c r="Z558" i="19"/>
  <c r="Z559" i="19"/>
  <c r="Z560" i="19"/>
  <c r="Z561" i="19"/>
  <c r="Z562" i="19"/>
  <c r="Z563" i="19"/>
  <c r="Z564" i="19"/>
  <c r="Z565" i="19"/>
  <c r="Z566" i="19"/>
  <c r="Z567" i="19"/>
  <c r="Z568" i="19"/>
  <c r="Z569" i="19"/>
  <c r="Z570" i="19"/>
  <c r="Z571" i="19"/>
  <c r="Z572" i="19"/>
  <c r="Z573" i="19"/>
  <c r="Z574" i="19"/>
  <c r="Z575" i="19"/>
  <c r="Z576" i="19"/>
  <c r="Z577" i="19"/>
  <c r="Z578" i="19"/>
  <c r="Z579" i="19"/>
  <c r="Z580" i="19"/>
  <c r="Z581" i="19"/>
  <c r="Z582" i="19"/>
  <c r="Z583" i="19"/>
  <c r="Z584" i="19"/>
  <c r="Z585" i="19"/>
  <c r="Z586" i="19"/>
  <c r="Z587" i="19"/>
  <c r="Z588" i="19"/>
  <c r="Z589" i="19"/>
  <c r="Z590" i="19"/>
  <c r="Z591" i="19"/>
  <c r="Z592" i="19"/>
  <c r="Z593" i="19"/>
  <c r="Z594" i="19"/>
  <c r="Z595" i="19"/>
  <c r="Z596" i="19"/>
  <c r="Z597" i="19"/>
  <c r="Z598" i="19"/>
  <c r="Z599" i="19"/>
  <c r="Z600" i="19"/>
  <c r="Z601" i="19"/>
  <c r="Z602" i="19"/>
  <c r="Z603" i="19"/>
  <c r="Z604" i="19"/>
  <c r="Z605" i="19"/>
  <c r="Z606" i="19"/>
  <c r="Z607" i="19"/>
  <c r="Z608" i="19"/>
  <c r="Z609" i="19"/>
  <c r="Z610" i="19"/>
  <c r="Z611" i="19"/>
  <c r="Z612" i="19"/>
  <c r="Z613" i="19"/>
  <c r="Z614" i="19"/>
  <c r="Z615" i="19"/>
  <c r="Z616" i="19"/>
  <c r="Z617" i="19"/>
  <c r="Z618" i="19"/>
  <c r="Z619" i="19"/>
  <c r="Z620" i="19"/>
  <c r="Z621" i="19"/>
  <c r="Z622" i="19"/>
  <c r="Z623" i="19"/>
  <c r="Z624" i="19"/>
  <c r="Z625" i="19"/>
  <c r="Z626" i="19"/>
  <c r="Z627" i="19"/>
  <c r="Z628" i="19"/>
  <c r="Z629" i="19"/>
  <c r="Z630" i="19"/>
  <c r="Z631" i="19"/>
  <c r="Z632" i="19"/>
  <c r="Z633" i="19"/>
  <c r="Z634" i="19"/>
  <c r="Z635" i="19"/>
  <c r="Z636" i="19"/>
  <c r="Z637" i="19"/>
  <c r="Z638" i="19"/>
  <c r="Z639" i="19"/>
  <c r="Z640" i="19"/>
  <c r="Z641" i="19"/>
  <c r="Z642" i="19"/>
  <c r="Z643" i="19"/>
  <c r="Z644" i="19"/>
  <c r="Z645" i="19"/>
  <c r="Z646" i="19"/>
  <c r="Z647" i="19"/>
  <c r="Z648" i="19"/>
  <c r="Z649" i="19"/>
  <c r="Z650" i="19"/>
  <c r="Z651" i="19"/>
  <c r="Z652" i="19"/>
  <c r="Z653" i="19"/>
  <c r="Z654" i="19"/>
  <c r="Z655" i="19"/>
  <c r="Z656" i="19"/>
  <c r="Z657" i="19"/>
  <c r="Z658" i="19"/>
  <c r="Z659" i="19"/>
  <c r="Z660" i="19"/>
  <c r="Z661" i="19"/>
  <c r="Z662" i="19"/>
  <c r="Z663" i="19"/>
  <c r="Z664" i="19"/>
  <c r="Z665" i="19"/>
  <c r="Z666" i="19"/>
  <c r="Z667" i="19"/>
  <c r="Z668" i="19"/>
  <c r="Z669" i="19"/>
  <c r="Z670" i="19"/>
  <c r="Z671" i="19"/>
  <c r="Z672" i="19"/>
  <c r="Z673" i="19"/>
  <c r="Z674" i="19"/>
  <c r="Z675" i="19"/>
  <c r="Z676" i="19"/>
  <c r="Z677" i="19"/>
  <c r="Z678" i="19"/>
  <c r="Z679" i="19"/>
  <c r="Z680" i="19"/>
  <c r="Z681" i="19"/>
  <c r="Z682" i="19"/>
  <c r="Z683" i="19"/>
  <c r="Z684" i="19"/>
  <c r="Z685" i="19"/>
  <c r="Z686" i="19"/>
  <c r="Z687" i="19"/>
  <c r="Z688" i="19"/>
  <c r="Z689" i="19"/>
  <c r="Z690" i="19"/>
  <c r="Z691" i="19"/>
  <c r="Z692" i="19"/>
  <c r="Z693" i="19"/>
  <c r="Z694" i="19"/>
  <c r="Z695" i="19"/>
  <c r="Z696" i="19"/>
  <c r="Z697" i="19"/>
  <c r="Z698" i="19"/>
  <c r="Z699" i="19"/>
  <c r="Z700" i="19"/>
  <c r="Z701" i="19"/>
  <c r="Z702" i="19"/>
  <c r="Z703" i="19"/>
  <c r="Z704" i="19"/>
  <c r="Z705" i="19"/>
  <c r="Z706" i="19"/>
  <c r="Z707" i="19"/>
  <c r="Z708" i="19"/>
  <c r="Z709" i="19"/>
  <c r="Z710" i="19"/>
  <c r="Z711" i="19"/>
  <c r="Z712" i="19"/>
  <c r="Z713" i="19"/>
  <c r="Z714" i="19"/>
  <c r="Z715" i="19"/>
  <c r="Z716" i="19"/>
  <c r="Z717" i="19"/>
  <c r="Z718" i="19"/>
  <c r="Z719" i="19"/>
  <c r="Z720" i="19"/>
  <c r="Z721" i="19"/>
  <c r="Z722" i="19"/>
  <c r="Z723" i="19"/>
  <c r="Z724" i="19"/>
  <c r="Z725" i="19"/>
  <c r="Z726" i="19"/>
  <c r="Z727" i="19"/>
  <c r="Z728" i="19"/>
  <c r="Z729" i="19"/>
  <c r="Z730" i="19"/>
  <c r="Z731" i="19"/>
  <c r="Z732" i="19"/>
  <c r="Z733" i="19"/>
  <c r="Z734" i="19"/>
  <c r="Z735" i="19"/>
  <c r="Z736" i="19"/>
  <c r="Z737" i="19"/>
  <c r="Z738" i="19"/>
  <c r="Z739" i="19"/>
  <c r="Z740" i="19"/>
  <c r="Z741" i="19"/>
  <c r="Z742" i="19"/>
  <c r="Z743" i="19"/>
  <c r="Z744" i="19"/>
  <c r="Z745" i="19"/>
  <c r="Z746" i="19"/>
  <c r="Z747" i="19"/>
  <c r="Z748" i="19"/>
  <c r="Z749" i="19"/>
  <c r="Z750" i="19"/>
  <c r="Z751" i="19"/>
  <c r="Z752" i="19"/>
  <c r="Z753" i="19"/>
  <c r="Z754" i="19"/>
  <c r="Z755" i="19"/>
  <c r="Z756" i="19"/>
  <c r="Z757" i="19"/>
  <c r="Z758" i="19"/>
  <c r="Z759" i="19"/>
  <c r="Z760" i="19"/>
  <c r="Z761" i="19"/>
  <c r="Z762" i="19"/>
  <c r="Z763" i="19"/>
  <c r="Z764" i="19"/>
  <c r="Z765" i="19"/>
  <c r="Z766" i="19"/>
  <c r="Z767" i="19"/>
  <c r="Z768" i="19"/>
  <c r="Z769" i="19"/>
  <c r="Z770" i="19"/>
  <c r="Z771" i="19"/>
  <c r="Z772" i="19"/>
  <c r="Z773" i="19"/>
  <c r="Z774" i="19"/>
  <c r="Z775" i="19"/>
  <c r="Z776" i="19"/>
  <c r="Z777" i="19"/>
  <c r="Z778" i="19"/>
  <c r="Z779" i="19"/>
  <c r="Z780" i="19"/>
  <c r="Z781" i="19"/>
  <c r="Z782" i="19"/>
  <c r="Z783" i="19"/>
  <c r="Z784" i="19"/>
  <c r="Z785" i="19"/>
  <c r="Z786" i="19"/>
  <c r="Z787" i="19"/>
  <c r="Z788" i="19"/>
  <c r="Z789" i="19"/>
  <c r="Z790" i="19"/>
  <c r="Z791" i="19"/>
  <c r="Z792" i="19"/>
  <c r="Z793" i="19"/>
  <c r="Z794" i="19"/>
  <c r="Z795" i="19"/>
  <c r="Z796" i="19"/>
  <c r="Z797" i="19"/>
  <c r="Z798" i="19"/>
  <c r="Z799" i="19"/>
  <c r="Z800" i="19"/>
  <c r="Z801" i="19"/>
  <c r="Z802" i="19"/>
  <c r="Z803" i="19"/>
  <c r="Z804" i="19"/>
  <c r="Z805" i="19"/>
  <c r="Z806" i="19"/>
  <c r="Z807" i="19"/>
  <c r="Z808" i="19"/>
  <c r="Z809" i="19"/>
  <c r="Z810" i="19"/>
  <c r="Z811" i="19"/>
  <c r="Z812" i="19"/>
  <c r="Z813" i="19"/>
  <c r="Z814" i="19"/>
  <c r="Z815" i="19"/>
  <c r="Z816" i="19"/>
  <c r="Z817" i="19"/>
  <c r="Z818" i="19"/>
  <c r="Z819" i="19"/>
  <c r="Z820" i="19"/>
  <c r="Z821" i="19"/>
  <c r="Z822" i="19"/>
  <c r="Z823" i="19"/>
  <c r="Z824" i="19"/>
  <c r="Z825" i="19"/>
  <c r="Z826" i="19"/>
  <c r="Z827" i="19"/>
  <c r="Z828" i="19"/>
  <c r="Z829" i="19"/>
  <c r="Z830" i="19"/>
  <c r="Z831" i="19"/>
  <c r="Z832" i="19"/>
  <c r="Z833" i="19"/>
  <c r="Z834" i="19"/>
  <c r="Z835" i="19"/>
  <c r="Z836" i="19"/>
  <c r="Z837" i="19"/>
  <c r="Z838" i="19"/>
  <c r="Z839" i="19"/>
  <c r="Z840" i="19"/>
  <c r="Z841" i="19"/>
  <c r="Z842" i="19"/>
  <c r="Z843" i="19"/>
  <c r="Z844" i="19"/>
  <c r="Z845" i="19"/>
  <c r="Z846" i="19"/>
  <c r="Z847" i="19"/>
  <c r="Z848" i="19"/>
  <c r="Z849" i="19"/>
  <c r="Z850" i="19"/>
  <c r="Z851" i="19"/>
  <c r="Z852" i="19"/>
  <c r="Z853" i="19"/>
  <c r="Z854" i="19"/>
  <c r="Z855" i="19"/>
  <c r="Z856" i="19"/>
  <c r="Z857" i="19"/>
  <c r="Z858" i="19"/>
  <c r="Z859" i="19"/>
  <c r="Z860" i="19"/>
  <c r="Z861" i="19"/>
  <c r="Z862" i="19"/>
  <c r="Z863" i="19"/>
  <c r="Z864" i="19"/>
  <c r="Z865" i="19"/>
  <c r="Z866" i="19"/>
  <c r="Z867" i="19"/>
  <c r="Z868" i="19"/>
  <c r="Z869" i="19"/>
  <c r="Z870" i="19"/>
  <c r="Z871" i="19"/>
  <c r="Z872" i="19"/>
  <c r="Z873" i="19"/>
  <c r="Z874" i="19"/>
  <c r="Z875" i="19"/>
  <c r="Z876" i="19"/>
  <c r="Z877" i="19"/>
  <c r="Z878" i="19"/>
  <c r="Z879" i="19"/>
  <c r="Z880" i="19"/>
  <c r="Z881" i="19"/>
  <c r="Z882" i="19"/>
  <c r="Z883" i="19"/>
  <c r="Z884" i="19"/>
  <c r="Z885" i="19"/>
  <c r="Z886" i="19"/>
  <c r="Z887" i="19"/>
  <c r="Z888" i="19"/>
  <c r="Z889" i="19"/>
  <c r="Z890" i="19"/>
  <c r="Z891" i="19"/>
  <c r="Z892" i="19"/>
  <c r="Z893" i="19"/>
  <c r="Z894" i="19"/>
  <c r="Z895" i="19"/>
  <c r="Z896" i="19"/>
  <c r="Z897" i="19"/>
  <c r="Z898" i="19"/>
  <c r="Z899" i="19"/>
  <c r="Z900" i="19"/>
  <c r="Z901" i="19"/>
  <c r="Z902" i="19"/>
  <c r="Z903" i="19"/>
  <c r="Z904" i="19"/>
  <c r="Z905" i="19"/>
  <c r="Z906" i="19"/>
  <c r="Z907" i="19"/>
  <c r="Z908" i="19"/>
  <c r="Z909" i="19"/>
  <c r="Z910" i="19"/>
  <c r="Z911" i="19"/>
  <c r="Z912" i="19"/>
  <c r="Z913" i="19"/>
  <c r="Z914" i="19"/>
  <c r="Z915" i="19"/>
  <c r="Z3" i="19"/>
  <c r="Y4" i="19"/>
  <c r="Y5" i="19"/>
  <c r="Y6" i="19"/>
  <c r="Y7" i="19"/>
  <c r="Y8" i="19"/>
  <c r="Y9" i="19"/>
  <c r="Y10" i="19"/>
  <c r="Y11" i="19"/>
  <c r="Y12" i="19"/>
  <c r="Y13" i="19"/>
  <c r="Y14" i="19"/>
  <c r="Y15" i="19"/>
  <c r="Y16" i="19"/>
  <c r="Y17" i="19"/>
  <c r="Y18" i="19"/>
  <c r="Y19" i="19"/>
  <c r="Y20" i="19"/>
  <c r="Y21" i="19"/>
  <c r="Y22" i="19"/>
  <c r="Y23" i="19"/>
  <c r="Y24" i="19"/>
  <c r="Y25" i="19"/>
  <c r="Y26" i="19"/>
  <c r="Y27" i="19"/>
  <c r="Y28" i="19"/>
  <c r="Y29" i="19"/>
  <c r="Y30" i="19"/>
  <c r="Y31" i="19"/>
  <c r="Y32" i="19"/>
  <c r="Y33" i="19"/>
  <c r="Y34" i="19"/>
  <c r="Y35" i="19"/>
  <c r="Y36" i="19"/>
  <c r="Y37" i="19"/>
  <c r="Y38" i="19"/>
  <c r="Y39" i="19"/>
  <c r="Y40" i="19"/>
  <c r="Y41" i="19"/>
  <c r="Y42" i="19"/>
  <c r="Y43" i="19"/>
  <c r="Y44" i="19"/>
  <c r="Y45" i="19"/>
  <c r="Y46" i="19"/>
  <c r="Y47" i="19"/>
  <c r="Y48" i="19"/>
  <c r="Y49" i="19"/>
  <c r="Y50" i="19"/>
  <c r="Y51" i="19"/>
  <c r="Y52" i="19"/>
  <c r="Y53" i="19"/>
  <c r="Y54" i="19"/>
  <c r="Y55" i="19"/>
  <c r="Y56" i="19"/>
  <c r="Y57" i="19"/>
  <c r="Y58" i="19"/>
  <c r="Y59" i="19"/>
  <c r="Y60" i="19"/>
  <c r="Y61" i="19"/>
  <c r="Y62" i="19"/>
  <c r="Y63" i="19"/>
  <c r="Y64" i="19"/>
  <c r="Y65" i="19"/>
  <c r="Y66" i="19"/>
  <c r="Y67" i="19"/>
  <c r="Y68" i="19"/>
  <c r="Y69" i="19"/>
  <c r="Y70" i="19"/>
  <c r="Y71" i="19"/>
  <c r="Y72" i="19"/>
  <c r="Y73" i="19"/>
  <c r="Y74" i="19"/>
  <c r="Y75" i="19"/>
  <c r="Y76" i="19"/>
  <c r="Y77" i="19"/>
  <c r="Y78" i="19"/>
  <c r="Y79" i="19"/>
  <c r="Y80" i="19"/>
  <c r="Y81" i="19"/>
  <c r="Y82" i="19"/>
  <c r="Y83" i="19"/>
  <c r="Y84" i="19"/>
  <c r="Y85" i="19"/>
  <c r="Y86" i="19"/>
  <c r="Y87" i="19"/>
  <c r="Y88" i="19"/>
  <c r="Y89" i="19"/>
  <c r="Y90" i="19"/>
  <c r="Y91" i="19"/>
  <c r="Y92" i="19"/>
  <c r="Y93" i="19"/>
  <c r="Y94" i="19"/>
  <c r="Y95" i="19"/>
  <c r="Y96" i="19"/>
  <c r="Y97" i="19"/>
  <c r="Y98" i="19"/>
  <c r="Y99" i="19"/>
  <c r="Y100" i="19"/>
  <c r="Y101" i="19"/>
  <c r="Y102" i="19"/>
  <c r="Y103" i="19"/>
  <c r="Y104" i="19"/>
  <c r="Y105" i="19"/>
  <c r="Y106" i="19"/>
  <c r="Y107" i="19"/>
  <c r="Y108" i="19"/>
  <c r="Y109" i="19"/>
  <c r="Y110" i="19"/>
  <c r="Y111" i="19"/>
  <c r="Y112" i="19"/>
  <c r="Y113" i="19"/>
  <c r="Y114" i="19"/>
  <c r="Y115" i="19"/>
  <c r="Y116" i="19"/>
  <c r="Y117" i="19"/>
  <c r="Y118" i="19"/>
  <c r="Y119" i="19"/>
  <c r="Y120" i="19"/>
  <c r="Y121" i="19"/>
  <c r="Y122" i="19"/>
  <c r="Y123" i="19"/>
  <c r="Y124" i="19"/>
  <c r="Y125" i="19"/>
  <c r="Y126" i="19"/>
  <c r="Y127" i="19"/>
  <c r="Y128" i="19"/>
  <c r="Y129" i="19"/>
  <c r="Y130" i="19"/>
  <c r="Y131" i="19"/>
  <c r="Y132" i="19"/>
  <c r="Y133" i="19"/>
  <c r="Y134" i="19"/>
  <c r="Y135" i="19"/>
  <c r="Y136" i="19"/>
  <c r="Y137" i="19"/>
  <c r="Y138" i="19"/>
  <c r="Y139" i="19"/>
  <c r="Y140" i="19"/>
  <c r="Y141" i="19"/>
  <c r="Y142" i="19"/>
  <c r="Y143" i="19"/>
  <c r="Y144" i="19"/>
  <c r="Y145" i="19"/>
  <c r="Y146" i="19"/>
  <c r="Y147" i="19"/>
  <c r="Y148" i="19"/>
  <c r="Y149" i="19"/>
  <c r="Y150" i="19"/>
  <c r="Y151" i="19"/>
  <c r="Y152" i="19"/>
  <c r="Y153" i="19"/>
  <c r="Y154" i="19"/>
  <c r="Y155" i="19"/>
  <c r="Y156" i="19"/>
  <c r="Y157" i="19"/>
  <c r="Y158" i="19"/>
  <c r="Y159" i="19"/>
  <c r="Y160" i="19"/>
  <c r="Y161" i="19"/>
  <c r="Y162" i="19"/>
  <c r="Y163" i="19"/>
  <c r="Y164" i="19"/>
  <c r="Y165" i="19"/>
  <c r="Y166" i="19"/>
  <c r="Y167" i="19"/>
  <c r="Y168" i="19"/>
  <c r="Y169" i="19"/>
  <c r="Y170" i="19"/>
  <c r="Y171" i="19"/>
  <c r="Y172" i="19"/>
  <c r="Y173" i="19"/>
  <c r="Y174" i="19"/>
  <c r="Y175" i="19"/>
  <c r="Y176" i="19"/>
  <c r="Y177" i="19"/>
  <c r="Y178" i="19"/>
  <c r="Y179" i="19"/>
  <c r="Y180" i="19"/>
  <c r="Y181" i="19"/>
  <c r="Y182" i="19"/>
  <c r="Y183" i="19"/>
  <c r="Y184" i="19"/>
  <c r="Y185" i="19"/>
  <c r="Y186" i="19"/>
  <c r="Y187" i="19"/>
  <c r="Y188" i="19"/>
  <c r="Y189" i="19"/>
  <c r="Y190" i="19"/>
  <c r="Y191" i="19"/>
  <c r="Y192" i="19"/>
  <c r="Y193" i="19"/>
  <c r="Y194" i="19"/>
  <c r="Y195" i="19"/>
  <c r="Y196" i="19"/>
  <c r="Y197" i="19"/>
  <c r="Y198" i="19"/>
  <c r="Y199" i="19"/>
  <c r="Y200" i="19"/>
  <c r="Y201" i="19"/>
  <c r="Y202" i="19"/>
  <c r="Y203" i="19"/>
  <c r="Y204" i="19"/>
  <c r="Y205" i="19"/>
  <c r="Y206" i="19"/>
  <c r="Y207" i="19"/>
  <c r="Y208" i="19"/>
  <c r="Y209" i="19"/>
  <c r="Y210" i="19"/>
  <c r="Y211" i="19"/>
  <c r="Y212" i="19"/>
  <c r="Y213" i="19"/>
  <c r="Y214" i="19"/>
  <c r="Y215" i="19"/>
  <c r="Y216" i="19"/>
  <c r="Y217" i="19"/>
  <c r="Y218" i="19"/>
  <c r="Y219" i="19"/>
  <c r="Y220" i="19"/>
  <c r="Y221" i="19"/>
  <c r="Y222" i="19"/>
  <c r="Y223" i="19"/>
  <c r="Y224" i="19"/>
  <c r="Y225" i="19"/>
  <c r="Y226" i="19"/>
  <c r="Y227" i="19"/>
  <c r="Y228" i="19"/>
  <c r="Y229" i="19"/>
  <c r="Y230" i="19"/>
  <c r="Y231" i="19"/>
  <c r="Y232" i="19"/>
  <c r="Y233" i="19"/>
  <c r="Y234" i="19"/>
  <c r="Y235" i="19"/>
  <c r="Y236" i="19"/>
  <c r="Y237" i="19"/>
  <c r="Y238" i="19"/>
  <c r="Y239" i="19"/>
  <c r="Y240" i="19"/>
  <c r="Y241" i="19"/>
  <c r="Y242" i="19"/>
  <c r="Y243" i="19"/>
  <c r="Y244" i="19"/>
  <c r="Y245" i="19"/>
  <c r="Y246" i="19"/>
  <c r="Y247" i="19"/>
  <c r="Y248" i="19"/>
  <c r="Y249" i="19"/>
  <c r="Y250" i="19"/>
  <c r="Y251" i="19"/>
  <c r="Y252" i="19"/>
  <c r="Y253" i="19"/>
  <c r="Y254" i="19"/>
  <c r="Y255" i="19"/>
  <c r="Y256" i="19"/>
  <c r="Y257" i="19"/>
  <c r="Y258" i="19"/>
  <c r="Y259" i="19"/>
  <c r="Y260" i="19"/>
  <c r="Y261" i="19"/>
  <c r="Y262" i="19"/>
  <c r="Y263" i="19"/>
  <c r="Y264" i="19"/>
  <c r="Y265" i="19"/>
  <c r="Y266" i="19"/>
  <c r="Y267" i="19"/>
  <c r="Y268" i="19"/>
  <c r="Y269" i="19"/>
  <c r="Y270" i="19"/>
  <c r="Y271" i="19"/>
  <c r="Y272" i="19"/>
  <c r="Y273" i="19"/>
  <c r="Y274" i="19"/>
  <c r="Y275" i="19"/>
  <c r="Y276" i="19"/>
  <c r="Y277" i="19"/>
  <c r="Y278" i="19"/>
  <c r="Y279" i="19"/>
  <c r="Y280" i="19"/>
  <c r="Y281" i="19"/>
  <c r="Y282" i="19"/>
  <c r="Y283" i="19"/>
  <c r="Y284" i="19"/>
  <c r="Y285" i="19"/>
  <c r="Y286" i="19"/>
  <c r="Y287" i="19"/>
  <c r="Y288" i="19"/>
  <c r="Y289" i="19"/>
  <c r="Y290" i="19"/>
  <c r="Y291" i="19"/>
  <c r="Y292" i="19"/>
  <c r="Y293" i="19"/>
  <c r="Y294" i="19"/>
  <c r="Y295" i="19"/>
  <c r="Y296" i="19"/>
  <c r="Y297" i="19"/>
  <c r="Y298" i="19"/>
  <c r="Y299" i="19"/>
  <c r="Y300" i="19"/>
  <c r="Y301" i="19"/>
  <c r="Y302" i="19"/>
  <c r="Y303" i="19"/>
  <c r="Y304" i="19"/>
  <c r="Y305" i="19"/>
  <c r="Y306" i="19"/>
  <c r="Y307" i="19"/>
  <c r="Y308" i="19"/>
  <c r="Y309" i="19"/>
  <c r="Y310" i="19"/>
  <c r="Y311" i="19"/>
  <c r="Y312" i="19"/>
  <c r="Y313" i="19"/>
  <c r="Y314" i="19"/>
  <c r="Y315" i="19"/>
  <c r="Y316" i="19"/>
  <c r="Y317" i="19"/>
  <c r="Y318" i="19"/>
  <c r="Y319" i="19"/>
  <c r="Y320" i="19"/>
  <c r="Y321" i="19"/>
  <c r="Y322" i="19"/>
  <c r="Y323" i="19"/>
  <c r="Y324" i="19"/>
  <c r="Y325" i="19"/>
  <c r="Y326" i="19"/>
  <c r="Y327" i="19"/>
  <c r="Y328" i="19"/>
  <c r="Y329" i="19"/>
  <c r="Y330" i="19"/>
  <c r="Y331" i="19"/>
  <c r="Y332" i="19"/>
  <c r="Y333" i="19"/>
  <c r="Y334" i="19"/>
  <c r="Y335" i="19"/>
  <c r="Y336" i="19"/>
  <c r="Y337" i="19"/>
  <c r="Y338" i="19"/>
  <c r="Y339" i="19"/>
  <c r="Y340" i="19"/>
  <c r="Y341" i="19"/>
  <c r="Y342" i="19"/>
  <c r="Y343" i="19"/>
  <c r="Y344" i="19"/>
  <c r="Y345" i="19"/>
  <c r="Y346" i="19"/>
  <c r="Y347" i="19"/>
  <c r="Y348" i="19"/>
  <c r="Y349" i="19"/>
  <c r="Y350" i="19"/>
  <c r="Y351" i="19"/>
  <c r="Y352" i="19"/>
  <c r="Y353" i="19"/>
  <c r="Y354" i="19"/>
  <c r="Y355" i="19"/>
  <c r="Y356" i="19"/>
  <c r="Y357" i="19"/>
  <c r="Y358" i="19"/>
  <c r="Y359" i="19"/>
  <c r="Y360" i="19"/>
  <c r="Y361" i="19"/>
  <c r="Y362" i="19"/>
  <c r="Y363" i="19"/>
  <c r="Y364" i="19"/>
  <c r="Y365" i="19"/>
  <c r="Y366" i="19"/>
  <c r="Y367" i="19"/>
  <c r="Y368" i="19"/>
  <c r="Y369" i="19"/>
  <c r="Y370" i="19"/>
  <c r="Y371" i="19"/>
  <c r="Y372" i="19"/>
  <c r="Y373" i="19"/>
  <c r="Y374" i="19"/>
  <c r="Y375" i="19"/>
  <c r="Y376" i="19"/>
  <c r="Y377" i="19"/>
  <c r="Y378" i="19"/>
  <c r="Y379" i="19"/>
  <c r="Y380" i="19"/>
  <c r="Y381" i="19"/>
  <c r="Y382" i="19"/>
  <c r="Y383" i="19"/>
  <c r="Y384" i="19"/>
  <c r="Y385" i="19"/>
  <c r="Y386" i="19"/>
  <c r="Y387" i="19"/>
  <c r="Y388" i="19"/>
  <c r="Y389" i="19"/>
  <c r="Y390" i="19"/>
  <c r="Y391" i="19"/>
  <c r="Y392" i="19"/>
  <c r="Y393" i="19"/>
  <c r="Y394" i="19"/>
  <c r="Y395" i="19"/>
  <c r="Y396" i="19"/>
  <c r="Y397" i="19"/>
  <c r="Y398" i="19"/>
  <c r="Y399" i="19"/>
  <c r="Y400" i="19"/>
  <c r="Y401" i="19"/>
  <c r="Y402" i="19"/>
  <c r="Y403" i="19"/>
  <c r="Y404" i="19"/>
  <c r="Y405" i="19"/>
  <c r="Y406" i="19"/>
  <c r="Y407" i="19"/>
  <c r="Y408" i="19"/>
  <c r="Y409" i="19"/>
  <c r="Y410" i="19"/>
  <c r="Y411" i="19"/>
  <c r="Y412" i="19"/>
  <c r="Y413" i="19"/>
  <c r="Y414" i="19"/>
  <c r="Y415" i="19"/>
  <c r="Y416" i="19"/>
  <c r="Y417" i="19"/>
  <c r="Y418" i="19"/>
  <c r="Y419" i="19"/>
  <c r="Y420" i="19"/>
  <c r="Y421" i="19"/>
  <c r="Y422" i="19"/>
  <c r="Y423" i="19"/>
  <c r="Y424" i="19"/>
  <c r="Y425" i="19"/>
  <c r="Y426" i="19"/>
  <c r="Y427" i="19"/>
  <c r="Y428" i="19"/>
  <c r="Y429" i="19"/>
  <c r="Y430" i="19"/>
  <c r="Y431" i="19"/>
  <c r="Y432" i="19"/>
  <c r="Y433" i="19"/>
  <c r="Y434" i="19"/>
  <c r="Y435" i="19"/>
  <c r="Y436" i="19"/>
  <c r="Y437" i="19"/>
  <c r="Y438" i="19"/>
  <c r="Y439" i="19"/>
  <c r="Y440" i="19"/>
  <c r="Y441" i="19"/>
  <c r="Y442" i="19"/>
  <c r="Y443" i="19"/>
  <c r="Y444" i="19"/>
  <c r="Y445" i="19"/>
  <c r="Y446" i="19"/>
  <c r="Y447" i="19"/>
  <c r="Y448" i="19"/>
  <c r="Y449" i="19"/>
  <c r="Y450" i="19"/>
  <c r="Y451" i="19"/>
  <c r="Y452" i="19"/>
  <c r="Y453" i="19"/>
  <c r="Y454" i="19"/>
  <c r="Y455" i="19"/>
  <c r="Y456" i="19"/>
  <c r="Y457" i="19"/>
  <c r="Y458" i="19"/>
  <c r="Y459" i="19"/>
  <c r="Y460" i="19"/>
  <c r="Y461" i="19"/>
  <c r="Y462" i="19"/>
  <c r="Y463" i="19"/>
  <c r="Y464" i="19"/>
  <c r="Y465" i="19"/>
  <c r="Y466" i="19"/>
  <c r="Y467" i="19"/>
  <c r="Y468" i="19"/>
  <c r="Y469" i="19"/>
  <c r="Y470" i="19"/>
  <c r="Y471" i="19"/>
  <c r="Y472" i="19"/>
  <c r="Y473" i="19"/>
  <c r="Y474" i="19"/>
  <c r="Y475" i="19"/>
  <c r="Y476" i="19"/>
  <c r="Y477" i="19"/>
  <c r="Y478" i="19"/>
  <c r="Y479" i="19"/>
  <c r="Y480" i="19"/>
  <c r="Y481" i="19"/>
  <c r="Y482" i="19"/>
  <c r="Y483" i="19"/>
  <c r="Y484" i="19"/>
  <c r="Y485" i="19"/>
  <c r="Y486" i="19"/>
  <c r="Y487" i="19"/>
  <c r="Y488" i="19"/>
  <c r="Y489" i="19"/>
  <c r="Y490" i="19"/>
  <c r="Y491" i="19"/>
  <c r="Y492" i="19"/>
  <c r="Y493" i="19"/>
  <c r="Y494" i="19"/>
  <c r="Y495" i="19"/>
  <c r="Y496" i="19"/>
  <c r="Y497" i="19"/>
  <c r="Y498" i="19"/>
  <c r="Y499" i="19"/>
  <c r="Y500" i="19"/>
  <c r="Y501" i="19"/>
  <c r="Y502" i="19"/>
  <c r="Y503" i="19"/>
  <c r="Y504" i="19"/>
  <c r="Y505" i="19"/>
  <c r="Y506" i="19"/>
  <c r="Y507" i="19"/>
  <c r="Y508" i="19"/>
  <c r="Y509" i="19"/>
  <c r="Y510" i="19"/>
  <c r="Y511" i="19"/>
  <c r="Y512" i="19"/>
  <c r="Y513" i="19"/>
  <c r="Y514" i="19"/>
  <c r="Y515" i="19"/>
  <c r="Y516" i="19"/>
  <c r="Y517" i="19"/>
  <c r="Y518" i="19"/>
  <c r="Y519" i="19"/>
  <c r="Y520" i="19"/>
  <c r="Y521" i="19"/>
  <c r="Y522" i="19"/>
  <c r="Y523" i="19"/>
  <c r="Y524" i="19"/>
  <c r="Y525" i="19"/>
  <c r="Y526" i="19"/>
  <c r="Y527" i="19"/>
  <c r="Y528" i="19"/>
  <c r="Y529" i="19"/>
  <c r="Y530" i="19"/>
  <c r="Y531" i="19"/>
  <c r="Y532" i="19"/>
  <c r="Y533" i="19"/>
  <c r="Y534" i="19"/>
  <c r="Y535" i="19"/>
  <c r="Y536" i="19"/>
  <c r="Y537" i="19"/>
  <c r="Y538" i="19"/>
  <c r="Y539" i="19"/>
  <c r="Y540" i="19"/>
  <c r="Y541" i="19"/>
  <c r="Y542" i="19"/>
  <c r="Y543" i="19"/>
  <c r="Y544" i="19"/>
  <c r="Y545" i="19"/>
  <c r="Y546" i="19"/>
  <c r="Y547" i="19"/>
  <c r="Y548" i="19"/>
  <c r="Y549" i="19"/>
  <c r="Y550" i="19"/>
  <c r="Y551" i="19"/>
  <c r="Y552" i="19"/>
  <c r="Y553" i="19"/>
  <c r="Y554" i="19"/>
  <c r="Y555" i="19"/>
  <c r="Y556" i="19"/>
  <c r="Y557" i="19"/>
  <c r="Y558" i="19"/>
  <c r="Y559" i="19"/>
  <c r="Y560" i="19"/>
  <c r="Y561" i="19"/>
  <c r="Y562" i="19"/>
  <c r="Y563" i="19"/>
  <c r="Y564" i="19"/>
  <c r="Y565" i="19"/>
  <c r="Y566" i="19"/>
  <c r="Y567" i="19"/>
  <c r="Y568" i="19"/>
  <c r="Y569" i="19"/>
  <c r="Y570" i="19"/>
  <c r="Y571" i="19"/>
  <c r="Y572" i="19"/>
  <c r="Y573" i="19"/>
  <c r="Y574" i="19"/>
  <c r="Y575" i="19"/>
  <c r="Y576" i="19"/>
  <c r="Y577" i="19"/>
  <c r="Y578" i="19"/>
  <c r="Y579" i="19"/>
  <c r="Y580" i="19"/>
  <c r="Y581" i="19"/>
  <c r="Y582" i="19"/>
  <c r="Y583" i="19"/>
  <c r="Y584" i="19"/>
  <c r="Y585" i="19"/>
  <c r="Y586" i="19"/>
  <c r="Y587" i="19"/>
  <c r="Y588" i="19"/>
  <c r="Y589" i="19"/>
  <c r="Y590" i="19"/>
  <c r="Y591" i="19"/>
  <c r="Y592" i="19"/>
  <c r="Y593" i="19"/>
  <c r="Y594" i="19"/>
  <c r="Y595" i="19"/>
  <c r="Y596" i="19"/>
  <c r="Y597" i="19"/>
  <c r="Y598" i="19"/>
  <c r="Y599" i="19"/>
  <c r="Y600" i="19"/>
  <c r="Y601" i="19"/>
  <c r="Y602" i="19"/>
  <c r="Y603" i="19"/>
  <c r="Y604" i="19"/>
  <c r="Y605" i="19"/>
  <c r="Y606" i="19"/>
  <c r="Y607" i="19"/>
  <c r="Y608" i="19"/>
  <c r="Y609" i="19"/>
  <c r="Y610" i="19"/>
  <c r="Y611" i="19"/>
  <c r="Y612" i="19"/>
  <c r="Y613" i="19"/>
  <c r="Y614" i="19"/>
  <c r="Y615" i="19"/>
  <c r="Y616" i="19"/>
  <c r="Y617" i="19"/>
  <c r="Y618" i="19"/>
  <c r="Y619" i="19"/>
  <c r="Y620" i="19"/>
  <c r="Y621" i="19"/>
  <c r="Y622" i="19"/>
  <c r="Y623" i="19"/>
  <c r="Y624" i="19"/>
  <c r="Y625" i="19"/>
  <c r="Y626" i="19"/>
  <c r="Y627" i="19"/>
  <c r="Y628" i="19"/>
  <c r="Y629" i="19"/>
  <c r="Y630" i="19"/>
  <c r="Y631" i="19"/>
  <c r="Y632" i="19"/>
  <c r="Y633" i="19"/>
  <c r="Y634" i="19"/>
  <c r="Y635" i="19"/>
  <c r="Y636" i="19"/>
  <c r="Y637" i="19"/>
  <c r="Y638" i="19"/>
  <c r="Y639" i="19"/>
  <c r="Y640" i="19"/>
  <c r="Y641" i="19"/>
  <c r="Y642" i="19"/>
  <c r="Y643" i="19"/>
  <c r="Y644" i="19"/>
  <c r="Y645" i="19"/>
  <c r="Y646" i="19"/>
  <c r="Y647" i="19"/>
  <c r="Y648" i="19"/>
  <c r="Y649" i="19"/>
  <c r="Y650" i="19"/>
  <c r="Y651" i="19"/>
  <c r="Y652" i="19"/>
  <c r="Y653" i="19"/>
  <c r="Y654" i="19"/>
  <c r="Y655" i="19"/>
  <c r="Y656" i="19"/>
  <c r="Y657" i="19"/>
  <c r="Y658" i="19"/>
  <c r="Y659" i="19"/>
  <c r="Y660" i="19"/>
  <c r="Y661" i="19"/>
  <c r="Y662" i="19"/>
  <c r="Y663" i="19"/>
  <c r="Y664" i="19"/>
  <c r="Y665" i="19"/>
  <c r="Y666" i="19"/>
  <c r="Y667" i="19"/>
  <c r="Y668" i="19"/>
  <c r="Y669" i="19"/>
  <c r="Y670" i="19"/>
  <c r="Y671" i="19"/>
  <c r="Y672" i="19"/>
  <c r="Y673" i="19"/>
  <c r="Y674" i="19"/>
  <c r="Y675" i="19"/>
  <c r="Y676" i="19"/>
  <c r="Y677" i="19"/>
  <c r="Y678" i="19"/>
  <c r="Y679" i="19"/>
  <c r="Y680" i="19"/>
  <c r="Y681" i="19"/>
  <c r="Y682" i="19"/>
  <c r="Y683" i="19"/>
  <c r="Y684" i="19"/>
  <c r="Y685" i="19"/>
  <c r="Y686" i="19"/>
  <c r="Y687" i="19"/>
  <c r="Y688" i="19"/>
  <c r="Y689" i="19"/>
  <c r="Y690" i="19"/>
  <c r="Y691" i="19"/>
  <c r="Y692" i="19"/>
  <c r="Y693" i="19"/>
  <c r="Y694" i="19"/>
  <c r="Y695" i="19"/>
  <c r="Y696" i="19"/>
  <c r="Y697" i="19"/>
  <c r="Y698" i="19"/>
  <c r="Y699" i="19"/>
  <c r="Y700" i="19"/>
  <c r="Y701" i="19"/>
  <c r="Y702" i="19"/>
  <c r="Y703" i="19"/>
  <c r="Y704" i="19"/>
  <c r="Y705" i="19"/>
  <c r="Y706" i="19"/>
  <c r="Y707" i="19"/>
  <c r="Y708" i="19"/>
  <c r="Y709" i="19"/>
  <c r="Y710" i="19"/>
  <c r="Y711" i="19"/>
  <c r="Y712" i="19"/>
  <c r="Y713" i="19"/>
  <c r="Y714" i="19"/>
  <c r="Y715" i="19"/>
  <c r="Y716" i="19"/>
  <c r="Y717" i="19"/>
  <c r="Y718" i="19"/>
  <c r="Y719" i="19"/>
  <c r="Y720" i="19"/>
  <c r="Y721" i="19"/>
  <c r="Y722" i="19"/>
  <c r="Y723" i="19"/>
  <c r="Y724" i="19"/>
  <c r="Y725" i="19"/>
  <c r="Y726" i="19"/>
  <c r="Y727" i="19"/>
  <c r="Y728" i="19"/>
  <c r="Y729" i="19"/>
  <c r="Y730" i="19"/>
  <c r="Y731" i="19"/>
  <c r="Y732" i="19"/>
  <c r="Y733" i="19"/>
  <c r="Y734" i="19"/>
  <c r="Y735" i="19"/>
  <c r="Y736" i="19"/>
  <c r="Y737" i="19"/>
  <c r="Y738" i="19"/>
  <c r="Y739" i="19"/>
  <c r="Y740" i="19"/>
  <c r="Y741" i="19"/>
  <c r="Y742" i="19"/>
  <c r="Y743" i="19"/>
  <c r="Y744" i="19"/>
  <c r="Y745" i="19"/>
  <c r="Y746" i="19"/>
  <c r="Y747" i="19"/>
  <c r="Y748" i="19"/>
  <c r="Y749" i="19"/>
  <c r="Y750" i="19"/>
  <c r="Y751" i="19"/>
  <c r="Y752" i="19"/>
  <c r="Y753" i="19"/>
  <c r="Y754" i="19"/>
  <c r="Y755" i="19"/>
  <c r="Y756" i="19"/>
  <c r="Y757" i="19"/>
  <c r="Y758" i="19"/>
  <c r="Y759" i="19"/>
  <c r="Y760" i="19"/>
  <c r="Y761" i="19"/>
  <c r="Y762" i="19"/>
  <c r="Y763" i="19"/>
  <c r="Y764" i="19"/>
  <c r="Y765" i="19"/>
  <c r="Y766" i="19"/>
  <c r="Y767" i="19"/>
  <c r="Y768" i="19"/>
  <c r="Y769" i="19"/>
  <c r="Y770" i="19"/>
  <c r="Y771" i="19"/>
  <c r="Y772" i="19"/>
  <c r="Y773" i="19"/>
  <c r="Y774" i="19"/>
  <c r="Y775" i="19"/>
  <c r="Y776" i="19"/>
  <c r="Y777" i="19"/>
  <c r="Y778" i="19"/>
  <c r="Y779" i="19"/>
  <c r="Y780" i="19"/>
  <c r="Y781" i="19"/>
  <c r="Y782" i="19"/>
  <c r="Y783" i="19"/>
  <c r="Y784" i="19"/>
  <c r="Y785" i="19"/>
  <c r="Y786" i="19"/>
  <c r="Y787" i="19"/>
  <c r="Y788" i="19"/>
  <c r="Y789" i="19"/>
  <c r="Y790" i="19"/>
  <c r="Y791" i="19"/>
  <c r="Y792" i="19"/>
  <c r="Y793" i="19"/>
  <c r="Y794" i="19"/>
  <c r="Y795" i="19"/>
  <c r="Y796" i="19"/>
  <c r="Y797" i="19"/>
  <c r="Y798" i="19"/>
  <c r="Y799" i="19"/>
  <c r="Y800" i="19"/>
  <c r="Y801" i="19"/>
  <c r="Y802" i="19"/>
  <c r="Y803" i="19"/>
  <c r="Y804" i="19"/>
  <c r="Y805" i="19"/>
  <c r="Y806" i="19"/>
  <c r="Y807" i="19"/>
  <c r="Y808" i="19"/>
  <c r="Y809" i="19"/>
  <c r="Y810" i="19"/>
  <c r="Y811" i="19"/>
  <c r="Y812" i="19"/>
  <c r="Y813" i="19"/>
  <c r="Y814" i="19"/>
  <c r="Y815" i="19"/>
  <c r="Y816" i="19"/>
  <c r="Y817" i="19"/>
  <c r="Y818" i="19"/>
  <c r="Y819" i="19"/>
  <c r="Y820" i="19"/>
  <c r="Y821" i="19"/>
  <c r="Y822" i="19"/>
  <c r="Y823" i="19"/>
  <c r="Y824" i="19"/>
  <c r="Y825" i="19"/>
  <c r="Y826" i="19"/>
  <c r="Y827" i="19"/>
  <c r="Y828" i="19"/>
  <c r="Y829" i="19"/>
  <c r="Y830" i="19"/>
  <c r="Y831" i="19"/>
  <c r="Y832" i="19"/>
  <c r="Y833" i="19"/>
  <c r="Y834" i="19"/>
  <c r="Y835" i="19"/>
  <c r="Y836" i="19"/>
  <c r="Y837" i="19"/>
  <c r="Y838" i="19"/>
  <c r="Y839" i="19"/>
  <c r="Y840" i="19"/>
  <c r="Y841" i="19"/>
  <c r="Y842" i="19"/>
  <c r="Y843" i="19"/>
  <c r="Y844" i="19"/>
  <c r="Y845" i="19"/>
  <c r="Y846" i="19"/>
  <c r="Y847" i="19"/>
  <c r="Y848" i="19"/>
  <c r="Y849" i="19"/>
  <c r="Y850" i="19"/>
  <c r="Y851" i="19"/>
  <c r="Y852" i="19"/>
  <c r="Y853" i="19"/>
  <c r="Y854" i="19"/>
  <c r="Y855" i="19"/>
  <c r="Y856" i="19"/>
  <c r="Y857" i="19"/>
  <c r="Y858" i="19"/>
  <c r="Y859" i="19"/>
  <c r="Y860" i="19"/>
  <c r="Y861" i="19"/>
  <c r="Y862" i="19"/>
  <c r="Y863" i="19"/>
  <c r="Y864" i="19"/>
  <c r="Y865" i="19"/>
  <c r="Y866" i="19"/>
  <c r="Y867" i="19"/>
  <c r="Y868" i="19"/>
  <c r="Y869" i="19"/>
  <c r="Y870" i="19"/>
  <c r="Y871" i="19"/>
  <c r="Y872" i="19"/>
  <c r="Y873" i="19"/>
  <c r="Y874" i="19"/>
  <c r="Y875" i="19"/>
  <c r="Y876" i="19"/>
  <c r="Y877" i="19"/>
  <c r="Y878" i="19"/>
  <c r="Y879" i="19"/>
  <c r="Y880" i="19"/>
  <c r="Y881" i="19"/>
  <c r="Y882" i="19"/>
  <c r="Y883" i="19"/>
  <c r="Y884" i="19"/>
  <c r="Y885" i="19"/>
  <c r="Y886" i="19"/>
  <c r="Y887" i="19"/>
  <c r="Y888" i="19"/>
  <c r="Y889" i="19"/>
  <c r="Y890" i="19"/>
  <c r="Y891" i="19"/>
  <c r="Y892" i="19"/>
  <c r="Y893" i="19"/>
  <c r="Y894" i="19"/>
  <c r="Y895" i="19"/>
  <c r="Y896" i="19"/>
  <c r="Y897" i="19"/>
  <c r="Y898" i="19"/>
  <c r="Y899" i="19"/>
  <c r="Y900" i="19"/>
  <c r="Y901" i="19"/>
  <c r="Y902" i="19"/>
  <c r="Y903" i="19"/>
  <c r="Y904" i="19"/>
  <c r="Y905" i="19"/>
  <c r="Y906" i="19"/>
  <c r="Y907" i="19"/>
  <c r="Y908" i="19"/>
  <c r="Y909" i="19"/>
  <c r="Y910" i="19"/>
  <c r="Y911" i="19"/>
  <c r="Y912" i="19"/>
  <c r="Y913" i="19"/>
  <c r="Y914" i="19"/>
  <c r="Y915" i="19"/>
  <c r="Y3" i="19"/>
  <c r="X4" i="19"/>
  <c r="X5" i="19"/>
  <c r="X6" i="19"/>
  <c r="X7" i="19"/>
  <c r="AA7" i="19" s="1"/>
  <c r="AB7" i="19" s="1"/>
  <c r="X8" i="19"/>
  <c r="AA8" i="19" s="1"/>
  <c r="AB8" i="19" s="1"/>
  <c r="X9" i="19"/>
  <c r="AA9" i="19" s="1"/>
  <c r="AB9" i="19" s="1"/>
  <c r="X10" i="19"/>
  <c r="AA10" i="19" s="1"/>
  <c r="AB10" i="19" s="1"/>
  <c r="X11" i="19"/>
  <c r="AA11" i="19" s="1"/>
  <c r="AB11" i="19" s="1"/>
  <c r="X12" i="19"/>
  <c r="AA12" i="19" s="1"/>
  <c r="AB12" i="19" s="1"/>
  <c r="X13" i="19"/>
  <c r="X14" i="19"/>
  <c r="X15" i="19"/>
  <c r="AA15" i="19" s="1"/>
  <c r="X16" i="19"/>
  <c r="AA16" i="19" s="1"/>
  <c r="AB16" i="19" s="1"/>
  <c r="X17" i="19"/>
  <c r="AA17" i="19" s="1"/>
  <c r="AB17" i="19" s="1"/>
  <c r="X18" i="19"/>
  <c r="AA18" i="19" s="1"/>
  <c r="AB18" i="19" s="1"/>
  <c r="X19" i="19"/>
  <c r="AA19" i="19" s="1"/>
  <c r="AB19" i="19" s="1"/>
  <c r="X20" i="19"/>
  <c r="X21" i="19"/>
  <c r="X22" i="19"/>
  <c r="X23" i="19"/>
  <c r="AA23" i="19" s="1"/>
  <c r="AB23" i="19" s="1"/>
  <c r="X24" i="19"/>
  <c r="AA24" i="19" s="1"/>
  <c r="AB24" i="19" s="1"/>
  <c r="X25" i="19"/>
  <c r="AA25" i="19" s="1"/>
  <c r="AB25" i="19" s="1"/>
  <c r="X26" i="19"/>
  <c r="AA26" i="19" s="1"/>
  <c r="AB26" i="19" s="1"/>
  <c r="X27" i="19"/>
  <c r="AA27" i="19" s="1"/>
  <c r="AB27" i="19" s="1"/>
  <c r="X28" i="19"/>
  <c r="AA28" i="19" s="1"/>
  <c r="AB28" i="19" s="1"/>
  <c r="X29" i="19"/>
  <c r="X30" i="19"/>
  <c r="X31" i="19"/>
  <c r="AA31" i="19" s="1"/>
  <c r="X32" i="19"/>
  <c r="AA32" i="19" s="1"/>
  <c r="X33" i="19"/>
  <c r="AA33" i="19" s="1"/>
  <c r="X34" i="19"/>
  <c r="AA34" i="19" s="1"/>
  <c r="AB34" i="19" s="1"/>
  <c r="X35" i="19"/>
  <c r="AA35" i="19" s="1"/>
  <c r="AB35" i="19" s="1"/>
  <c r="X36" i="19"/>
  <c r="X37" i="19"/>
  <c r="X38" i="19"/>
  <c r="X39" i="19"/>
  <c r="AA39" i="19" s="1"/>
  <c r="AB39" i="19" s="1"/>
  <c r="X40" i="19"/>
  <c r="AA40" i="19" s="1"/>
  <c r="AB40" i="19" s="1"/>
  <c r="X41" i="19"/>
  <c r="AA41" i="19" s="1"/>
  <c r="AB41" i="19" s="1"/>
  <c r="X42" i="19"/>
  <c r="AA42" i="19" s="1"/>
  <c r="AB42" i="19" s="1"/>
  <c r="X43" i="19"/>
  <c r="AA43" i="19" s="1"/>
  <c r="AB43" i="19" s="1"/>
  <c r="X44" i="19"/>
  <c r="AA44" i="19" s="1"/>
  <c r="X45" i="19"/>
  <c r="X46" i="19"/>
  <c r="X47" i="19"/>
  <c r="AA47" i="19" s="1"/>
  <c r="X48" i="19"/>
  <c r="AA48" i="19" s="1"/>
  <c r="AB48" i="19" s="1"/>
  <c r="X49" i="19"/>
  <c r="AA49" i="19" s="1"/>
  <c r="AB49" i="19" s="1"/>
  <c r="X50" i="19"/>
  <c r="AA50" i="19" s="1"/>
  <c r="AB50" i="19" s="1"/>
  <c r="X51" i="19"/>
  <c r="AA51" i="19" s="1"/>
  <c r="AB51" i="19" s="1"/>
  <c r="X52" i="19"/>
  <c r="AA52" i="19" s="1"/>
  <c r="AB52" i="19" s="1"/>
  <c r="X53" i="19"/>
  <c r="X54" i="19"/>
  <c r="X55" i="19"/>
  <c r="AA55" i="19" s="1"/>
  <c r="AB55" i="19" s="1"/>
  <c r="X56" i="19"/>
  <c r="AA56" i="19" s="1"/>
  <c r="X57" i="19"/>
  <c r="AA57" i="19" s="1"/>
  <c r="X58" i="19"/>
  <c r="AA58" i="19" s="1"/>
  <c r="AB58" i="19" s="1"/>
  <c r="X59" i="19"/>
  <c r="AA59" i="19" s="1"/>
  <c r="AB59" i="19" s="1"/>
  <c r="X60" i="19"/>
  <c r="AA60" i="19" s="1"/>
  <c r="AB60" i="19" s="1"/>
  <c r="X61" i="19"/>
  <c r="X62" i="19"/>
  <c r="X63" i="19"/>
  <c r="AA63" i="19" s="1"/>
  <c r="X64" i="19"/>
  <c r="AA64" i="19" s="1"/>
  <c r="AB64" i="19" s="1"/>
  <c r="X65" i="19"/>
  <c r="AA65" i="19" s="1"/>
  <c r="AB65" i="19" s="1"/>
  <c r="X66" i="19"/>
  <c r="AA66" i="19" s="1"/>
  <c r="AB66" i="19" s="1"/>
  <c r="X67" i="19"/>
  <c r="AA67" i="19" s="1"/>
  <c r="AB67" i="19" s="1"/>
  <c r="X68" i="19"/>
  <c r="AA68" i="19" s="1"/>
  <c r="AB68" i="19" s="1"/>
  <c r="X69" i="19"/>
  <c r="X70" i="19"/>
  <c r="X71" i="19"/>
  <c r="AA71" i="19" s="1"/>
  <c r="AB71" i="19" s="1"/>
  <c r="X72" i="19"/>
  <c r="AA72" i="19" s="1"/>
  <c r="X73" i="19"/>
  <c r="AA73" i="19" s="1"/>
  <c r="X74" i="19"/>
  <c r="AA74" i="19" s="1"/>
  <c r="X75" i="19"/>
  <c r="AA75" i="19" s="1"/>
  <c r="X76" i="19"/>
  <c r="AA76" i="19" s="1"/>
  <c r="AB76" i="19" s="1"/>
  <c r="X77" i="19"/>
  <c r="X78" i="19"/>
  <c r="X79" i="19"/>
  <c r="AA79" i="19" s="1"/>
  <c r="AB79" i="19" s="1"/>
  <c r="X80" i="19"/>
  <c r="AA80" i="19" s="1"/>
  <c r="AB80" i="19" s="1"/>
  <c r="X81" i="19"/>
  <c r="AA81" i="19" s="1"/>
  <c r="AB81" i="19" s="1"/>
  <c r="X82" i="19"/>
  <c r="AA82" i="19" s="1"/>
  <c r="AB82" i="19" s="1"/>
  <c r="X83" i="19"/>
  <c r="AA83" i="19" s="1"/>
  <c r="AB83" i="19" s="1"/>
  <c r="X84" i="19"/>
  <c r="AA84" i="19" s="1"/>
  <c r="AB84" i="19" s="1"/>
  <c r="X85" i="19"/>
  <c r="X86" i="19"/>
  <c r="X87" i="19"/>
  <c r="AA87" i="19" s="1"/>
  <c r="X88" i="19"/>
  <c r="AA88" i="19" s="1"/>
  <c r="X89" i="19"/>
  <c r="AA89" i="19" s="1"/>
  <c r="X90" i="19"/>
  <c r="AA90" i="19" s="1"/>
  <c r="AB90" i="19" s="1"/>
  <c r="X91" i="19"/>
  <c r="AA91" i="19" s="1"/>
  <c r="AB91" i="19" s="1"/>
  <c r="X92" i="19"/>
  <c r="AA92" i="19" s="1"/>
  <c r="AB92" i="19" s="1"/>
  <c r="X93" i="19"/>
  <c r="X94" i="19"/>
  <c r="X95" i="19"/>
  <c r="AA95" i="19" s="1"/>
  <c r="AB95" i="19" s="1"/>
  <c r="X96" i="19"/>
  <c r="AA96" i="19" s="1"/>
  <c r="AB96" i="19" s="1"/>
  <c r="X97" i="19"/>
  <c r="AA97" i="19" s="1"/>
  <c r="AB97" i="19" s="1"/>
  <c r="X98" i="19"/>
  <c r="AA98" i="19" s="1"/>
  <c r="AB98" i="19" s="1"/>
  <c r="X99" i="19"/>
  <c r="AA99" i="19" s="1"/>
  <c r="AB99" i="19" s="1"/>
  <c r="X100" i="19"/>
  <c r="AA100" i="19" s="1"/>
  <c r="AB100" i="19" s="1"/>
  <c r="X101" i="19"/>
  <c r="X102" i="19"/>
  <c r="X103" i="19"/>
  <c r="AA103" i="19" s="1"/>
  <c r="AB103" i="19" s="1"/>
  <c r="X104" i="19"/>
  <c r="AA104" i="19" s="1"/>
  <c r="X105" i="19"/>
  <c r="AA105" i="19" s="1"/>
  <c r="X106" i="19"/>
  <c r="AA106" i="19" s="1"/>
  <c r="AB106" i="19" s="1"/>
  <c r="X107" i="19"/>
  <c r="AA107" i="19" s="1"/>
  <c r="AB107" i="19" s="1"/>
  <c r="X108" i="19"/>
  <c r="AA108" i="19" s="1"/>
  <c r="AB108" i="19" s="1"/>
  <c r="X109" i="19"/>
  <c r="X110" i="19"/>
  <c r="X111" i="19"/>
  <c r="AA111" i="19" s="1"/>
  <c r="AB111" i="19" s="1"/>
  <c r="X112" i="19"/>
  <c r="AA112" i="19" s="1"/>
  <c r="AB112" i="19" s="1"/>
  <c r="X113" i="19"/>
  <c r="AA113" i="19" s="1"/>
  <c r="AB113" i="19" s="1"/>
  <c r="X114" i="19"/>
  <c r="AA114" i="19" s="1"/>
  <c r="AB114" i="19" s="1"/>
  <c r="X115" i="19"/>
  <c r="AA115" i="19" s="1"/>
  <c r="AB115" i="19" s="1"/>
  <c r="X116" i="19"/>
  <c r="AA116" i="19" s="1"/>
  <c r="X117" i="19"/>
  <c r="X118" i="19"/>
  <c r="X119" i="19"/>
  <c r="AA119" i="19" s="1"/>
  <c r="X120" i="19"/>
  <c r="AA120" i="19" s="1"/>
  <c r="AB120" i="19" s="1"/>
  <c r="X121" i="19"/>
  <c r="AA121" i="19" s="1"/>
  <c r="AB121" i="19" s="1"/>
  <c r="X122" i="19"/>
  <c r="AA122" i="19" s="1"/>
  <c r="AB122" i="19" s="1"/>
  <c r="X123" i="19"/>
  <c r="AA123" i="19" s="1"/>
  <c r="AB123" i="19" s="1"/>
  <c r="X124" i="19"/>
  <c r="AA124" i="19" s="1"/>
  <c r="AB124" i="19" s="1"/>
  <c r="X125" i="19"/>
  <c r="X126" i="19"/>
  <c r="X127" i="19"/>
  <c r="AA127" i="19" s="1"/>
  <c r="AB127" i="19" s="1"/>
  <c r="X128" i="19"/>
  <c r="AA128" i="19" s="1"/>
  <c r="X129" i="19"/>
  <c r="AA129" i="19" s="1"/>
  <c r="X130" i="19"/>
  <c r="AA130" i="19" s="1"/>
  <c r="AB130" i="19" s="1"/>
  <c r="X131" i="19"/>
  <c r="AA131" i="19" s="1"/>
  <c r="AB131" i="19" s="1"/>
  <c r="X132" i="19"/>
  <c r="AA132" i="19" s="1"/>
  <c r="AB132" i="19" s="1"/>
  <c r="X133" i="19"/>
  <c r="X134" i="19"/>
  <c r="X135" i="19"/>
  <c r="AA135" i="19" s="1"/>
  <c r="AB135" i="19" s="1"/>
  <c r="X136" i="19"/>
  <c r="AA136" i="19" s="1"/>
  <c r="AB136" i="19" s="1"/>
  <c r="X137" i="19"/>
  <c r="AA137" i="19" s="1"/>
  <c r="AB137" i="19" s="1"/>
  <c r="X138" i="19"/>
  <c r="AA138" i="19" s="1"/>
  <c r="AB138" i="19" s="1"/>
  <c r="X139" i="19"/>
  <c r="AA139" i="19" s="1"/>
  <c r="AB139" i="19" s="1"/>
  <c r="X140" i="19"/>
  <c r="AA140" i="19" s="1"/>
  <c r="AB140" i="19" s="1"/>
  <c r="X141" i="19"/>
  <c r="X142" i="19"/>
  <c r="X143" i="19"/>
  <c r="AA143" i="19" s="1"/>
  <c r="X144" i="19"/>
  <c r="AA144" i="19" s="1"/>
  <c r="AB144" i="19" s="1"/>
  <c r="X145" i="19"/>
  <c r="AA145" i="19" s="1"/>
  <c r="AB145" i="19" s="1"/>
  <c r="X146" i="19"/>
  <c r="AA146" i="19" s="1"/>
  <c r="X147" i="19"/>
  <c r="AA147" i="19" s="1"/>
  <c r="X148" i="19"/>
  <c r="AA148" i="19" s="1"/>
  <c r="AB148" i="19" s="1"/>
  <c r="X149" i="19"/>
  <c r="X150" i="19"/>
  <c r="X151" i="19"/>
  <c r="AA151" i="19" s="1"/>
  <c r="AB151" i="19" s="1"/>
  <c r="X152" i="19"/>
  <c r="AA152" i="19" s="1"/>
  <c r="AB152" i="19" s="1"/>
  <c r="X153" i="19"/>
  <c r="AA153" i="19" s="1"/>
  <c r="AB153" i="19" s="1"/>
  <c r="X154" i="19"/>
  <c r="AA154" i="19" s="1"/>
  <c r="AB154" i="19" s="1"/>
  <c r="X155" i="19"/>
  <c r="AA155" i="19" s="1"/>
  <c r="AB155" i="19" s="1"/>
  <c r="X156" i="19"/>
  <c r="AA156" i="19" s="1"/>
  <c r="AB156" i="19" s="1"/>
  <c r="X157" i="19"/>
  <c r="X158" i="19"/>
  <c r="X159" i="19"/>
  <c r="AA159" i="19" s="1"/>
  <c r="X160" i="19"/>
  <c r="AA160" i="19" s="1"/>
  <c r="X161" i="19"/>
  <c r="AA161" i="19" s="1"/>
  <c r="X162" i="19"/>
  <c r="AA162" i="19" s="1"/>
  <c r="AB162" i="19" s="1"/>
  <c r="X163" i="19"/>
  <c r="AA163" i="19" s="1"/>
  <c r="AB163" i="19" s="1"/>
  <c r="X164" i="19"/>
  <c r="AA164" i="19" s="1"/>
  <c r="AB164" i="19" s="1"/>
  <c r="X165" i="19"/>
  <c r="X166" i="19"/>
  <c r="X167" i="19"/>
  <c r="AA167" i="19" s="1"/>
  <c r="AB167" i="19" s="1"/>
  <c r="X168" i="19"/>
  <c r="AA168" i="19" s="1"/>
  <c r="AB168" i="19" s="1"/>
  <c r="X169" i="19"/>
  <c r="AA169" i="19" s="1"/>
  <c r="AB169" i="19" s="1"/>
  <c r="X170" i="19"/>
  <c r="AA170" i="19" s="1"/>
  <c r="AB170" i="19" s="1"/>
  <c r="X171" i="19"/>
  <c r="AA171" i="19" s="1"/>
  <c r="AB171" i="19" s="1"/>
  <c r="X172" i="19"/>
  <c r="AA172" i="19" s="1"/>
  <c r="AB172" i="19" s="1"/>
  <c r="X173" i="19"/>
  <c r="X174" i="19"/>
  <c r="X175" i="19"/>
  <c r="AA175" i="19" s="1"/>
  <c r="X176" i="19"/>
  <c r="AA176" i="19" s="1"/>
  <c r="AB176" i="19" s="1"/>
  <c r="X177" i="19"/>
  <c r="AA177" i="19" s="1"/>
  <c r="AB177" i="19" s="1"/>
  <c r="X178" i="19"/>
  <c r="AA178" i="19" s="1"/>
  <c r="AB178" i="19" s="1"/>
  <c r="X179" i="19"/>
  <c r="AA179" i="19" s="1"/>
  <c r="AB179" i="19" s="1"/>
  <c r="X180" i="19"/>
  <c r="AA180" i="19" s="1"/>
  <c r="AB180" i="19" s="1"/>
  <c r="X181" i="19"/>
  <c r="X182" i="19"/>
  <c r="X183" i="19"/>
  <c r="AA183" i="19" s="1"/>
  <c r="AB183" i="19" s="1"/>
  <c r="X184" i="19"/>
  <c r="AA184" i="19" s="1"/>
  <c r="X185" i="19"/>
  <c r="AA185" i="19" s="1"/>
  <c r="X186" i="19"/>
  <c r="AA186" i="19" s="1"/>
  <c r="AB186" i="19" s="1"/>
  <c r="X187" i="19"/>
  <c r="AA187" i="19" s="1"/>
  <c r="AB187" i="19" s="1"/>
  <c r="X188" i="19"/>
  <c r="AA188" i="19" s="1"/>
  <c r="X189" i="19"/>
  <c r="X190" i="19"/>
  <c r="X191" i="19"/>
  <c r="AA191" i="19" s="1"/>
  <c r="X192" i="19"/>
  <c r="AA192" i="19" s="1"/>
  <c r="AB192" i="19" s="1"/>
  <c r="X193" i="19"/>
  <c r="AA193" i="19" s="1"/>
  <c r="AB193" i="19" s="1"/>
  <c r="X194" i="19"/>
  <c r="AA194" i="19" s="1"/>
  <c r="AB194" i="19" s="1"/>
  <c r="X195" i="19"/>
  <c r="AA195" i="19" s="1"/>
  <c r="AB195" i="19" s="1"/>
  <c r="X196" i="19"/>
  <c r="AA196" i="19" s="1"/>
  <c r="AB196" i="19" s="1"/>
  <c r="X197" i="19"/>
  <c r="X198" i="19"/>
  <c r="X199" i="19"/>
  <c r="AA199" i="19" s="1"/>
  <c r="AB199" i="19" s="1"/>
  <c r="X200" i="19"/>
  <c r="AA200" i="19" s="1"/>
  <c r="X201" i="19"/>
  <c r="AA201" i="19" s="1"/>
  <c r="X202" i="19"/>
  <c r="AA202" i="19" s="1"/>
  <c r="AB202" i="19" s="1"/>
  <c r="X203" i="19"/>
  <c r="AA203" i="19" s="1"/>
  <c r="AB203" i="19" s="1"/>
  <c r="X204" i="19"/>
  <c r="AA204" i="19" s="1"/>
  <c r="AB204" i="19" s="1"/>
  <c r="X205" i="19"/>
  <c r="X206" i="19"/>
  <c r="X207" i="19"/>
  <c r="AA207" i="19" s="1"/>
  <c r="AB207" i="19" s="1"/>
  <c r="X208" i="19"/>
  <c r="AA208" i="19" s="1"/>
  <c r="AB208" i="19" s="1"/>
  <c r="X209" i="19"/>
  <c r="AA209" i="19" s="1"/>
  <c r="AB209" i="19" s="1"/>
  <c r="X210" i="19"/>
  <c r="AA210" i="19" s="1"/>
  <c r="AB210" i="19" s="1"/>
  <c r="X211" i="19"/>
  <c r="AA211" i="19" s="1"/>
  <c r="AB211" i="19" s="1"/>
  <c r="X212" i="19"/>
  <c r="AA212" i="19" s="1"/>
  <c r="AB212" i="19" s="1"/>
  <c r="X213" i="19"/>
  <c r="X214" i="19"/>
  <c r="X215" i="19"/>
  <c r="AA215" i="19" s="1"/>
  <c r="X216" i="19"/>
  <c r="AA216" i="19" s="1"/>
  <c r="X217" i="19"/>
  <c r="AA217" i="19" s="1"/>
  <c r="X218" i="19"/>
  <c r="AA218" i="19" s="1"/>
  <c r="AB218" i="19" s="1"/>
  <c r="X219" i="19"/>
  <c r="AA219" i="19" s="1"/>
  <c r="AB219" i="19" s="1"/>
  <c r="X220" i="19"/>
  <c r="AA220" i="19" s="1"/>
  <c r="AB220" i="19" s="1"/>
  <c r="X221" i="19"/>
  <c r="X222" i="19"/>
  <c r="X223" i="19"/>
  <c r="AA223" i="19" s="1"/>
  <c r="AB223" i="19" s="1"/>
  <c r="X224" i="19"/>
  <c r="AA224" i="19" s="1"/>
  <c r="AB224" i="19" s="1"/>
  <c r="X225" i="19"/>
  <c r="AA225" i="19" s="1"/>
  <c r="AB225" i="19" s="1"/>
  <c r="X226" i="19"/>
  <c r="AA226" i="19" s="1"/>
  <c r="AB226" i="19" s="1"/>
  <c r="X227" i="19"/>
  <c r="AA227" i="19" s="1"/>
  <c r="AB227" i="19" s="1"/>
  <c r="X228" i="19"/>
  <c r="AA228" i="19" s="1"/>
  <c r="AB228" i="19" s="1"/>
  <c r="X229" i="19"/>
  <c r="X230" i="19"/>
  <c r="X231" i="19"/>
  <c r="AA231" i="19" s="1"/>
  <c r="AB231" i="19" s="1"/>
  <c r="X232" i="19"/>
  <c r="AA232" i="19" s="1"/>
  <c r="X233" i="19"/>
  <c r="AA233" i="19" s="1"/>
  <c r="X234" i="19"/>
  <c r="AA234" i="19" s="1"/>
  <c r="AB234" i="19" s="1"/>
  <c r="X235" i="19"/>
  <c r="AA235" i="19" s="1"/>
  <c r="AB235" i="19" s="1"/>
  <c r="X236" i="19"/>
  <c r="AA236" i="19" s="1"/>
  <c r="AB236" i="19" s="1"/>
  <c r="X237" i="19"/>
  <c r="X238" i="19"/>
  <c r="X239" i="19"/>
  <c r="AA239" i="19" s="1"/>
  <c r="AB239" i="19" s="1"/>
  <c r="X240" i="19"/>
  <c r="AA240" i="19" s="1"/>
  <c r="AB240" i="19" s="1"/>
  <c r="X241" i="19"/>
  <c r="AA241" i="19" s="1"/>
  <c r="AB241" i="19" s="1"/>
  <c r="X242" i="19"/>
  <c r="AA242" i="19" s="1"/>
  <c r="AB242" i="19" s="1"/>
  <c r="X243" i="19"/>
  <c r="AA243" i="19" s="1"/>
  <c r="AB243" i="19" s="1"/>
  <c r="X244" i="19"/>
  <c r="AA244" i="19" s="1"/>
  <c r="AB244" i="19" s="1"/>
  <c r="X245" i="19"/>
  <c r="X246" i="19"/>
  <c r="X247" i="19"/>
  <c r="AA247" i="19" s="1"/>
  <c r="X248" i="19"/>
  <c r="AA248" i="19" s="1"/>
  <c r="AB248" i="19" s="1"/>
  <c r="X249" i="19"/>
  <c r="AA249" i="19" s="1"/>
  <c r="AB249" i="19" s="1"/>
  <c r="X250" i="19"/>
  <c r="AA250" i="19" s="1"/>
  <c r="AB250" i="19" s="1"/>
  <c r="X251" i="19"/>
  <c r="AA251" i="19" s="1"/>
  <c r="AB251" i="19" s="1"/>
  <c r="X252" i="19"/>
  <c r="AA252" i="19" s="1"/>
  <c r="AB252" i="19" s="1"/>
  <c r="X253" i="19"/>
  <c r="X254" i="19"/>
  <c r="X255" i="19"/>
  <c r="AA255" i="19" s="1"/>
  <c r="AB255" i="19" s="1"/>
  <c r="X256" i="19"/>
  <c r="AA256" i="19" s="1"/>
  <c r="X257" i="19"/>
  <c r="AA257" i="19" s="1"/>
  <c r="X258" i="19"/>
  <c r="AA258" i="19" s="1"/>
  <c r="X259" i="19"/>
  <c r="AA259" i="19" s="1"/>
  <c r="X260" i="19"/>
  <c r="AA260" i="19" s="1"/>
  <c r="AB260" i="19" s="1"/>
  <c r="X261" i="19"/>
  <c r="X262" i="19"/>
  <c r="X263" i="19"/>
  <c r="AA263" i="19" s="1"/>
  <c r="AB263" i="19" s="1"/>
  <c r="X264" i="19"/>
  <c r="AA264" i="19" s="1"/>
  <c r="AB264" i="19" s="1"/>
  <c r="X265" i="19"/>
  <c r="AA265" i="19" s="1"/>
  <c r="AB265" i="19" s="1"/>
  <c r="X266" i="19"/>
  <c r="AA266" i="19" s="1"/>
  <c r="AB266" i="19" s="1"/>
  <c r="X267" i="19"/>
  <c r="AA267" i="19" s="1"/>
  <c r="AB267" i="19" s="1"/>
  <c r="X268" i="19"/>
  <c r="AA268" i="19" s="1"/>
  <c r="AB268" i="19" s="1"/>
  <c r="X269" i="19"/>
  <c r="X270" i="19"/>
  <c r="X271" i="19"/>
  <c r="AA271" i="19" s="1"/>
  <c r="X272" i="19"/>
  <c r="AA272" i="19" s="1"/>
  <c r="AB272" i="19" s="1"/>
  <c r="X273" i="19"/>
  <c r="AA273" i="19" s="1"/>
  <c r="AB273" i="19" s="1"/>
  <c r="X274" i="19"/>
  <c r="AA274" i="19" s="1"/>
  <c r="X275" i="19"/>
  <c r="AA275" i="19" s="1"/>
  <c r="AB275" i="19" s="1"/>
  <c r="X276" i="19"/>
  <c r="AA276" i="19" s="1"/>
  <c r="AB276" i="19" s="1"/>
  <c r="X277" i="19"/>
  <c r="X278" i="19"/>
  <c r="X279" i="19"/>
  <c r="AA279" i="19" s="1"/>
  <c r="AB279" i="19" s="1"/>
  <c r="X280" i="19"/>
  <c r="AA280" i="19" s="1"/>
  <c r="AB280" i="19" s="1"/>
  <c r="X281" i="19"/>
  <c r="AA281" i="19" s="1"/>
  <c r="AB281" i="19" s="1"/>
  <c r="X282" i="19"/>
  <c r="AA282" i="19" s="1"/>
  <c r="AB282" i="19" s="1"/>
  <c r="X283" i="19"/>
  <c r="AA283" i="19" s="1"/>
  <c r="AB283" i="19" s="1"/>
  <c r="X284" i="19"/>
  <c r="AA284" i="19" s="1"/>
  <c r="AB284" i="19" s="1"/>
  <c r="X285" i="19"/>
  <c r="X286" i="19"/>
  <c r="X287" i="19"/>
  <c r="AA287" i="19" s="1"/>
  <c r="X288" i="19"/>
  <c r="AA288" i="19" s="1"/>
  <c r="X289" i="19"/>
  <c r="AA289" i="19" s="1"/>
  <c r="X290" i="19"/>
  <c r="AA290" i="19" s="1"/>
  <c r="AB290" i="19" s="1"/>
  <c r="X291" i="19"/>
  <c r="AA291" i="19" s="1"/>
  <c r="AB291" i="19" s="1"/>
  <c r="X292" i="19"/>
  <c r="AA292" i="19" s="1"/>
  <c r="AB292" i="19" s="1"/>
  <c r="X293" i="19"/>
  <c r="X294" i="19"/>
  <c r="X295" i="19"/>
  <c r="AA295" i="19" s="1"/>
  <c r="AB295" i="19" s="1"/>
  <c r="X296" i="19"/>
  <c r="AA296" i="19" s="1"/>
  <c r="AB296" i="19" s="1"/>
  <c r="X297" i="19"/>
  <c r="AA297" i="19" s="1"/>
  <c r="AB297" i="19" s="1"/>
  <c r="X298" i="19"/>
  <c r="AA298" i="19" s="1"/>
  <c r="AB298" i="19" s="1"/>
  <c r="X299" i="19"/>
  <c r="AA299" i="19" s="1"/>
  <c r="AB299" i="19" s="1"/>
  <c r="X300" i="19"/>
  <c r="AA300" i="19" s="1"/>
  <c r="X301" i="19"/>
  <c r="X302" i="19"/>
  <c r="X303" i="19"/>
  <c r="AA303" i="19" s="1"/>
  <c r="X304" i="19"/>
  <c r="AA304" i="19" s="1"/>
  <c r="AB304" i="19" s="1"/>
  <c r="X305" i="19"/>
  <c r="AA305" i="19" s="1"/>
  <c r="AB305" i="19" s="1"/>
  <c r="X306" i="19"/>
  <c r="AA306" i="19" s="1"/>
  <c r="AB306" i="19" s="1"/>
  <c r="X307" i="19"/>
  <c r="AA307" i="19" s="1"/>
  <c r="AB307" i="19" s="1"/>
  <c r="X308" i="19"/>
  <c r="AA308" i="19" s="1"/>
  <c r="AB308" i="19" s="1"/>
  <c r="X309" i="19"/>
  <c r="X310" i="19"/>
  <c r="X311" i="19"/>
  <c r="AA311" i="19" s="1"/>
  <c r="AB311" i="19" s="1"/>
  <c r="X312" i="19"/>
  <c r="AA312" i="19" s="1"/>
  <c r="X313" i="19"/>
  <c r="AA313" i="19" s="1"/>
  <c r="X314" i="19"/>
  <c r="AA314" i="19" s="1"/>
  <c r="AB314" i="19" s="1"/>
  <c r="X315" i="19"/>
  <c r="AA315" i="19" s="1"/>
  <c r="AB315" i="19" s="1"/>
  <c r="X316" i="19"/>
  <c r="AA316" i="19" s="1"/>
  <c r="AB316" i="19" s="1"/>
  <c r="X317" i="19"/>
  <c r="X318" i="19"/>
  <c r="X319" i="19"/>
  <c r="AA319" i="19" s="1"/>
  <c r="X320" i="19"/>
  <c r="AA320" i="19" s="1"/>
  <c r="AB320" i="19" s="1"/>
  <c r="X321" i="19"/>
  <c r="AA321" i="19" s="1"/>
  <c r="AB321" i="19" s="1"/>
  <c r="X322" i="19"/>
  <c r="AA322" i="19" s="1"/>
  <c r="AB322" i="19" s="1"/>
  <c r="X323" i="19"/>
  <c r="AA323" i="19" s="1"/>
  <c r="AB323" i="19" s="1"/>
  <c r="X324" i="19"/>
  <c r="AA324" i="19" s="1"/>
  <c r="AB324" i="19" s="1"/>
  <c r="X325" i="19"/>
  <c r="X326" i="19"/>
  <c r="X327" i="19"/>
  <c r="AA327" i="19" s="1"/>
  <c r="AB327" i="19" s="1"/>
  <c r="X328" i="19"/>
  <c r="AA328" i="19" s="1"/>
  <c r="X329" i="19"/>
  <c r="AA329" i="19" s="1"/>
  <c r="X330" i="19"/>
  <c r="AA330" i="19" s="1"/>
  <c r="X331" i="19"/>
  <c r="AA331" i="19" s="1"/>
  <c r="X332" i="19"/>
  <c r="AA332" i="19" s="1"/>
  <c r="AB332" i="19" s="1"/>
  <c r="X333" i="19"/>
  <c r="X334" i="19"/>
  <c r="X335" i="19"/>
  <c r="AA335" i="19" s="1"/>
  <c r="AB335" i="19" s="1"/>
  <c r="X336" i="19"/>
  <c r="AA336" i="19" s="1"/>
  <c r="AB336" i="19" s="1"/>
  <c r="X337" i="19"/>
  <c r="AA337" i="19" s="1"/>
  <c r="AB337" i="19" s="1"/>
  <c r="X338" i="19"/>
  <c r="AA338" i="19" s="1"/>
  <c r="AB338" i="19" s="1"/>
  <c r="X339" i="19"/>
  <c r="AA339" i="19" s="1"/>
  <c r="AB339" i="19" s="1"/>
  <c r="X340" i="19"/>
  <c r="AA340" i="19" s="1"/>
  <c r="AB340" i="19" s="1"/>
  <c r="X341" i="19"/>
  <c r="X342" i="19"/>
  <c r="X343" i="19"/>
  <c r="AA343" i="19" s="1"/>
  <c r="X344" i="19"/>
  <c r="AA344" i="19" s="1"/>
  <c r="X345" i="19"/>
  <c r="AA345" i="19" s="1"/>
  <c r="X346" i="19"/>
  <c r="AA346" i="19" s="1"/>
  <c r="AB346" i="19" s="1"/>
  <c r="X347" i="19"/>
  <c r="AA347" i="19" s="1"/>
  <c r="AB347" i="19" s="1"/>
  <c r="X348" i="19"/>
  <c r="AA348" i="19" s="1"/>
  <c r="AB348" i="19" s="1"/>
  <c r="X349" i="19"/>
  <c r="X350" i="19"/>
  <c r="X351" i="19"/>
  <c r="AA351" i="19" s="1"/>
  <c r="AB351" i="19" s="1"/>
  <c r="X352" i="19"/>
  <c r="AA352" i="19" s="1"/>
  <c r="AB352" i="19" s="1"/>
  <c r="X353" i="19"/>
  <c r="AA353" i="19" s="1"/>
  <c r="AB353" i="19" s="1"/>
  <c r="X354" i="19"/>
  <c r="AA354" i="19" s="1"/>
  <c r="AB354" i="19" s="1"/>
  <c r="X355" i="19"/>
  <c r="AA355" i="19" s="1"/>
  <c r="AB355" i="19" s="1"/>
  <c r="X356" i="19"/>
  <c r="AA356" i="19" s="1"/>
  <c r="AB356" i="19" s="1"/>
  <c r="X357" i="19"/>
  <c r="X358" i="19"/>
  <c r="X359" i="19"/>
  <c r="AA359" i="19" s="1"/>
  <c r="AB359" i="19" s="1"/>
  <c r="X360" i="19"/>
  <c r="AA360" i="19" s="1"/>
  <c r="X361" i="19"/>
  <c r="AA361" i="19" s="1"/>
  <c r="X362" i="19"/>
  <c r="AA362" i="19" s="1"/>
  <c r="AB362" i="19" s="1"/>
  <c r="X363" i="19"/>
  <c r="AA363" i="19" s="1"/>
  <c r="AB363" i="19" s="1"/>
  <c r="X364" i="19"/>
  <c r="AA364" i="19" s="1"/>
  <c r="AB364" i="19" s="1"/>
  <c r="X365" i="19"/>
  <c r="X366" i="19"/>
  <c r="X367" i="19"/>
  <c r="AA367" i="19" s="1"/>
  <c r="AB367" i="19" s="1"/>
  <c r="X368" i="19"/>
  <c r="AA368" i="19" s="1"/>
  <c r="AB368" i="19" s="1"/>
  <c r="X369" i="19"/>
  <c r="AA369" i="19" s="1"/>
  <c r="AB369" i="19" s="1"/>
  <c r="X370" i="19"/>
  <c r="AA370" i="19" s="1"/>
  <c r="AB370" i="19" s="1"/>
  <c r="X371" i="19"/>
  <c r="AA371" i="19" s="1"/>
  <c r="AB371" i="19" s="1"/>
  <c r="X372" i="19"/>
  <c r="AA372" i="19" s="1"/>
  <c r="AB372" i="19" s="1"/>
  <c r="X373" i="19"/>
  <c r="X374" i="19"/>
  <c r="X375" i="19"/>
  <c r="X376" i="19"/>
  <c r="AA376" i="19" s="1"/>
  <c r="AB376" i="19" s="1"/>
  <c r="X377" i="19"/>
  <c r="AA377" i="19" s="1"/>
  <c r="AB377" i="19" s="1"/>
  <c r="X378" i="19"/>
  <c r="AA378" i="19" s="1"/>
  <c r="AB378" i="19" s="1"/>
  <c r="X379" i="19"/>
  <c r="AA379" i="19" s="1"/>
  <c r="AB379" i="19" s="1"/>
  <c r="X380" i="19"/>
  <c r="AA380" i="19" s="1"/>
  <c r="AB380" i="19" s="1"/>
  <c r="X381" i="19"/>
  <c r="X382" i="19"/>
  <c r="X383" i="19"/>
  <c r="X384" i="19"/>
  <c r="AA384" i="19" s="1"/>
  <c r="X385" i="19"/>
  <c r="AA385" i="19" s="1"/>
  <c r="X386" i="19"/>
  <c r="AA386" i="19" s="1"/>
  <c r="X387" i="19"/>
  <c r="AA387" i="19" s="1"/>
  <c r="AB387" i="19" s="1"/>
  <c r="X388" i="19"/>
  <c r="AA388" i="19" s="1"/>
  <c r="AB388" i="19" s="1"/>
  <c r="X389" i="19"/>
  <c r="X390" i="19"/>
  <c r="X391" i="19"/>
  <c r="X392" i="19"/>
  <c r="AA392" i="19" s="1"/>
  <c r="AB392" i="19" s="1"/>
  <c r="X393" i="19"/>
  <c r="AA393" i="19" s="1"/>
  <c r="AB393" i="19" s="1"/>
  <c r="X394" i="19"/>
  <c r="AA394" i="19" s="1"/>
  <c r="AB394" i="19" s="1"/>
  <c r="X395" i="19"/>
  <c r="AA395" i="19" s="1"/>
  <c r="AB395" i="19" s="1"/>
  <c r="X396" i="19"/>
  <c r="AA396" i="19" s="1"/>
  <c r="AB396" i="19" s="1"/>
  <c r="X397" i="19"/>
  <c r="X398" i="19"/>
  <c r="X399" i="19"/>
  <c r="X400" i="19"/>
  <c r="AA400" i="19" s="1"/>
  <c r="AB400" i="19" s="1"/>
  <c r="X401" i="19"/>
  <c r="AA401" i="19" s="1"/>
  <c r="AB401" i="19" s="1"/>
  <c r="X402" i="19"/>
  <c r="AA402" i="19" s="1"/>
  <c r="AB402" i="19" s="1"/>
  <c r="X403" i="19"/>
  <c r="AA403" i="19" s="1"/>
  <c r="AB403" i="19" s="1"/>
  <c r="X404" i="19"/>
  <c r="AA404" i="19" s="1"/>
  <c r="AB404" i="19" s="1"/>
  <c r="X405" i="19"/>
  <c r="X406" i="19"/>
  <c r="X407" i="19"/>
  <c r="X408" i="19"/>
  <c r="AA408" i="19" s="1"/>
  <c r="AB408" i="19" s="1"/>
  <c r="X409" i="19"/>
  <c r="AA409" i="19" s="1"/>
  <c r="AB409" i="19" s="1"/>
  <c r="X410" i="19"/>
  <c r="AA410" i="19" s="1"/>
  <c r="AB410" i="19" s="1"/>
  <c r="X411" i="19"/>
  <c r="AA411" i="19" s="1"/>
  <c r="AB411" i="19" s="1"/>
  <c r="X412" i="19"/>
  <c r="AA412" i="19" s="1"/>
  <c r="AB412" i="19" s="1"/>
  <c r="X413" i="19"/>
  <c r="X414" i="19"/>
  <c r="X415" i="19"/>
  <c r="X416" i="19"/>
  <c r="AA416" i="19" s="1"/>
  <c r="X417" i="19"/>
  <c r="AA417" i="19" s="1"/>
  <c r="X418" i="19"/>
  <c r="AA418" i="19" s="1"/>
  <c r="AB418" i="19" s="1"/>
  <c r="X419" i="19"/>
  <c r="AA419" i="19" s="1"/>
  <c r="AB419" i="19" s="1"/>
  <c r="X420" i="19"/>
  <c r="AA420" i="19" s="1"/>
  <c r="AB420" i="19" s="1"/>
  <c r="X421" i="19"/>
  <c r="X422" i="19"/>
  <c r="X423" i="19"/>
  <c r="X424" i="19"/>
  <c r="AA424" i="19" s="1"/>
  <c r="AB424" i="19" s="1"/>
  <c r="X425" i="19"/>
  <c r="AA425" i="19" s="1"/>
  <c r="AB425" i="19" s="1"/>
  <c r="X426" i="19"/>
  <c r="AA426" i="19" s="1"/>
  <c r="AB426" i="19" s="1"/>
  <c r="X427" i="19"/>
  <c r="AA427" i="19" s="1"/>
  <c r="AB427" i="19" s="1"/>
  <c r="X428" i="19"/>
  <c r="AA428" i="19" s="1"/>
  <c r="X429" i="19"/>
  <c r="X430" i="19"/>
  <c r="X431" i="19"/>
  <c r="X432" i="19"/>
  <c r="AA432" i="19" s="1"/>
  <c r="AB432" i="19" s="1"/>
  <c r="X433" i="19"/>
  <c r="AA433" i="19" s="1"/>
  <c r="AB433" i="19" s="1"/>
  <c r="X434" i="19"/>
  <c r="AA434" i="19" s="1"/>
  <c r="AB434" i="19" s="1"/>
  <c r="X435" i="19"/>
  <c r="AA435" i="19" s="1"/>
  <c r="AB435" i="19" s="1"/>
  <c r="X436" i="19"/>
  <c r="AA436" i="19" s="1"/>
  <c r="AB436" i="19" s="1"/>
  <c r="X437" i="19"/>
  <c r="X438" i="19"/>
  <c r="X439" i="19"/>
  <c r="X440" i="19"/>
  <c r="AA440" i="19" s="1"/>
  <c r="X441" i="19"/>
  <c r="AA441" i="19" s="1"/>
  <c r="X442" i="19"/>
  <c r="AA442" i="19" s="1"/>
  <c r="AB442" i="19" s="1"/>
  <c r="X443" i="19"/>
  <c r="AA443" i="19" s="1"/>
  <c r="AB443" i="19" s="1"/>
  <c r="X444" i="19"/>
  <c r="AA444" i="19" s="1"/>
  <c r="AB444" i="19" s="1"/>
  <c r="X445" i="19"/>
  <c r="X446" i="19"/>
  <c r="X447" i="19"/>
  <c r="X448" i="19"/>
  <c r="AA448" i="19" s="1"/>
  <c r="AB448" i="19" s="1"/>
  <c r="X449" i="19"/>
  <c r="AA449" i="19" s="1"/>
  <c r="AB449" i="19" s="1"/>
  <c r="X450" i="19"/>
  <c r="AA450" i="19" s="1"/>
  <c r="AB450" i="19" s="1"/>
  <c r="X451" i="19"/>
  <c r="AA451" i="19" s="1"/>
  <c r="AB451" i="19" s="1"/>
  <c r="X452" i="19"/>
  <c r="AA452" i="19" s="1"/>
  <c r="AB452" i="19" s="1"/>
  <c r="X453" i="19"/>
  <c r="X454" i="19"/>
  <c r="X455" i="19"/>
  <c r="X456" i="19"/>
  <c r="AA456" i="19" s="1"/>
  <c r="X457" i="19"/>
  <c r="AA457" i="19" s="1"/>
  <c r="X458" i="19"/>
  <c r="AA458" i="19" s="1"/>
  <c r="X459" i="19"/>
  <c r="AA459" i="19" s="1"/>
  <c r="X460" i="19"/>
  <c r="AA460" i="19" s="1"/>
  <c r="AB460" i="19" s="1"/>
  <c r="X461" i="19"/>
  <c r="X462" i="19"/>
  <c r="X463" i="19"/>
  <c r="X464" i="19"/>
  <c r="AA464" i="19" s="1"/>
  <c r="AB464" i="19" s="1"/>
  <c r="X465" i="19"/>
  <c r="AA465" i="19" s="1"/>
  <c r="AB465" i="19" s="1"/>
  <c r="X466" i="19"/>
  <c r="AA466" i="19" s="1"/>
  <c r="AB466" i="19" s="1"/>
  <c r="X467" i="19"/>
  <c r="AA467" i="19" s="1"/>
  <c r="AB467" i="19" s="1"/>
  <c r="X468" i="19"/>
  <c r="AA468" i="19" s="1"/>
  <c r="AB468" i="19" s="1"/>
  <c r="X469" i="19"/>
  <c r="X470" i="19"/>
  <c r="X471" i="19"/>
  <c r="X472" i="19"/>
  <c r="AA472" i="19" s="1"/>
  <c r="X473" i="19"/>
  <c r="AA473" i="19" s="1"/>
  <c r="X474" i="19"/>
  <c r="AA474" i="19" s="1"/>
  <c r="AB474" i="19" s="1"/>
  <c r="X475" i="19"/>
  <c r="AA475" i="19" s="1"/>
  <c r="AB475" i="19" s="1"/>
  <c r="X476" i="19"/>
  <c r="AA476" i="19" s="1"/>
  <c r="AB476" i="19" s="1"/>
  <c r="X477" i="19"/>
  <c r="X478" i="19"/>
  <c r="X479" i="19"/>
  <c r="X480" i="19"/>
  <c r="AA480" i="19" s="1"/>
  <c r="AB480" i="19" s="1"/>
  <c r="X481" i="19"/>
  <c r="AA481" i="19" s="1"/>
  <c r="AB481" i="19" s="1"/>
  <c r="X482" i="19"/>
  <c r="AA482" i="19" s="1"/>
  <c r="AB482" i="19" s="1"/>
  <c r="X483" i="19"/>
  <c r="AA483" i="19" s="1"/>
  <c r="AB483" i="19" s="1"/>
  <c r="X484" i="19"/>
  <c r="AA484" i="19" s="1"/>
  <c r="AB484" i="19" s="1"/>
  <c r="X485" i="19"/>
  <c r="X486" i="19"/>
  <c r="X487" i="19"/>
  <c r="X488" i="19"/>
  <c r="AA488" i="19" s="1"/>
  <c r="X489" i="19"/>
  <c r="AA489" i="19" s="1"/>
  <c r="X490" i="19"/>
  <c r="AA490" i="19" s="1"/>
  <c r="AB490" i="19" s="1"/>
  <c r="X491" i="19"/>
  <c r="AA491" i="19" s="1"/>
  <c r="AB491" i="19" s="1"/>
  <c r="X492" i="19"/>
  <c r="AA492" i="19" s="1"/>
  <c r="AB492" i="19" s="1"/>
  <c r="X493" i="19"/>
  <c r="X494" i="19"/>
  <c r="X495" i="19"/>
  <c r="X496" i="19"/>
  <c r="AA496" i="19" s="1"/>
  <c r="AB496" i="19" s="1"/>
  <c r="X497" i="19"/>
  <c r="AA497" i="19" s="1"/>
  <c r="AB497" i="19" s="1"/>
  <c r="X498" i="19"/>
  <c r="AA498" i="19" s="1"/>
  <c r="AB498" i="19" s="1"/>
  <c r="X499" i="19"/>
  <c r="AA499" i="19" s="1"/>
  <c r="AB499" i="19" s="1"/>
  <c r="X500" i="19"/>
  <c r="AA500" i="19" s="1"/>
  <c r="AB500" i="19" s="1"/>
  <c r="X501" i="19"/>
  <c r="X502" i="19"/>
  <c r="X503" i="19"/>
  <c r="X504" i="19"/>
  <c r="AA504" i="19" s="1"/>
  <c r="AB504" i="19" s="1"/>
  <c r="X505" i="19"/>
  <c r="AA505" i="19" s="1"/>
  <c r="AB505" i="19" s="1"/>
  <c r="X506" i="19"/>
  <c r="X507" i="19"/>
  <c r="AA507" i="19" s="1"/>
  <c r="AB507" i="19" s="1"/>
  <c r="X508" i="19"/>
  <c r="AA508" i="19" s="1"/>
  <c r="AB508" i="19" s="1"/>
  <c r="X509" i="19"/>
  <c r="X510" i="19"/>
  <c r="X511" i="19"/>
  <c r="X512" i="19"/>
  <c r="AA512" i="19" s="1"/>
  <c r="AB512" i="19" s="1"/>
  <c r="X513" i="19"/>
  <c r="AA513" i="19" s="1"/>
  <c r="X514" i="19"/>
  <c r="AA514" i="19" s="1"/>
  <c r="X515" i="19"/>
  <c r="AA515" i="19" s="1"/>
  <c r="X516" i="19"/>
  <c r="AA516" i="19" s="1"/>
  <c r="AB516" i="19" s="1"/>
  <c r="X517" i="19"/>
  <c r="X518" i="19"/>
  <c r="X519" i="19"/>
  <c r="X520" i="19"/>
  <c r="AA520" i="19" s="1"/>
  <c r="AB520" i="19" s="1"/>
  <c r="X521" i="19"/>
  <c r="AA521" i="19" s="1"/>
  <c r="AB521" i="19" s="1"/>
  <c r="X522" i="19"/>
  <c r="AA522" i="19" s="1"/>
  <c r="AB522" i="19" s="1"/>
  <c r="X523" i="19"/>
  <c r="AA523" i="19" s="1"/>
  <c r="AB523" i="19" s="1"/>
  <c r="X524" i="19"/>
  <c r="AA524" i="19" s="1"/>
  <c r="AB524" i="19" s="1"/>
  <c r="X525" i="19"/>
  <c r="X526" i="19"/>
  <c r="X527" i="19"/>
  <c r="X528" i="19"/>
  <c r="AA528" i="19" s="1"/>
  <c r="AB528" i="19" s="1"/>
  <c r="X529" i="19"/>
  <c r="AA529" i="19" s="1"/>
  <c r="AB529" i="19" s="1"/>
  <c r="X530" i="19"/>
  <c r="AA530" i="19" s="1"/>
  <c r="AB530" i="19" s="1"/>
  <c r="X531" i="19"/>
  <c r="AA531" i="19" s="1"/>
  <c r="AB531" i="19" s="1"/>
  <c r="X532" i="19"/>
  <c r="AA532" i="19" s="1"/>
  <c r="AB532" i="19" s="1"/>
  <c r="X533" i="19"/>
  <c r="X534" i="19"/>
  <c r="X535" i="19"/>
  <c r="X536" i="19"/>
  <c r="AA536" i="19" s="1"/>
  <c r="AB536" i="19" s="1"/>
  <c r="X537" i="19"/>
  <c r="X538" i="19"/>
  <c r="AA538" i="19" s="1"/>
  <c r="AB538" i="19" s="1"/>
  <c r="X539" i="19"/>
  <c r="AA539" i="19" s="1"/>
  <c r="AB539" i="19" s="1"/>
  <c r="X540" i="19"/>
  <c r="AA540" i="19" s="1"/>
  <c r="AB540" i="19" s="1"/>
  <c r="X541" i="19"/>
  <c r="X542" i="19"/>
  <c r="X543" i="19"/>
  <c r="X544" i="19"/>
  <c r="AA544" i="19" s="1"/>
  <c r="X545" i="19"/>
  <c r="AA545" i="19" s="1"/>
  <c r="X546" i="19"/>
  <c r="AA546" i="19" s="1"/>
  <c r="AB546" i="19" s="1"/>
  <c r="X547" i="19"/>
  <c r="AA547" i="19" s="1"/>
  <c r="AB547" i="19" s="1"/>
  <c r="X548" i="19"/>
  <c r="AA548" i="19" s="1"/>
  <c r="AB548" i="19" s="1"/>
  <c r="X549" i="19"/>
  <c r="X550" i="19"/>
  <c r="X551" i="19"/>
  <c r="X552" i="19"/>
  <c r="AA552" i="19" s="1"/>
  <c r="AB552" i="19" s="1"/>
  <c r="X553" i="19"/>
  <c r="AA553" i="19" s="1"/>
  <c r="AB553" i="19" s="1"/>
  <c r="X554" i="19"/>
  <c r="AA554" i="19" s="1"/>
  <c r="AB554" i="19" s="1"/>
  <c r="X555" i="19"/>
  <c r="AA555" i="19" s="1"/>
  <c r="AB555" i="19" s="1"/>
  <c r="X556" i="19"/>
  <c r="AA556" i="19" s="1"/>
  <c r="X557" i="19"/>
  <c r="X558" i="19"/>
  <c r="X559" i="19"/>
  <c r="X560" i="19"/>
  <c r="AA560" i="19" s="1"/>
  <c r="AB560" i="19" s="1"/>
  <c r="X561" i="19"/>
  <c r="AA561" i="19" s="1"/>
  <c r="AB561" i="19" s="1"/>
  <c r="X562" i="19"/>
  <c r="AA562" i="19" s="1"/>
  <c r="AB562" i="19" s="1"/>
  <c r="X563" i="19"/>
  <c r="AA563" i="19" s="1"/>
  <c r="AB563" i="19" s="1"/>
  <c r="X564" i="19"/>
  <c r="AA564" i="19" s="1"/>
  <c r="AB564" i="19" s="1"/>
  <c r="X565" i="19"/>
  <c r="X566" i="19"/>
  <c r="X567" i="19"/>
  <c r="X568" i="19"/>
  <c r="AA568" i="19" s="1"/>
  <c r="AB568" i="19" s="1"/>
  <c r="X569" i="19"/>
  <c r="AA569" i="19" s="1"/>
  <c r="X570" i="19"/>
  <c r="AA570" i="19" s="1"/>
  <c r="AB570" i="19" s="1"/>
  <c r="X571" i="19"/>
  <c r="AA571" i="19" s="1"/>
  <c r="AB571" i="19" s="1"/>
  <c r="X572" i="19"/>
  <c r="AA572" i="19" s="1"/>
  <c r="X573" i="19"/>
  <c r="X574" i="19"/>
  <c r="X575" i="19"/>
  <c r="X576" i="19"/>
  <c r="AA576" i="19" s="1"/>
  <c r="AB576" i="19" s="1"/>
  <c r="X577" i="19"/>
  <c r="AA577" i="19" s="1"/>
  <c r="AB577" i="19" s="1"/>
  <c r="X578" i="19"/>
  <c r="AA578" i="19" s="1"/>
  <c r="AB578" i="19" s="1"/>
  <c r="X579" i="19"/>
  <c r="AA579" i="19" s="1"/>
  <c r="AB579" i="19" s="1"/>
  <c r="X580" i="19"/>
  <c r="AA580" i="19" s="1"/>
  <c r="AB580" i="19" s="1"/>
  <c r="X581" i="19"/>
  <c r="X582" i="19"/>
  <c r="X583" i="19"/>
  <c r="X584" i="19"/>
  <c r="AA584" i="19" s="1"/>
  <c r="AB584" i="19" s="1"/>
  <c r="X585" i="19"/>
  <c r="AA585" i="19" s="1"/>
  <c r="X586" i="19"/>
  <c r="AA586" i="19" s="1"/>
  <c r="AB586" i="19" s="1"/>
  <c r="X587" i="19"/>
  <c r="AA587" i="19" s="1"/>
  <c r="X588" i="19"/>
  <c r="AA588" i="19" s="1"/>
  <c r="AB588" i="19" s="1"/>
  <c r="X589" i="19"/>
  <c r="X590" i="19"/>
  <c r="X591" i="19"/>
  <c r="X592" i="19"/>
  <c r="AA592" i="19" s="1"/>
  <c r="AB592" i="19" s="1"/>
  <c r="X593" i="19"/>
  <c r="AA593" i="19" s="1"/>
  <c r="AB593" i="19" s="1"/>
  <c r="X594" i="19"/>
  <c r="AA594" i="19" s="1"/>
  <c r="AB594" i="19" s="1"/>
  <c r="X595" i="19"/>
  <c r="AA595" i="19" s="1"/>
  <c r="AB595" i="19" s="1"/>
  <c r="X596" i="19"/>
  <c r="AA596" i="19" s="1"/>
  <c r="AB596" i="19" s="1"/>
  <c r="X597" i="19"/>
  <c r="X598" i="19"/>
  <c r="X599" i="19"/>
  <c r="X600" i="19"/>
  <c r="AA600" i="19" s="1"/>
  <c r="X601" i="19"/>
  <c r="AA601" i="19" s="1"/>
  <c r="X602" i="19"/>
  <c r="AA602" i="19" s="1"/>
  <c r="AB602" i="19" s="1"/>
  <c r="X603" i="19"/>
  <c r="AA603" i="19" s="1"/>
  <c r="AB603" i="19" s="1"/>
  <c r="X604" i="19"/>
  <c r="AA604" i="19" s="1"/>
  <c r="AB604" i="19" s="1"/>
  <c r="X605" i="19"/>
  <c r="X606" i="19"/>
  <c r="X607" i="19"/>
  <c r="X608" i="19"/>
  <c r="AA608" i="19" s="1"/>
  <c r="AB608" i="19" s="1"/>
  <c r="X609" i="19"/>
  <c r="AA609" i="19" s="1"/>
  <c r="AB609" i="19" s="1"/>
  <c r="X610" i="19"/>
  <c r="AA610" i="19" s="1"/>
  <c r="AB610" i="19" s="1"/>
  <c r="X611" i="19"/>
  <c r="AA611" i="19" s="1"/>
  <c r="AB611" i="19" s="1"/>
  <c r="X612" i="19"/>
  <c r="AA612" i="19" s="1"/>
  <c r="AB612" i="19" s="1"/>
  <c r="X613" i="19"/>
  <c r="X614" i="19"/>
  <c r="X615" i="19"/>
  <c r="X616" i="19"/>
  <c r="AA616" i="19" s="1"/>
  <c r="X617" i="19"/>
  <c r="AA617" i="19" s="1"/>
  <c r="X618" i="19"/>
  <c r="AA618" i="19" s="1"/>
  <c r="AB618" i="19" s="1"/>
  <c r="X619" i="19"/>
  <c r="AA619" i="19" s="1"/>
  <c r="AB619" i="19" s="1"/>
  <c r="X620" i="19"/>
  <c r="AA620" i="19" s="1"/>
  <c r="AB620" i="19" s="1"/>
  <c r="X621" i="19"/>
  <c r="X622" i="19"/>
  <c r="X623" i="19"/>
  <c r="X624" i="19"/>
  <c r="AA624" i="19" s="1"/>
  <c r="AB624" i="19" s="1"/>
  <c r="X625" i="19"/>
  <c r="AA625" i="19" s="1"/>
  <c r="AB625" i="19" s="1"/>
  <c r="X626" i="19"/>
  <c r="AA626" i="19" s="1"/>
  <c r="AB626" i="19" s="1"/>
  <c r="X627" i="19"/>
  <c r="AA627" i="19" s="1"/>
  <c r="AB627" i="19" s="1"/>
  <c r="X628" i="19"/>
  <c r="AA628" i="19" s="1"/>
  <c r="AB628" i="19" s="1"/>
  <c r="X629" i="19"/>
  <c r="X630" i="19"/>
  <c r="X631" i="19"/>
  <c r="X632" i="19"/>
  <c r="AA632" i="19" s="1"/>
  <c r="AB632" i="19" s="1"/>
  <c r="X633" i="19"/>
  <c r="AA633" i="19" s="1"/>
  <c r="AB633" i="19" s="1"/>
  <c r="X634" i="19"/>
  <c r="AA634" i="19" s="1"/>
  <c r="AB634" i="19" s="1"/>
  <c r="X635" i="19"/>
  <c r="AA635" i="19" s="1"/>
  <c r="AB635" i="19" s="1"/>
  <c r="X636" i="19"/>
  <c r="AA636" i="19" s="1"/>
  <c r="AB636" i="19" s="1"/>
  <c r="X637" i="19"/>
  <c r="X638" i="19"/>
  <c r="X639" i="19"/>
  <c r="X640" i="19"/>
  <c r="AA640" i="19" s="1"/>
  <c r="AB640" i="19" s="1"/>
  <c r="X641" i="19"/>
  <c r="AA641" i="19" s="1"/>
  <c r="X642" i="19"/>
  <c r="AA642" i="19" s="1"/>
  <c r="X643" i="19"/>
  <c r="AA643" i="19" s="1"/>
  <c r="X644" i="19"/>
  <c r="AA644" i="19" s="1"/>
  <c r="AB644" i="19" s="1"/>
  <c r="X645" i="19"/>
  <c r="X646" i="19"/>
  <c r="X647" i="19"/>
  <c r="X648" i="19"/>
  <c r="AA648" i="19" s="1"/>
  <c r="AB648" i="19" s="1"/>
  <c r="X649" i="19"/>
  <c r="AA649" i="19" s="1"/>
  <c r="AB649" i="19" s="1"/>
  <c r="X650" i="19"/>
  <c r="AA650" i="19" s="1"/>
  <c r="AB650" i="19" s="1"/>
  <c r="X651" i="19"/>
  <c r="AA651" i="19" s="1"/>
  <c r="AB651" i="19" s="1"/>
  <c r="X652" i="19"/>
  <c r="AA652" i="19" s="1"/>
  <c r="AB652" i="19" s="1"/>
  <c r="X653" i="19"/>
  <c r="X654" i="19"/>
  <c r="X655" i="19"/>
  <c r="X656" i="19"/>
  <c r="AA656" i="19" s="1"/>
  <c r="AB656" i="19" s="1"/>
  <c r="X657" i="19"/>
  <c r="AA657" i="19" s="1"/>
  <c r="AB657" i="19" s="1"/>
  <c r="X658" i="19"/>
  <c r="AA658" i="19" s="1"/>
  <c r="X659" i="19"/>
  <c r="AA659" i="19" s="1"/>
  <c r="X660" i="19"/>
  <c r="AA660" i="19" s="1"/>
  <c r="AB660" i="19" s="1"/>
  <c r="X661" i="19"/>
  <c r="X662" i="19"/>
  <c r="X663" i="19"/>
  <c r="X664" i="19"/>
  <c r="AA664" i="19" s="1"/>
  <c r="AB664" i="19" s="1"/>
  <c r="X665" i="19"/>
  <c r="AA665" i="19" s="1"/>
  <c r="AB665" i="19" s="1"/>
  <c r="X666" i="19"/>
  <c r="AA666" i="19" s="1"/>
  <c r="AB666" i="19" s="1"/>
  <c r="X667" i="19"/>
  <c r="AA667" i="19" s="1"/>
  <c r="AB667" i="19" s="1"/>
  <c r="X668" i="19"/>
  <c r="AA668" i="19" s="1"/>
  <c r="AB668" i="19" s="1"/>
  <c r="X669" i="19"/>
  <c r="X670" i="19"/>
  <c r="X671" i="19"/>
  <c r="X672" i="19"/>
  <c r="AA672" i="19" s="1"/>
  <c r="X673" i="19"/>
  <c r="AA673" i="19" s="1"/>
  <c r="X674" i="19"/>
  <c r="AA674" i="19" s="1"/>
  <c r="AB674" i="19" s="1"/>
  <c r="X675" i="19"/>
  <c r="AA675" i="19" s="1"/>
  <c r="AB675" i="19" s="1"/>
  <c r="X676" i="19"/>
  <c r="AA676" i="19" s="1"/>
  <c r="AB676" i="19" s="1"/>
  <c r="X677" i="19"/>
  <c r="X678" i="19"/>
  <c r="X679" i="19"/>
  <c r="X680" i="19"/>
  <c r="AA680" i="19" s="1"/>
  <c r="AB680" i="19" s="1"/>
  <c r="X681" i="19"/>
  <c r="AA681" i="19" s="1"/>
  <c r="AB681" i="19" s="1"/>
  <c r="X682" i="19"/>
  <c r="AA682" i="19" s="1"/>
  <c r="AB682" i="19" s="1"/>
  <c r="X683" i="19"/>
  <c r="AA683" i="19" s="1"/>
  <c r="X684" i="19"/>
  <c r="AA684" i="19" s="1"/>
  <c r="X685" i="19"/>
  <c r="X686" i="19"/>
  <c r="X687" i="19"/>
  <c r="X688" i="19"/>
  <c r="AA688" i="19" s="1"/>
  <c r="AB688" i="19" s="1"/>
  <c r="X689" i="19"/>
  <c r="AA689" i="19" s="1"/>
  <c r="AB689" i="19" s="1"/>
  <c r="X690" i="19"/>
  <c r="AA690" i="19" s="1"/>
  <c r="AB690" i="19" s="1"/>
  <c r="X691" i="19"/>
  <c r="AA691" i="19" s="1"/>
  <c r="AB691" i="19" s="1"/>
  <c r="X692" i="19"/>
  <c r="AA692" i="19" s="1"/>
  <c r="AB692" i="19" s="1"/>
  <c r="X693" i="19"/>
  <c r="X694" i="19"/>
  <c r="X695" i="19"/>
  <c r="X696" i="19"/>
  <c r="AA696" i="19" s="1"/>
  <c r="X697" i="19"/>
  <c r="AA697" i="19" s="1"/>
  <c r="X698" i="19"/>
  <c r="AA698" i="19" s="1"/>
  <c r="AB698" i="19" s="1"/>
  <c r="X699" i="19"/>
  <c r="AA699" i="19" s="1"/>
  <c r="AB699" i="19" s="1"/>
  <c r="X700" i="19"/>
  <c r="AA700" i="19" s="1"/>
  <c r="AB700" i="19" s="1"/>
  <c r="X701" i="19"/>
  <c r="X702" i="19"/>
  <c r="X703" i="19"/>
  <c r="X704" i="19"/>
  <c r="AA704" i="19" s="1"/>
  <c r="AB704" i="19" s="1"/>
  <c r="X705" i="19"/>
  <c r="AA705" i="19" s="1"/>
  <c r="X706" i="19"/>
  <c r="AA706" i="19" s="1"/>
  <c r="AB706" i="19" s="1"/>
  <c r="X707" i="19"/>
  <c r="AA707" i="19" s="1"/>
  <c r="X708" i="19"/>
  <c r="AA708" i="19" s="1"/>
  <c r="AB708" i="19" s="1"/>
  <c r="X709" i="19"/>
  <c r="X710" i="19"/>
  <c r="X711" i="19"/>
  <c r="X712" i="19"/>
  <c r="AA712" i="19" s="1"/>
  <c r="AB712" i="19" s="1"/>
  <c r="X713" i="19"/>
  <c r="AA713" i="19" s="1"/>
  <c r="AB713" i="19" s="1"/>
  <c r="X714" i="19"/>
  <c r="AA714" i="19" s="1"/>
  <c r="AB714" i="19" s="1"/>
  <c r="X715" i="19"/>
  <c r="AA715" i="19" s="1"/>
  <c r="X716" i="19"/>
  <c r="AA716" i="19" s="1"/>
  <c r="X717" i="19"/>
  <c r="X718" i="19"/>
  <c r="X719" i="19"/>
  <c r="X720" i="19"/>
  <c r="AA720" i="19" s="1"/>
  <c r="AB720" i="19" s="1"/>
  <c r="X721" i="19"/>
  <c r="X722" i="19"/>
  <c r="AA722" i="19" s="1"/>
  <c r="AB722" i="19" s="1"/>
  <c r="X723" i="19"/>
  <c r="AA723" i="19" s="1"/>
  <c r="AB723" i="19" s="1"/>
  <c r="X724" i="19"/>
  <c r="AA724" i="19" s="1"/>
  <c r="AB724" i="19" s="1"/>
  <c r="X725" i="19"/>
  <c r="X726" i="19"/>
  <c r="X727" i="19"/>
  <c r="X728" i="19"/>
  <c r="AA728" i="19" s="1"/>
  <c r="X729" i="19"/>
  <c r="AA729" i="19" s="1"/>
  <c r="X730" i="19"/>
  <c r="AA730" i="19" s="1"/>
  <c r="AB730" i="19" s="1"/>
  <c r="X731" i="19"/>
  <c r="AA731" i="19" s="1"/>
  <c r="AB731" i="19" s="1"/>
  <c r="X732" i="19"/>
  <c r="AA732" i="19" s="1"/>
  <c r="AB732" i="19" s="1"/>
  <c r="X733" i="19"/>
  <c r="X734" i="19"/>
  <c r="X735" i="19"/>
  <c r="X736" i="19"/>
  <c r="AA736" i="19" s="1"/>
  <c r="AB736" i="19" s="1"/>
  <c r="X737" i="19"/>
  <c r="AA737" i="19" s="1"/>
  <c r="X738" i="19"/>
  <c r="AA738" i="19" s="1"/>
  <c r="X739" i="19"/>
  <c r="AA739" i="19" s="1"/>
  <c r="X740" i="19"/>
  <c r="AA740" i="19" s="1"/>
  <c r="AB740" i="19" s="1"/>
  <c r="X741" i="19"/>
  <c r="X742" i="19"/>
  <c r="X743" i="19"/>
  <c r="X744" i="19"/>
  <c r="AA744" i="19" s="1"/>
  <c r="AB744" i="19" s="1"/>
  <c r="X745" i="19"/>
  <c r="AA745" i="19" s="1"/>
  <c r="AB745" i="19" s="1"/>
  <c r="X746" i="19"/>
  <c r="AA746" i="19" s="1"/>
  <c r="AB746" i="19" s="1"/>
  <c r="X747" i="19"/>
  <c r="AA747" i="19" s="1"/>
  <c r="X748" i="19"/>
  <c r="AA748" i="19" s="1"/>
  <c r="X749" i="19"/>
  <c r="X750" i="19"/>
  <c r="X751" i="19"/>
  <c r="X752" i="19"/>
  <c r="AA752" i="19" s="1"/>
  <c r="AB752" i="19" s="1"/>
  <c r="X753" i="19"/>
  <c r="AA753" i="19" s="1"/>
  <c r="AB753" i="19" s="1"/>
  <c r="X754" i="19"/>
  <c r="AA754" i="19" s="1"/>
  <c r="AB754" i="19" s="1"/>
  <c r="X755" i="19"/>
  <c r="AA755" i="19" s="1"/>
  <c r="AB755" i="19" s="1"/>
  <c r="X756" i="19"/>
  <c r="AA756" i="19" s="1"/>
  <c r="AB756" i="19" s="1"/>
  <c r="X757" i="19"/>
  <c r="X758" i="19"/>
  <c r="X759" i="19"/>
  <c r="X760" i="19"/>
  <c r="AA760" i="19" s="1"/>
  <c r="X761" i="19"/>
  <c r="AA761" i="19" s="1"/>
  <c r="X762" i="19"/>
  <c r="AA762" i="19" s="1"/>
  <c r="AB762" i="19" s="1"/>
  <c r="X763" i="19"/>
  <c r="AA763" i="19" s="1"/>
  <c r="AB763" i="19" s="1"/>
  <c r="X764" i="19"/>
  <c r="AA764" i="19" s="1"/>
  <c r="AB764" i="19" s="1"/>
  <c r="X765" i="19"/>
  <c r="X766" i="19"/>
  <c r="X767" i="19"/>
  <c r="X768" i="19"/>
  <c r="AA768" i="19" s="1"/>
  <c r="AB768" i="19" s="1"/>
  <c r="X769" i="19"/>
  <c r="AA769" i="19" s="1"/>
  <c r="X770" i="19"/>
  <c r="AA770" i="19" s="1"/>
  <c r="X771" i="19"/>
  <c r="AA771" i="19" s="1"/>
  <c r="X772" i="19"/>
  <c r="AA772" i="19" s="1"/>
  <c r="AB772" i="19" s="1"/>
  <c r="X773" i="19"/>
  <c r="X774" i="19"/>
  <c r="X775" i="19"/>
  <c r="X776" i="19"/>
  <c r="AA776" i="19" s="1"/>
  <c r="AB776" i="19" s="1"/>
  <c r="X777" i="19"/>
  <c r="AA777" i="19" s="1"/>
  <c r="AB777" i="19" s="1"/>
  <c r="X778" i="19"/>
  <c r="AA778" i="19" s="1"/>
  <c r="AB778" i="19" s="1"/>
  <c r="X779" i="19"/>
  <c r="AA779" i="19" s="1"/>
  <c r="X780" i="19"/>
  <c r="AA780" i="19" s="1"/>
  <c r="X781" i="19"/>
  <c r="X782" i="19"/>
  <c r="X783" i="19"/>
  <c r="X784" i="19"/>
  <c r="AA784" i="19" s="1"/>
  <c r="AB784" i="19" s="1"/>
  <c r="X785" i="19"/>
  <c r="AA785" i="19" s="1"/>
  <c r="AB785" i="19" s="1"/>
  <c r="X786" i="19"/>
  <c r="AA786" i="19" s="1"/>
  <c r="AB786" i="19" s="1"/>
  <c r="X787" i="19"/>
  <c r="AA787" i="19" s="1"/>
  <c r="AB787" i="19" s="1"/>
  <c r="X788" i="19"/>
  <c r="AA788" i="19" s="1"/>
  <c r="AB788" i="19" s="1"/>
  <c r="X789" i="19"/>
  <c r="X790" i="19"/>
  <c r="X791" i="19"/>
  <c r="X792" i="19"/>
  <c r="AA792" i="19" s="1"/>
  <c r="X793" i="19"/>
  <c r="AA793" i="19" s="1"/>
  <c r="X794" i="19"/>
  <c r="AA794" i="19" s="1"/>
  <c r="AB794" i="19" s="1"/>
  <c r="X795" i="19"/>
  <c r="AA795" i="19" s="1"/>
  <c r="AB795" i="19" s="1"/>
  <c r="X796" i="19"/>
  <c r="AA796" i="19" s="1"/>
  <c r="AB796" i="19" s="1"/>
  <c r="X797" i="19"/>
  <c r="X798" i="19"/>
  <c r="X799" i="19"/>
  <c r="X800" i="19"/>
  <c r="AA800" i="19" s="1"/>
  <c r="AB800" i="19" s="1"/>
  <c r="X801" i="19"/>
  <c r="AA801" i="19" s="1"/>
  <c r="X802" i="19"/>
  <c r="AA802" i="19" s="1"/>
  <c r="X803" i="19"/>
  <c r="AA803" i="19" s="1"/>
  <c r="X804" i="19"/>
  <c r="AA804" i="19" s="1"/>
  <c r="AB804" i="19" s="1"/>
  <c r="X805" i="19"/>
  <c r="X806" i="19"/>
  <c r="X807" i="19"/>
  <c r="X808" i="19"/>
  <c r="AA808" i="19" s="1"/>
  <c r="AB808" i="19" s="1"/>
  <c r="X809" i="19"/>
  <c r="AA809" i="19" s="1"/>
  <c r="AB809" i="19" s="1"/>
  <c r="X810" i="19"/>
  <c r="AA810" i="19" s="1"/>
  <c r="AB810" i="19" s="1"/>
  <c r="X811" i="19"/>
  <c r="AA811" i="19" s="1"/>
  <c r="X812" i="19"/>
  <c r="AA812" i="19" s="1"/>
  <c r="AB812" i="19" s="1"/>
  <c r="X813" i="19"/>
  <c r="X814" i="19"/>
  <c r="X815" i="19"/>
  <c r="X816" i="19"/>
  <c r="AA816" i="19" s="1"/>
  <c r="AB816" i="19" s="1"/>
  <c r="X817" i="19"/>
  <c r="AA817" i="19" s="1"/>
  <c r="AB817" i="19" s="1"/>
  <c r="X818" i="19"/>
  <c r="AA818" i="19" s="1"/>
  <c r="AB818" i="19" s="1"/>
  <c r="X819" i="19"/>
  <c r="AA819" i="19" s="1"/>
  <c r="AB819" i="19" s="1"/>
  <c r="X820" i="19"/>
  <c r="AA820" i="19" s="1"/>
  <c r="AB820" i="19" s="1"/>
  <c r="X821" i="19"/>
  <c r="X822" i="19"/>
  <c r="X823" i="19"/>
  <c r="X824" i="19"/>
  <c r="AA824" i="19" s="1"/>
  <c r="X825" i="19"/>
  <c r="AA825" i="19" s="1"/>
  <c r="AB825" i="19" s="1"/>
  <c r="X826" i="19"/>
  <c r="AA826" i="19" s="1"/>
  <c r="AB826" i="19" s="1"/>
  <c r="X827" i="19"/>
  <c r="AA827" i="19" s="1"/>
  <c r="AB827" i="19" s="1"/>
  <c r="X828" i="19"/>
  <c r="AA828" i="19" s="1"/>
  <c r="AB828" i="19" s="1"/>
  <c r="X829" i="19"/>
  <c r="X830" i="19"/>
  <c r="X831" i="19"/>
  <c r="X832" i="19"/>
  <c r="AA832" i="19" s="1"/>
  <c r="X833" i="19"/>
  <c r="AA833" i="19" s="1"/>
  <c r="X834" i="19"/>
  <c r="AA834" i="19" s="1"/>
  <c r="AB834" i="19" s="1"/>
  <c r="X835" i="19"/>
  <c r="AA835" i="19" s="1"/>
  <c r="AB835" i="19" s="1"/>
  <c r="X836" i="19"/>
  <c r="AA836" i="19" s="1"/>
  <c r="AB836" i="19" s="1"/>
  <c r="X837" i="19"/>
  <c r="X838" i="19"/>
  <c r="X839" i="19"/>
  <c r="AA839" i="19" s="1"/>
  <c r="AB839" i="19" s="1"/>
  <c r="X840" i="19"/>
  <c r="AA840" i="19" s="1"/>
  <c r="AB840" i="19" s="1"/>
  <c r="X841" i="19"/>
  <c r="AA841" i="19" s="1"/>
  <c r="X842" i="19"/>
  <c r="AA842" i="19" s="1"/>
  <c r="AB842" i="19" s="1"/>
  <c r="X843" i="19"/>
  <c r="AA843" i="19" s="1"/>
  <c r="AB843" i="19" s="1"/>
  <c r="X844" i="19"/>
  <c r="AA844" i="19" s="1"/>
  <c r="AB844" i="19" s="1"/>
  <c r="X845" i="19"/>
  <c r="X846" i="19"/>
  <c r="X847" i="19"/>
  <c r="X848" i="19"/>
  <c r="AA848" i="19" s="1"/>
  <c r="AB848" i="19" s="1"/>
  <c r="X849" i="19"/>
  <c r="AA849" i="19" s="1"/>
  <c r="X850" i="19"/>
  <c r="AA850" i="19" s="1"/>
  <c r="X851" i="19"/>
  <c r="AA851" i="19" s="1"/>
  <c r="X852" i="19"/>
  <c r="AA852" i="19" s="1"/>
  <c r="AB852" i="19" s="1"/>
  <c r="X853" i="19"/>
  <c r="X854" i="19"/>
  <c r="X855" i="19"/>
  <c r="X856" i="19"/>
  <c r="AA856" i="19" s="1"/>
  <c r="AB856" i="19" s="1"/>
  <c r="X857" i="19"/>
  <c r="AA857" i="19" s="1"/>
  <c r="X858" i="19"/>
  <c r="AA858" i="19" s="1"/>
  <c r="X859" i="19"/>
  <c r="AA859" i="19" s="1"/>
  <c r="AB859" i="19" s="1"/>
  <c r="X860" i="19"/>
  <c r="AA860" i="19" s="1"/>
  <c r="AB860" i="19" s="1"/>
  <c r="X861" i="19"/>
  <c r="X862" i="19"/>
  <c r="X863" i="19"/>
  <c r="X864" i="19"/>
  <c r="AA864" i="19" s="1"/>
  <c r="AB864" i="19" s="1"/>
  <c r="X865" i="19"/>
  <c r="AA865" i="19" s="1"/>
  <c r="AB865" i="19" s="1"/>
  <c r="X866" i="19"/>
  <c r="AA866" i="19" s="1"/>
  <c r="AB866" i="19" s="1"/>
  <c r="X867" i="19"/>
  <c r="AA867" i="19" s="1"/>
  <c r="X868" i="19"/>
  <c r="AA868" i="19" s="1"/>
  <c r="AB868" i="19" s="1"/>
  <c r="X869" i="19"/>
  <c r="X870" i="19"/>
  <c r="X871" i="19"/>
  <c r="X872" i="19"/>
  <c r="AA872" i="19" s="1"/>
  <c r="AB872" i="19" s="1"/>
  <c r="X873" i="19"/>
  <c r="AA873" i="19" s="1"/>
  <c r="X874" i="19"/>
  <c r="AA874" i="19" s="1"/>
  <c r="X875" i="19"/>
  <c r="AA875" i="19" s="1"/>
  <c r="X876" i="19"/>
  <c r="AA876" i="19" s="1"/>
  <c r="AB876" i="19" s="1"/>
  <c r="X877" i="19"/>
  <c r="X878" i="19"/>
  <c r="X879" i="19"/>
  <c r="X880" i="19"/>
  <c r="AA880" i="19" s="1"/>
  <c r="AB880" i="19" s="1"/>
  <c r="X881" i="19"/>
  <c r="AA881" i="19" s="1"/>
  <c r="X882" i="19"/>
  <c r="AA882" i="19" s="1"/>
  <c r="AB882" i="19" s="1"/>
  <c r="X883" i="19"/>
  <c r="AA883" i="19" s="1"/>
  <c r="AB883" i="19" s="1"/>
  <c r="X884" i="19"/>
  <c r="AA884" i="19" s="1"/>
  <c r="AB884" i="19" s="1"/>
  <c r="X885" i="19"/>
  <c r="X886" i="19"/>
  <c r="X887" i="19"/>
  <c r="X888" i="19"/>
  <c r="AA888" i="19" s="1"/>
  <c r="AB888" i="19" s="1"/>
  <c r="X889" i="19"/>
  <c r="AA889" i="19" s="1"/>
  <c r="X890" i="19"/>
  <c r="AA890" i="19" s="1"/>
  <c r="X891" i="19"/>
  <c r="AA891" i="19" s="1"/>
  <c r="X892" i="19"/>
  <c r="AA892" i="19" s="1"/>
  <c r="AB892" i="19" s="1"/>
  <c r="X893" i="19"/>
  <c r="X894" i="19"/>
  <c r="X895" i="19"/>
  <c r="X896" i="19"/>
  <c r="AA896" i="19" s="1"/>
  <c r="AB896" i="19" s="1"/>
  <c r="X897" i="19"/>
  <c r="AA897" i="19" s="1"/>
  <c r="X898" i="19"/>
  <c r="AA898" i="19" s="1"/>
  <c r="X899" i="19"/>
  <c r="AA899" i="19" s="1"/>
  <c r="X900" i="19"/>
  <c r="AA900" i="19" s="1"/>
  <c r="AB900" i="19" s="1"/>
  <c r="X901" i="19"/>
  <c r="X902" i="19"/>
  <c r="X903" i="19"/>
  <c r="AA903" i="19" s="1"/>
  <c r="AB903" i="19" s="1"/>
  <c r="X904" i="19"/>
  <c r="AA904" i="19" s="1"/>
  <c r="AB904" i="19" s="1"/>
  <c r="X905" i="19"/>
  <c r="AA905" i="19" s="1"/>
  <c r="X906" i="19"/>
  <c r="AA906" i="19" s="1"/>
  <c r="AB906" i="19" s="1"/>
  <c r="X907" i="19"/>
  <c r="AA907" i="19" s="1"/>
  <c r="AB907" i="19" s="1"/>
  <c r="X908" i="19"/>
  <c r="AA908" i="19" s="1"/>
  <c r="AB908" i="19" s="1"/>
  <c r="X909" i="19"/>
  <c r="X910" i="19"/>
  <c r="X911" i="19"/>
  <c r="X912" i="19"/>
  <c r="AA912" i="19" s="1"/>
  <c r="AB912" i="19" s="1"/>
  <c r="X913" i="19"/>
  <c r="AA913" i="19" s="1"/>
  <c r="X914" i="19"/>
  <c r="AA914" i="19" s="1"/>
  <c r="X915" i="19"/>
  <c r="AA915" i="19" s="1"/>
  <c r="X3" i="19"/>
  <c r="AA3" i="19" s="1"/>
  <c r="AB3" i="19" s="1"/>
  <c r="L3" i="19"/>
  <c r="L4" i="19"/>
  <c r="L5" i="19"/>
  <c r="L6" i="19"/>
  <c r="L7" i="19"/>
  <c r="L8" i="19"/>
  <c r="L9" i="19"/>
  <c r="L10" i="19"/>
  <c r="L11" i="19"/>
  <c r="L12" i="19"/>
  <c r="L13" i="19"/>
  <c r="L14" i="19"/>
  <c r="L15" i="19"/>
  <c r="L16" i="19"/>
  <c r="L17" i="19"/>
  <c r="L18" i="19"/>
  <c r="L19" i="19"/>
  <c r="L20" i="19"/>
  <c r="L21" i="19"/>
  <c r="L22" i="19"/>
  <c r="L23" i="19"/>
  <c r="L24" i="19"/>
  <c r="L25" i="19"/>
  <c r="L26" i="19"/>
  <c r="L27" i="19"/>
  <c r="L28" i="19"/>
  <c r="L29" i="19"/>
  <c r="L30" i="19"/>
  <c r="L31" i="19"/>
  <c r="L32" i="19"/>
  <c r="L33" i="19"/>
  <c r="L34" i="19"/>
  <c r="L35" i="19"/>
  <c r="L36" i="19"/>
  <c r="L37" i="19"/>
  <c r="L38" i="19"/>
  <c r="L39" i="19"/>
  <c r="L40" i="19"/>
  <c r="L41" i="19"/>
  <c r="L42" i="19"/>
  <c r="L43" i="19"/>
  <c r="L44" i="19"/>
  <c r="L45" i="19"/>
  <c r="L46" i="19"/>
  <c r="L47" i="19"/>
  <c r="L48" i="19"/>
  <c r="L49" i="19"/>
  <c r="L50" i="19"/>
  <c r="L51" i="19"/>
  <c r="L52" i="19"/>
  <c r="L53" i="19"/>
  <c r="L54" i="19"/>
  <c r="L55" i="19"/>
  <c r="L56" i="19"/>
  <c r="L57" i="19"/>
  <c r="L58" i="19"/>
  <c r="L59" i="19"/>
  <c r="L60" i="19"/>
  <c r="L61" i="19"/>
  <c r="L62" i="19"/>
  <c r="L63" i="19"/>
  <c r="L64" i="19"/>
  <c r="L65" i="19"/>
  <c r="L66" i="19"/>
  <c r="L67" i="19"/>
  <c r="L68" i="19"/>
  <c r="L69" i="19"/>
  <c r="L70" i="19"/>
  <c r="L71" i="19"/>
  <c r="L72" i="19"/>
  <c r="L73" i="19"/>
  <c r="L74" i="19"/>
  <c r="L75" i="19"/>
  <c r="L76" i="19"/>
  <c r="L77" i="19"/>
  <c r="L78" i="19"/>
  <c r="L79" i="19"/>
  <c r="L80" i="19"/>
  <c r="L81" i="19"/>
  <c r="L82" i="19"/>
  <c r="L83" i="19"/>
  <c r="L84" i="19"/>
  <c r="L85" i="19"/>
  <c r="L86" i="19"/>
  <c r="L87" i="19"/>
  <c r="L88" i="19"/>
  <c r="L89" i="19"/>
  <c r="L90" i="19"/>
  <c r="L91" i="19"/>
  <c r="L92" i="19"/>
  <c r="L93" i="19"/>
  <c r="L94" i="19"/>
  <c r="L95" i="19"/>
  <c r="L96" i="19"/>
  <c r="L97" i="19"/>
  <c r="L98" i="19"/>
  <c r="L99" i="19"/>
  <c r="L100" i="19"/>
  <c r="L101" i="19"/>
  <c r="L102" i="19"/>
  <c r="L103" i="19"/>
  <c r="L104" i="19"/>
  <c r="L105" i="19"/>
  <c r="L106" i="19"/>
  <c r="L107" i="19"/>
  <c r="L108" i="19"/>
  <c r="L109" i="19"/>
  <c r="L110" i="19"/>
  <c r="L111" i="19"/>
  <c r="L112" i="19"/>
  <c r="L113" i="19"/>
  <c r="L114" i="19"/>
  <c r="L115" i="19"/>
  <c r="L116" i="19"/>
  <c r="L117" i="19"/>
  <c r="L118" i="19"/>
  <c r="L119" i="19"/>
  <c r="L120" i="19"/>
  <c r="L121" i="19"/>
  <c r="L122" i="19"/>
  <c r="L123" i="19"/>
  <c r="L124" i="19"/>
  <c r="L125" i="19"/>
  <c r="L126" i="19"/>
  <c r="L127" i="19"/>
  <c r="L128" i="19"/>
  <c r="L129" i="19"/>
  <c r="L130" i="19"/>
  <c r="L131" i="19"/>
  <c r="L132" i="19"/>
  <c r="L133" i="19"/>
  <c r="L134" i="19"/>
  <c r="L135" i="19"/>
  <c r="L136" i="19"/>
  <c r="L137" i="19"/>
  <c r="L138" i="19"/>
  <c r="L139" i="19"/>
  <c r="L140" i="19"/>
  <c r="L141" i="19"/>
  <c r="L142" i="19"/>
  <c r="L143" i="19"/>
  <c r="L144" i="19"/>
  <c r="L145" i="19"/>
  <c r="L146" i="19"/>
  <c r="L147" i="19"/>
  <c r="L148" i="19"/>
  <c r="L149" i="19"/>
  <c r="L150" i="19"/>
  <c r="L151" i="19"/>
  <c r="L152" i="19"/>
  <c r="L153" i="19"/>
  <c r="L154" i="19"/>
  <c r="L155" i="19"/>
  <c r="L156" i="19"/>
  <c r="L157" i="19"/>
  <c r="L158" i="19"/>
  <c r="L159" i="19"/>
  <c r="L160" i="19"/>
  <c r="L161" i="19"/>
  <c r="L162" i="19"/>
  <c r="L163" i="19"/>
  <c r="L164" i="19"/>
  <c r="L165" i="19"/>
  <c r="L166" i="19"/>
  <c r="L167" i="19"/>
  <c r="L168" i="19"/>
  <c r="L169" i="19"/>
  <c r="L170" i="19"/>
  <c r="L171" i="19"/>
  <c r="L172" i="19"/>
  <c r="L173" i="19"/>
  <c r="L174" i="19"/>
  <c r="L175" i="19"/>
  <c r="L176" i="19"/>
  <c r="L177" i="19"/>
  <c r="L178" i="19"/>
  <c r="L179" i="19"/>
  <c r="L180" i="19"/>
  <c r="L181" i="19"/>
  <c r="L182" i="19"/>
  <c r="L183" i="19"/>
  <c r="L184" i="19"/>
  <c r="L185" i="19"/>
  <c r="L186" i="19"/>
  <c r="L187" i="19"/>
  <c r="L188" i="19"/>
  <c r="L189" i="19"/>
  <c r="L190" i="19"/>
  <c r="L191" i="19"/>
  <c r="L192" i="19"/>
  <c r="L193" i="19"/>
  <c r="L194" i="19"/>
  <c r="L195" i="19"/>
  <c r="L196" i="19"/>
  <c r="L197" i="19"/>
  <c r="L198" i="19"/>
  <c r="L199" i="19"/>
  <c r="L200" i="19"/>
  <c r="L201" i="19"/>
  <c r="L202" i="19"/>
  <c r="L203" i="19"/>
  <c r="L204" i="19"/>
  <c r="L205" i="19"/>
  <c r="L206" i="19"/>
  <c r="L207" i="19"/>
  <c r="L208" i="19"/>
  <c r="L209" i="19"/>
  <c r="L210" i="19"/>
  <c r="L211" i="19"/>
  <c r="L212" i="19"/>
  <c r="L213" i="19"/>
  <c r="L214" i="19"/>
  <c r="L215" i="19"/>
  <c r="L216" i="19"/>
  <c r="L217" i="19"/>
  <c r="L218" i="19"/>
  <c r="L219" i="19"/>
  <c r="L220" i="19"/>
  <c r="L221" i="19"/>
  <c r="L222" i="19"/>
  <c r="L223" i="19"/>
  <c r="L224" i="19"/>
  <c r="L225" i="19"/>
  <c r="L226" i="19"/>
  <c r="L227" i="19"/>
  <c r="L228" i="19"/>
  <c r="L229" i="19"/>
  <c r="L230" i="19"/>
  <c r="L231" i="19"/>
  <c r="L232" i="19"/>
  <c r="L233" i="19"/>
  <c r="L234" i="19"/>
  <c r="L235" i="19"/>
  <c r="L236" i="19"/>
  <c r="L237" i="19"/>
  <c r="L238" i="19"/>
  <c r="L239" i="19"/>
  <c r="L240" i="19"/>
  <c r="L241" i="19"/>
  <c r="L242" i="19"/>
  <c r="L243" i="19"/>
  <c r="L244" i="19"/>
  <c r="L245" i="19"/>
  <c r="L246" i="19"/>
  <c r="L247" i="19"/>
  <c r="L248" i="19"/>
  <c r="L249" i="19"/>
  <c r="L250" i="19"/>
  <c r="L251" i="19"/>
  <c r="L252" i="19"/>
  <c r="L253" i="19"/>
  <c r="L254" i="19"/>
  <c r="L255" i="19"/>
  <c r="L256" i="19"/>
  <c r="L257" i="19"/>
  <c r="L258" i="19"/>
  <c r="L259" i="19"/>
  <c r="L260" i="19"/>
  <c r="L261" i="19"/>
  <c r="L262" i="19"/>
  <c r="L263" i="19"/>
  <c r="L264" i="19"/>
  <c r="L265" i="19"/>
  <c r="L266" i="19"/>
  <c r="L267" i="19"/>
  <c r="L268" i="19"/>
  <c r="L269" i="19"/>
  <c r="L270" i="19"/>
  <c r="L271" i="19"/>
  <c r="L272" i="19"/>
  <c r="L273" i="19"/>
  <c r="L274" i="19"/>
  <c r="L275" i="19"/>
  <c r="L276" i="19"/>
  <c r="L277" i="19"/>
  <c r="L278" i="19"/>
  <c r="L279" i="19"/>
  <c r="L280" i="19"/>
  <c r="L281" i="19"/>
  <c r="L282" i="19"/>
  <c r="L283" i="19"/>
  <c r="L284" i="19"/>
  <c r="L285" i="19"/>
  <c r="L286" i="19"/>
  <c r="L287" i="19"/>
  <c r="L288" i="19"/>
  <c r="L289" i="19"/>
  <c r="L290" i="19"/>
  <c r="L291" i="19"/>
  <c r="L292" i="19"/>
  <c r="L293" i="19"/>
  <c r="L294" i="19"/>
  <c r="L295" i="19"/>
  <c r="L296" i="19"/>
  <c r="L297" i="19"/>
  <c r="L298" i="19"/>
  <c r="L299" i="19"/>
  <c r="L300" i="19"/>
  <c r="L301" i="19"/>
  <c r="L302" i="19"/>
  <c r="L303" i="19"/>
  <c r="L304" i="19"/>
  <c r="L305" i="19"/>
  <c r="L306" i="19"/>
  <c r="L307" i="19"/>
  <c r="L308" i="19"/>
  <c r="L309" i="19"/>
  <c r="L310" i="19"/>
  <c r="L311" i="19"/>
  <c r="L312" i="19"/>
  <c r="L313" i="19"/>
  <c r="L314" i="19"/>
  <c r="L315" i="19"/>
  <c r="L316" i="19"/>
  <c r="L317" i="19"/>
  <c r="L318" i="19"/>
  <c r="L319" i="19"/>
  <c r="L320" i="19"/>
  <c r="L321" i="19"/>
  <c r="L322" i="19"/>
  <c r="L323" i="19"/>
  <c r="L324" i="19"/>
  <c r="L325" i="19"/>
  <c r="L326" i="19"/>
  <c r="L327" i="19"/>
  <c r="L328" i="19"/>
  <c r="L329" i="19"/>
  <c r="L330" i="19"/>
  <c r="L331" i="19"/>
  <c r="L332" i="19"/>
  <c r="L333" i="19"/>
  <c r="L334" i="19"/>
  <c r="L335" i="19"/>
  <c r="L336" i="19"/>
  <c r="L337" i="19"/>
  <c r="L338" i="19"/>
  <c r="L339" i="19"/>
  <c r="L340" i="19"/>
  <c r="L341" i="19"/>
  <c r="L342" i="19"/>
  <c r="L343" i="19"/>
  <c r="L344" i="19"/>
  <c r="L345" i="19"/>
  <c r="L346" i="19"/>
  <c r="L347" i="19"/>
  <c r="L348" i="19"/>
  <c r="L349" i="19"/>
  <c r="L350" i="19"/>
  <c r="L351" i="19"/>
  <c r="L352" i="19"/>
  <c r="L353" i="19"/>
  <c r="L354" i="19"/>
  <c r="L355" i="19"/>
  <c r="L356" i="19"/>
  <c r="L357" i="19"/>
  <c r="L358" i="19"/>
  <c r="L359" i="19"/>
  <c r="L360" i="19"/>
  <c r="L361" i="19"/>
  <c r="L362" i="19"/>
  <c r="L363" i="19"/>
  <c r="L364" i="19"/>
  <c r="L365" i="19"/>
  <c r="L366" i="19"/>
  <c r="L367" i="19"/>
  <c r="L368" i="19"/>
  <c r="L369" i="19"/>
  <c r="L370" i="19"/>
  <c r="L371" i="19"/>
  <c r="L372" i="19"/>
  <c r="L373" i="19"/>
  <c r="L374" i="19"/>
  <c r="L375" i="19"/>
  <c r="L376" i="19"/>
  <c r="L377" i="19"/>
  <c r="L378" i="19"/>
  <c r="L379" i="19"/>
  <c r="L380" i="19"/>
  <c r="L381" i="19"/>
  <c r="L382" i="19"/>
  <c r="L383" i="19"/>
  <c r="L384" i="19"/>
  <c r="L385" i="19"/>
  <c r="L386" i="19"/>
  <c r="L387" i="19"/>
  <c r="L388" i="19"/>
  <c r="L389" i="19"/>
  <c r="L390" i="19"/>
  <c r="L391" i="19"/>
  <c r="L392" i="19"/>
  <c r="L393" i="19"/>
  <c r="L394" i="19"/>
  <c r="L395" i="19"/>
  <c r="L396" i="19"/>
  <c r="L397" i="19"/>
  <c r="L398" i="19"/>
  <c r="L399" i="19"/>
  <c r="L400" i="19"/>
  <c r="L401" i="19"/>
  <c r="L402" i="19"/>
  <c r="L403" i="19"/>
  <c r="L404" i="19"/>
  <c r="L405" i="19"/>
  <c r="L406" i="19"/>
  <c r="L407" i="19"/>
  <c r="L408" i="19"/>
  <c r="L409" i="19"/>
  <c r="L410" i="19"/>
  <c r="L411" i="19"/>
  <c r="L412" i="19"/>
  <c r="L413" i="19"/>
  <c r="L414" i="19"/>
  <c r="L415" i="19"/>
  <c r="L416" i="19"/>
  <c r="L417" i="19"/>
  <c r="L418" i="19"/>
  <c r="L419" i="19"/>
  <c r="L420" i="19"/>
  <c r="L421" i="19"/>
  <c r="L422" i="19"/>
  <c r="L423" i="19"/>
  <c r="L424" i="19"/>
  <c r="L425" i="19"/>
  <c r="L426" i="19"/>
  <c r="L427" i="19"/>
  <c r="L428" i="19"/>
  <c r="L429" i="19"/>
  <c r="L430" i="19"/>
  <c r="L431" i="19"/>
  <c r="L432" i="19"/>
  <c r="L433" i="19"/>
  <c r="L434" i="19"/>
  <c r="L435" i="19"/>
  <c r="L436" i="19"/>
  <c r="L437" i="19"/>
  <c r="L438" i="19"/>
  <c r="L439" i="19"/>
  <c r="L440" i="19"/>
  <c r="L441" i="19"/>
  <c r="L442" i="19"/>
  <c r="L443" i="19"/>
  <c r="L444" i="19"/>
  <c r="L445" i="19"/>
  <c r="L446" i="19"/>
  <c r="L447" i="19"/>
  <c r="L448" i="19"/>
  <c r="L449" i="19"/>
  <c r="L450" i="19"/>
  <c r="L451" i="19"/>
  <c r="L452" i="19"/>
  <c r="L453" i="19"/>
  <c r="L454" i="19"/>
  <c r="L455" i="19"/>
  <c r="L456" i="19"/>
  <c r="L457" i="19"/>
  <c r="L458" i="19"/>
  <c r="L459" i="19"/>
  <c r="L460" i="19"/>
  <c r="L461" i="19"/>
  <c r="L462" i="19"/>
  <c r="L463" i="19"/>
  <c r="L464" i="19"/>
  <c r="L465" i="19"/>
  <c r="L466" i="19"/>
  <c r="L467" i="19"/>
  <c r="L468" i="19"/>
  <c r="L469" i="19"/>
  <c r="L470" i="19"/>
  <c r="L471" i="19"/>
  <c r="L472" i="19"/>
  <c r="L473" i="19"/>
  <c r="L474" i="19"/>
  <c r="L475" i="19"/>
  <c r="L476" i="19"/>
  <c r="L477" i="19"/>
  <c r="L478" i="19"/>
  <c r="L479" i="19"/>
  <c r="L480" i="19"/>
  <c r="L481" i="19"/>
  <c r="L482" i="19"/>
  <c r="L483" i="19"/>
  <c r="L484" i="19"/>
  <c r="L485" i="19"/>
  <c r="L486" i="19"/>
  <c r="L487" i="19"/>
  <c r="L488" i="19"/>
  <c r="L489" i="19"/>
  <c r="L490" i="19"/>
  <c r="L491" i="19"/>
  <c r="L492" i="19"/>
  <c r="L493" i="19"/>
  <c r="L494" i="19"/>
  <c r="L495" i="19"/>
  <c r="L496" i="19"/>
  <c r="L497" i="19"/>
  <c r="L498" i="19"/>
  <c r="L499" i="19"/>
  <c r="L500" i="19"/>
  <c r="L501" i="19"/>
  <c r="L502" i="19"/>
  <c r="L503" i="19"/>
  <c r="L504" i="19"/>
  <c r="L505" i="19"/>
  <c r="L506" i="19"/>
  <c r="L507" i="19"/>
  <c r="L508" i="19"/>
  <c r="L509" i="19"/>
  <c r="L510" i="19"/>
  <c r="L511" i="19"/>
  <c r="L512" i="19"/>
  <c r="L513" i="19"/>
  <c r="L514" i="19"/>
  <c r="L515" i="19"/>
  <c r="L516" i="19"/>
  <c r="L517" i="19"/>
  <c r="L518" i="19"/>
  <c r="L519" i="19"/>
  <c r="L520" i="19"/>
  <c r="L521" i="19"/>
  <c r="L522" i="19"/>
  <c r="L523" i="19"/>
  <c r="L524" i="19"/>
  <c r="L525" i="19"/>
  <c r="L526" i="19"/>
  <c r="L527" i="19"/>
  <c r="L528" i="19"/>
  <c r="L529" i="19"/>
  <c r="L530" i="19"/>
  <c r="L531" i="19"/>
  <c r="L532" i="19"/>
  <c r="L533" i="19"/>
  <c r="L534" i="19"/>
  <c r="L535" i="19"/>
  <c r="L536" i="19"/>
  <c r="L537" i="19"/>
  <c r="L538" i="19"/>
  <c r="L539" i="19"/>
  <c r="L540" i="19"/>
  <c r="L541" i="19"/>
  <c r="L542" i="19"/>
  <c r="L543" i="19"/>
  <c r="L544" i="19"/>
  <c r="L545" i="19"/>
  <c r="L546" i="19"/>
  <c r="L547" i="19"/>
  <c r="L548" i="19"/>
  <c r="L549" i="19"/>
  <c r="L550" i="19"/>
  <c r="L551" i="19"/>
  <c r="L552" i="19"/>
  <c r="L553" i="19"/>
  <c r="L554" i="19"/>
  <c r="L555" i="19"/>
  <c r="L556" i="19"/>
  <c r="L557" i="19"/>
  <c r="L558" i="19"/>
  <c r="L559" i="19"/>
  <c r="L560" i="19"/>
  <c r="L561" i="19"/>
  <c r="L562" i="19"/>
  <c r="L563" i="19"/>
  <c r="L564" i="19"/>
  <c r="L565" i="19"/>
  <c r="L566" i="19"/>
  <c r="L567" i="19"/>
  <c r="L568" i="19"/>
  <c r="L569" i="19"/>
  <c r="L570" i="19"/>
  <c r="L571" i="19"/>
  <c r="L572" i="19"/>
  <c r="L573" i="19"/>
  <c r="L574" i="19"/>
  <c r="L575" i="19"/>
  <c r="L576" i="19"/>
  <c r="L577" i="19"/>
  <c r="L578" i="19"/>
  <c r="L579" i="19"/>
  <c r="L580" i="19"/>
  <c r="L581" i="19"/>
  <c r="L582" i="19"/>
  <c r="L583" i="19"/>
  <c r="L584" i="19"/>
  <c r="L585" i="19"/>
  <c r="L586" i="19"/>
  <c r="L587" i="19"/>
  <c r="L588" i="19"/>
  <c r="L589" i="19"/>
  <c r="L590" i="19"/>
  <c r="L591" i="19"/>
  <c r="L592" i="19"/>
  <c r="L593" i="19"/>
  <c r="L594" i="19"/>
  <c r="L595" i="19"/>
  <c r="L596" i="19"/>
  <c r="L597" i="19"/>
  <c r="L598" i="19"/>
  <c r="L599" i="19"/>
  <c r="L600" i="19"/>
  <c r="L601" i="19"/>
  <c r="L602" i="19"/>
  <c r="L603" i="19"/>
  <c r="L604" i="19"/>
  <c r="L605" i="19"/>
  <c r="L606" i="19"/>
  <c r="L607" i="19"/>
  <c r="L608" i="19"/>
  <c r="L609" i="19"/>
  <c r="L610" i="19"/>
  <c r="L611" i="19"/>
  <c r="L612" i="19"/>
  <c r="L613" i="19"/>
  <c r="L614" i="19"/>
  <c r="L615" i="19"/>
  <c r="L616" i="19"/>
  <c r="L617" i="19"/>
  <c r="L618" i="19"/>
  <c r="L619" i="19"/>
  <c r="L620" i="19"/>
  <c r="L621" i="19"/>
  <c r="L622" i="19"/>
  <c r="L623" i="19"/>
  <c r="L624" i="19"/>
  <c r="L625" i="19"/>
  <c r="L626" i="19"/>
  <c r="L627" i="19"/>
  <c r="L628" i="19"/>
  <c r="L629" i="19"/>
  <c r="L630" i="19"/>
  <c r="L631" i="19"/>
  <c r="L632" i="19"/>
  <c r="L633" i="19"/>
  <c r="L634" i="19"/>
  <c r="L635" i="19"/>
  <c r="L636" i="19"/>
  <c r="L637" i="19"/>
  <c r="L638" i="19"/>
  <c r="L639" i="19"/>
  <c r="L640" i="19"/>
  <c r="L641" i="19"/>
  <c r="L642" i="19"/>
  <c r="L643" i="19"/>
  <c r="L644" i="19"/>
  <c r="L645" i="19"/>
  <c r="L646" i="19"/>
  <c r="L647" i="19"/>
  <c r="L648" i="19"/>
  <c r="L649" i="19"/>
  <c r="L650" i="19"/>
  <c r="L651" i="19"/>
  <c r="L652" i="19"/>
  <c r="L653" i="19"/>
  <c r="L654" i="19"/>
  <c r="L655" i="19"/>
  <c r="L656" i="19"/>
  <c r="L657" i="19"/>
  <c r="L658" i="19"/>
  <c r="L659" i="19"/>
  <c r="L660" i="19"/>
  <c r="L661" i="19"/>
  <c r="L662" i="19"/>
  <c r="L663" i="19"/>
  <c r="L664" i="19"/>
  <c r="L665" i="19"/>
  <c r="L666" i="19"/>
  <c r="L667" i="19"/>
  <c r="L668" i="19"/>
  <c r="L669" i="19"/>
  <c r="L670" i="19"/>
  <c r="L671" i="19"/>
  <c r="L672" i="19"/>
  <c r="L673" i="19"/>
  <c r="L674" i="19"/>
  <c r="L675" i="19"/>
  <c r="L676" i="19"/>
  <c r="L677" i="19"/>
  <c r="L678" i="19"/>
  <c r="L679" i="19"/>
  <c r="L680" i="19"/>
  <c r="L681" i="19"/>
  <c r="L682" i="19"/>
  <c r="L683" i="19"/>
  <c r="L684" i="19"/>
  <c r="L685" i="19"/>
  <c r="L686" i="19"/>
  <c r="L687" i="19"/>
  <c r="L688" i="19"/>
  <c r="L689" i="19"/>
  <c r="L690" i="19"/>
  <c r="L691" i="19"/>
  <c r="L692" i="19"/>
  <c r="L693" i="19"/>
  <c r="L694" i="19"/>
  <c r="L695" i="19"/>
  <c r="L696" i="19"/>
  <c r="L697" i="19"/>
  <c r="L698" i="19"/>
  <c r="L699" i="19"/>
  <c r="L700" i="19"/>
  <c r="L701" i="19"/>
  <c r="L702" i="19"/>
  <c r="L703" i="19"/>
  <c r="L704" i="19"/>
  <c r="L705" i="19"/>
  <c r="L706" i="19"/>
  <c r="L707" i="19"/>
  <c r="L708" i="19"/>
  <c r="L709" i="19"/>
  <c r="L710" i="19"/>
  <c r="L711" i="19"/>
  <c r="L712" i="19"/>
  <c r="L713" i="19"/>
  <c r="L714" i="19"/>
  <c r="L715" i="19"/>
  <c r="L716" i="19"/>
  <c r="L717" i="19"/>
  <c r="L718" i="19"/>
  <c r="L719" i="19"/>
  <c r="L720" i="19"/>
  <c r="L721" i="19"/>
  <c r="L722" i="19"/>
  <c r="L723" i="19"/>
  <c r="L724" i="19"/>
  <c r="L725" i="19"/>
  <c r="L726" i="19"/>
  <c r="L727" i="19"/>
  <c r="L728" i="19"/>
  <c r="L729" i="19"/>
  <c r="L730" i="19"/>
  <c r="L731" i="19"/>
  <c r="L732" i="19"/>
  <c r="L733" i="19"/>
  <c r="L734" i="19"/>
  <c r="L735" i="19"/>
  <c r="L736" i="19"/>
  <c r="L737" i="19"/>
  <c r="L738" i="19"/>
  <c r="L739" i="19"/>
  <c r="L740" i="19"/>
  <c r="L741" i="19"/>
  <c r="L742" i="19"/>
  <c r="L743" i="19"/>
  <c r="L744" i="19"/>
  <c r="L745" i="19"/>
  <c r="L746" i="19"/>
  <c r="L747" i="19"/>
  <c r="L748" i="19"/>
  <c r="L749" i="19"/>
  <c r="L750" i="19"/>
  <c r="L751" i="19"/>
  <c r="L752" i="19"/>
  <c r="L753" i="19"/>
  <c r="L754" i="19"/>
  <c r="L755" i="19"/>
  <c r="L756" i="19"/>
  <c r="L757" i="19"/>
  <c r="L758" i="19"/>
  <c r="L759" i="19"/>
  <c r="L760" i="19"/>
  <c r="L761" i="19"/>
  <c r="L762" i="19"/>
  <c r="L763" i="19"/>
  <c r="L764" i="19"/>
  <c r="L765" i="19"/>
  <c r="L766" i="19"/>
  <c r="L767" i="19"/>
  <c r="L768" i="19"/>
  <c r="L769" i="19"/>
  <c r="L770" i="19"/>
  <c r="L771" i="19"/>
  <c r="L772" i="19"/>
  <c r="L773" i="19"/>
  <c r="L774" i="19"/>
  <c r="L775" i="19"/>
  <c r="L776" i="19"/>
  <c r="L777" i="19"/>
  <c r="L778" i="19"/>
  <c r="L779" i="19"/>
  <c r="L780" i="19"/>
  <c r="L781" i="19"/>
  <c r="L782" i="19"/>
  <c r="L783" i="19"/>
  <c r="L784" i="19"/>
  <c r="L785" i="19"/>
  <c r="L786" i="19"/>
  <c r="L787" i="19"/>
  <c r="L788" i="19"/>
  <c r="L789" i="19"/>
  <c r="L790" i="19"/>
  <c r="L791" i="19"/>
  <c r="L792" i="19"/>
  <c r="L793" i="19"/>
  <c r="L794" i="19"/>
  <c r="L795" i="19"/>
  <c r="L796" i="19"/>
  <c r="L797" i="19"/>
  <c r="L798" i="19"/>
  <c r="L799" i="19"/>
  <c r="L800" i="19"/>
  <c r="L801" i="19"/>
  <c r="L802" i="19"/>
  <c r="L803" i="19"/>
  <c r="L804" i="19"/>
  <c r="L805" i="19"/>
  <c r="L806" i="19"/>
  <c r="L807" i="19"/>
  <c r="L808" i="19"/>
  <c r="L809" i="19"/>
  <c r="L810" i="19"/>
  <c r="L811" i="19"/>
  <c r="L812" i="19"/>
  <c r="L813" i="19"/>
  <c r="L814" i="19"/>
  <c r="L815" i="19"/>
  <c r="L816" i="19"/>
  <c r="L817" i="19"/>
  <c r="L818" i="19"/>
  <c r="L819" i="19"/>
  <c r="L820" i="19"/>
  <c r="L821" i="19"/>
  <c r="L822" i="19"/>
  <c r="L823" i="19"/>
  <c r="L824" i="19"/>
  <c r="L825" i="19"/>
  <c r="L826" i="19"/>
  <c r="L827" i="19"/>
  <c r="L828" i="19"/>
  <c r="L829" i="19"/>
  <c r="L830" i="19"/>
  <c r="L831" i="19"/>
  <c r="L832" i="19"/>
  <c r="L833" i="19"/>
  <c r="L834" i="19"/>
  <c r="L835" i="19"/>
  <c r="L836" i="19"/>
  <c r="L837" i="19"/>
  <c r="L838" i="19"/>
  <c r="L839" i="19"/>
  <c r="L840" i="19"/>
  <c r="L841" i="19"/>
  <c r="L842" i="19"/>
  <c r="L843" i="19"/>
  <c r="L844" i="19"/>
  <c r="L845" i="19"/>
  <c r="L846" i="19"/>
  <c r="L847" i="19"/>
  <c r="L848" i="19"/>
  <c r="L849" i="19"/>
  <c r="L850" i="19"/>
  <c r="L851" i="19"/>
  <c r="L852" i="19"/>
  <c r="L853" i="19"/>
  <c r="L854" i="19"/>
  <c r="L855" i="19"/>
  <c r="L856" i="19"/>
  <c r="L857" i="19"/>
  <c r="L858" i="19"/>
  <c r="L859" i="19"/>
  <c r="L860" i="19"/>
  <c r="L861" i="19"/>
  <c r="L862" i="19"/>
  <c r="L863" i="19"/>
  <c r="L864" i="19"/>
  <c r="L865" i="19"/>
  <c r="L866" i="19"/>
  <c r="L867" i="19"/>
  <c r="L868" i="19"/>
  <c r="L869" i="19"/>
  <c r="L870" i="19"/>
  <c r="L871" i="19"/>
  <c r="L872" i="19"/>
  <c r="L873" i="19"/>
  <c r="L874" i="19"/>
  <c r="L875" i="19"/>
  <c r="L876" i="19"/>
  <c r="L877" i="19"/>
  <c r="L878" i="19"/>
  <c r="L879" i="19"/>
  <c r="L880" i="19"/>
  <c r="L881" i="19"/>
  <c r="L882" i="19"/>
  <c r="L883" i="19"/>
  <c r="L884" i="19"/>
  <c r="L885" i="19"/>
  <c r="L886" i="19"/>
  <c r="L887" i="19"/>
  <c r="L888" i="19"/>
  <c r="L889" i="19"/>
  <c r="L890" i="19"/>
  <c r="L891" i="19"/>
  <c r="L892" i="19"/>
  <c r="L893" i="19"/>
  <c r="L894" i="19"/>
  <c r="L895" i="19"/>
  <c r="L896" i="19"/>
  <c r="L897" i="19"/>
  <c r="L898" i="19"/>
  <c r="L899" i="19"/>
  <c r="L900" i="19"/>
  <c r="L901" i="19"/>
  <c r="L902" i="19"/>
  <c r="L903" i="19"/>
  <c r="L904" i="19"/>
  <c r="L905" i="19"/>
  <c r="L906" i="19"/>
  <c r="L907" i="19"/>
  <c r="L908" i="19"/>
  <c r="L909" i="19"/>
  <c r="L910" i="19"/>
  <c r="L911" i="19"/>
  <c r="L912" i="19"/>
  <c r="L913" i="19"/>
  <c r="L914" i="19"/>
  <c r="L915" i="19"/>
  <c r="L916" i="19"/>
  <c r="L917" i="19"/>
  <c r="L918" i="19"/>
  <c r="L919" i="19"/>
  <c r="L920" i="19"/>
  <c r="L921" i="19"/>
  <c r="L922" i="19"/>
  <c r="L923" i="19"/>
  <c r="L924" i="19"/>
  <c r="L925" i="19"/>
  <c r="L926" i="19"/>
  <c r="L927" i="19"/>
  <c r="L928" i="19"/>
  <c r="L929" i="19"/>
  <c r="L930" i="19"/>
  <c r="L931" i="19"/>
  <c r="L932" i="19"/>
  <c r="L933" i="19"/>
  <c r="L934" i="19"/>
  <c r="L935" i="19"/>
  <c r="L936" i="19"/>
  <c r="L937" i="19"/>
  <c r="L938" i="19"/>
  <c r="L939" i="19"/>
  <c r="L940" i="19"/>
  <c r="L941" i="19"/>
  <c r="L942" i="19"/>
  <c r="L943" i="19"/>
  <c r="L944" i="19"/>
  <c r="L945" i="19"/>
  <c r="L946" i="19"/>
  <c r="L947" i="19"/>
  <c r="L948" i="19"/>
  <c r="L949" i="19"/>
  <c r="L950" i="19"/>
  <c r="L951" i="19"/>
  <c r="L952" i="19"/>
  <c r="L953" i="19"/>
  <c r="L954" i="19"/>
  <c r="L955" i="19"/>
  <c r="L956" i="19"/>
  <c r="L957" i="19"/>
  <c r="L958" i="19"/>
  <c r="L959" i="19"/>
  <c r="L960" i="19"/>
  <c r="L961" i="19"/>
  <c r="L962" i="19"/>
  <c r="L963" i="19"/>
  <c r="L964" i="19"/>
  <c r="L965" i="19"/>
  <c r="L966" i="19"/>
  <c r="L967" i="19"/>
  <c r="L968" i="19"/>
  <c r="L969" i="19"/>
  <c r="L970" i="19"/>
  <c r="L971" i="19"/>
  <c r="L972" i="19"/>
  <c r="L973" i="19"/>
  <c r="L974" i="19"/>
  <c r="L975" i="19"/>
  <c r="L976" i="19"/>
  <c r="L977" i="19"/>
  <c r="L978" i="19"/>
  <c r="L979" i="19"/>
  <c r="L980" i="19"/>
  <c r="L981" i="19"/>
  <c r="L982" i="19"/>
  <c r="L983" i="19"/>
  <c r="L984" i="19"/>
  <c r="L985" i="19"/>
  <c r="L986" i="19"/>
  <c r="L987" i="19"/>
  <c r="L988" i="19"/>
  <c r="L989" i="19"/>
  <c r="L990" i="19"/>
  <c r="L991" i="19"/>
  <c r="L992" i="19"/>
  <c r="L993" i="19"/>
  <c r="L994" i="19"/>
  <c r="L995" i="19"/>
  <c r="L996" i="19"/>
  <c r="L997" i="19"/>
  <c r="L998" i="19"/>
  <c r="L999" i="19"/>
  <c r="L1000" i="19"/>
  <c r="L1001" i="19"/>
  <c r="L1002" i="19"/>
  <c r="K1002" i="19"/>
  <c r="I1002" i="19"/>
  <c r="J1002" i="19" s="1"/>
  <c r="H1002" i="19"/>
  <c r="G1002" i="19"/>
  <c r="F1002" i="19"/>
  <c r="K1001" i="19"/>
  <c r="I1001" i="19"/>
  <c r="J1001" i="19" s="1"/>
  <c r="H1001" i="19"/>
  <c r="G1001" i="19"/>
  <c r="F1001" i="19"/>
  <c r="K1000" i="19"/>
  <c r="I1000" i="19"/>
  <c r="J1000" i="19" s="1"/>
  <c r="H1000" i="19"/>
  <c r="G1000" i="19"/>
  <c r="F1000" i="19"/>
  <c r="K999" i="19"/>
  <c r="I999" i="19"/>
  <c r="J999" i="19" s="1"/>
  <c r="H999" i="19"/>
  <c r="G999" i="19"/>
  <c r="F999" i="19"/>
  <c r="K998" i="19"/>
  <c r="I998" i="19"/>
  <c r="J998" i="19" s="1"/>
  <c r="H998" i="19"/>
  <c r="G998" i="19"/>
  <c r="F998" i="19"/>
  <c r="K997" i="19"/>
  <c r="I997" i="19"/>
  <c r="J997" i="19" s="1"/>
  <c r="H997" i="19"/>
  <c r="G997" i="19"/>
  <c r="F997" i="19"/>
  <c r="K996" i="19"/>
  <c r="I996" i="19"/>
  <c r="J996" i="19" s="1"/>
  <c r="H996" i="19"/>
  <c r="G996" i="19"/>
  <c r="F996" i="19"/>
  <c r="K995" i="19"/>
  <c r="I995" i="19"/>
  <c r="J995" i="19" s="1"/>
  <c r="H995" i="19"/>
  <c r="G995" i="19"/>
  <c r="F995" i="19"/>
  <c r="K994" i="19"/>
  <c r="I994" i="19"/>
  <c r="J994" i="19" s="1"/>
  <c r="H994" i="19"/>
  <c r="G994" i="19"/>
  <c r="F994" i="19"/>
  <c r="K993" i="19"/>
  <c r="I993" i="19"/>
  <c r="J993" i="19" s="1"/>
  <c r="H993" i="19"/>
  <c r="G993" i="19"/>
  <c r="F993" i="19"/>
  <c r="K992" i="19"/>
  <c r="I992" i="19"/>
  <c r="J992" i="19" s="1"/>
  <c r="H992" i="19"/>
  <c r="G992" i="19"/>
  <c r="F992" i="19"/>
  <c r="K991" i="19"/>
  <c r="I991" i="19"/>
  <c r="J991" i="19" s="1"/>
  <c r="H991" i="19"/>
  <c r="G991" i="19"/>
  <c r="F991" i="19"/>
  <c r="K990" i="19"/>
  <c r="I990" i="19"/>
  <c r="J990" i="19" s="1"/>
  <c r="H990" i="19"/>
  <c r="G990" i="19"/>
  <c r="F990" i="19"/>
  <c r="K989" i="19"/>
  <c r="I989" i="19"/>
  <c r="J989" i="19" s="1"/>
  <c r="H989" i="19"/>
  <c r="G989" i="19"/>
  <c r="F989" i="19"/>
  <c r="K988" i="19"/>
  <c r="I988" i="19"/>
  <c r="J988" i="19" s="1"/>
  <c r="H988" i="19"/>
  <c r="G988" i="19"/>
  <c r="F988" i="19"/>
  <c r="K987" i="19"/>
  <c r="I987" i="19"/>
  <c r="J987" i="19" s="1"/>
  <c r="H987" i="19"/>
  <c r="G987" i="19"/>
  <c r="F987" i="19"/>
  <c r="K986" i="19"/>
  <c r="I986" i="19"/>
  <c r="J986" i="19" s="1"/>
  <c r="H986" i="19"/>
  <c r="G986" i="19"/>
  <c r="F986" i="19"/>
  <c r="K985" i="19"/>
  <c r="I985" i="19"/>
  <c r="J985" i="19" s="1"/>
  <c r="H985" i="19"/>
  <c r="G985" i="19"/>
  <c r="F985" i="19"/>
  <c r="K984" i="19"/>
  <c r="I984" i="19"/>
  <c r="J984" i="19" s="1"/>
  <c r="H984" i="19"/>
  <c r="G984" i="19"/>
  <c r="F984" i="19"/>
  <c r="K983" i="19"/>
  <c r="I983" i="19"/>
  <c r="J983" i="19" s="1"/>
  <c r="H983" i="19"/>
  <c r="G983" i="19"/>
  <c r="F983" i="19"/>
  <c r="K982" i="19"/>
  <c r="I982" i="19"/>
  <c r="J982" i="19" s="1"/>
  <c r="H982" i="19"/>
  <c r="G982" i="19"/>
  <c r="F982" i="19"/>
  <c r="K981" i="19"/>
  <c r="I981" i="19"/>
  <c r="J981" i="19" s="1"/>
  <c r="H981" i="19"/>
  <c r="G981" i="19"/>
  <c r="F981" i="19"/>
  <c r="K980" i="19"/>
  <c r="I980" i="19"/>
  <c r="J980" i="19" s="1"/>
  <c r="H980" i="19"/>
  <c r="G980" i="19"/>
  <c r="F980" i="19"/>
  <c r="K979" i="19"/>
  <c r="I979" i="19"/>
  <c r="J979" i="19" s="1"/>
  <c r="H979" i="19"/>
  <c r="G979" i="19"/>
  <c r="F979" i="19"/>
  <c r="K978" i="19"/>
  <c r="I978" i="19"/>
  <c r="J978" i="19" s="1"/>
  <c r="H978" i="19"/>
  <c r="G978" i="19"/>
  <c r="F978" i="19"/>
  <c r="K977" i="19"/>
  <c r="I977" i="19"/>
  <c r="J977" i="19" s="1"/>
  <c r="H977" i="19"/>
  <c r="G977" i="19"/>
  <c r="F977" i="19"/>
  <c r="K976" i="19"/>
  <c r="I976" i="19"/>
  <c r="J976" i="19" s="1"/>
  <c r="H976" i="19"/>
  <c r="G976" i="19"/>
  <c r="F976" i="19"/>
  <c r="K975" i="19"/>
  <c r="I975" i="19"/>
  <c r="J975" i="19" s="1"/>
  <c r="H975" i="19"/>
  <c r="G975" i="19"/>
  <c r="F975" i="19"/>
  <c r="K974" i="19"/>
  <c r="I974" i="19"/>
  <c r="J974" i="19" s="1"/>
  <c r="H974" i="19"/>
  <c r="G974" i="19"/>
  <c r="F974" i="19"/>
  <c r="K973" i="19"/>
  <c r="I973" i="19"/>
  <c r="J973" i="19" s="1"/>
  <c r="H973" i="19"/>
  <c r="G973" i="19"/>
  <c r="F973" i="19"/>
  <c r="K972" i="19"/>
  <c r="I972" i="19"/>
  <c r="J972" i="19" s="1"/>
  <c r="H972" i="19"/>
  <c r="G972" i="19"/>
  <c r="F972" i="19"/>
  <c r="K971" i="19"/>
  <c r="I971" i="19"/>
  <c r="J971" i="19" s="1"/>
  <c r="H971" i="19"/>
  <c r="G971" i="19"/>
  <c r="F971" i="19"/>
  <c r="K970" i="19"/>
  <c r="I970" i="19"/>
  <c r="J970" i="19" s="1"/>
  <c r="H970" i="19"/>
  <c r="G970" i="19"/>
  <c r="F970" i="19"/>
  <c r="K969" i="19"/>
  <c r="I969" i="19"/>
  <c r="J969" i="19" s="1"/>
  <c r="H969" i="19"/>
  <c r="G969" i="19"/>
  <c r="F969" i="19"/>
  <c r="K968" i="19"/>
  <c r="I968" i="19"/>
  <c r="J968" i="19" s="1"/>
  <c r="H968" i="19"/>
  <c r="G968" i="19"/>
  <c r="F968" i="19"/>
  <c r="K967" i="19"/>
  <c r="I967" i="19"/>
  <c r="J967" i="19" s="1"/>
  <c r="H967" i="19"/>
  <c r="G967" i="19"/>
  <c r="F967" i="19"/>
  <c r="K966" i="19"/>
  <c r="I966" i="19"/>
  <c r="J966" i="19" s="1"/>
  <c r="H966" i="19"/>
  <c r="G966" i="19"/>
  <c r="F966" i="19"/>
  <c r="K965" i="19"/>
  <c r="I965" i="19"/>
  <c r="J965" i="19" s="1"/>
  <c r="H965" i="19"/>
  <c r="G965" i="19"/>
  <c r="F965" i="19"/>
  <c r="K964" i="19"/>
  <c r="I964" i="19"/>
  <c r="J964" i="19" s="1"/>
  <c r="H964" i="19"/>
  <c r="G964" i="19"/>
  <c r="F964" i="19"/>
  <c r="K963" i="19"/>
  <c r="I963" i="19"/>
  <c r="J963" i="19" s="1"/>
  <c r="H963" i="19"/>
  <c r="G963" i="19"/>
  <c r="F963" i="19"/>
  <c r="K962" i="19"/>
  <c r="I962" i="19"/>
  <c r="J962" i="19" s="1"/>
  <c r="H962" i="19"/>
  <c r="G962" i="19"/>
  <c r="F962" i="19"/>
  <c r="K961" i="19"/>
  <c r="I961" i="19"/>
  <c r="J961" i="19" s="1"/>
  <c r="H961" i="19"/>
  <c r="G961" i="19"/>
  <c r="F961" i="19"/>
  <c r="K960" i="19"/>
  <c r="I960" i="19"/>
  <c r="J960" i="19" s="1"/>
  <c r="H960" i="19"/>
  <c r="G960" i="19"/>
  <c r="F960" i="19"/>
  <c r="K959" i="19"/>
  <c r="I959" i="19"/>
  <c r="J959" i="19" s="1"/>
  <c r="H959" i="19"/>
  <c r="G959" i="19"/>
  <c r="F959" i="19"/>
  <c r="K958" i="19"/>
  <c r="I958" i="19"/>
  <c r="J958" i="19" s="1"/>
  <c r="H958" i="19"/>
  <c r="G958" i="19"/>
  <c r="F958" i="19"/>
  <c r="K957" i="19"/>
  <c r="I957" i="19"/>
  <c r="J957" i="19" s="1"/>
  <c r="H957" i="19"/>
  <c r="G957" i="19"/>
  <c r="F957" i="19"/>
  <c r="K956" i="19"/>
  <c r="I956" i="19"/>
  <c r="J956" i="19" s="1"/>
  <c r="H956" i="19"/>
  <c r="G956" i="19"/>
  <c r="F956" i="19"/>
  <c r="K955" i="19"/>
  <c r="I955" i="19"/>
  <c r="J955" i="19" s="1"/>
  <c r="H955" i="19"/>
  <c r="G955" i="19"/>
  <c r="F955" i="19"/>
  <c r="K954" i="19"/>
  <c r="I954" i="19"/>
  <c r="J954" i="19" s="1"/>
  <c r="H954" i="19"/>
  <c r="G954" i="19"/>
  <c r="F954" i="19"/>
  <c r="K953" i="19"/>
  <c r="I953" i="19"/>
  <c r="J953" i="19" s="1"/>
  <c r="H953" i="19"/>
  <c r="G953" i="19"/>
  <c r="F953" i="19"/>
  <c r="K952" i="19"/>
  <c r="I952" i="19"/>
  <c r="J952" i="19" s="1"/>
  <c r="H952" i="19"/>
  <c r="G952" i="19"/>
  <c r="F952" i="19"/>
  <c r="K951" i="19"/>
  <c r="I951" i="19"/>
  <c r="J951" i="19" s="1"/>
  <c r="H951" i="19"/>
  <c r="G951" i="19"/>
  <c r="F951" i="19"/>
  <c r="K950" i="19"/>
  <c r="I950" i="19"/>
  <c r="J950" i="19" s="1"/>
  <c r="H950" i="19"/>
  <c r="G950" i="19"/>
  <c r="F950" i="19"/>
  <c r="K949" i="19"/>
  <c r="I949" i="19"/>
  <c r="J949" i="19" s="1"/>
  <c r="H949" i="19"/>
  <c r="G949" i="19"/>
  <c r="F949" i="19"/>
  <c r="K948" i="19"/>
  <c r="I948" i="19"/>
  <c r="J948" i="19" s="1"/>
  <c r="H948" i="19"/>
  <c r="G948" i="19"/>
  <c r="F948" i="19"/>
  <c r="K947" i="19"/>
  <c r="I947" i="19"/>
  <c r="J947" i="19" s="1"/>
  <c r="H947" i="19"/>
  <c r="G947" i="19"/>
  <c r="F947" i="19"/>
  <c r="K946" i="19"/>
  <c r="I946" i="19"/>
  <c r="J946" i="19" s="1"/>
  <c r="H946" i="19"/>
  <c r="G946" i="19"/>
  <c r="F946" i="19"/>
  <c r="K945" i="19"/>
  <c r="I945" i="19"/>
  <c r="J945" i="19" s="1"/>
  <c r="H945" i="19"/>
  <c r="G945" i="19"/>
  <c r="F945" i="19"/>
  <c r="K944" i="19"/>
  <c r="I944" i="19"/>
  <c r="J944" i="19" s="1"/>
  <c r="H944" i="19"/>
  <c r="G944" i="19"/>
  <c r="F944" i="19"/>
  <c r="K943" i="19"/>
  <c r="I943" i="19"/>
  <c r="J943" i="19" s="1"/>
  <c r="H943" i="19"/>
  <c r="G943" i="19"/>
  <c r="F943" i="19"/>
  <c r="K942" i="19"/>
  <c r="I942" i="19"/>
  <c r="J942" i="19" s="1"/>
  <c r="H942" i="19"/>
  <c r="G942" i="19"/>
  <c r="F942" i="19"/>
  <c r="K941" i="19"/>
  <c r="I941" i="19"/>
  <c r="J941" i="19" s="1"/>
  <c r="H941" i="19"/>
  <c r="G941" i="19"/>
  <c r="F941" i="19"/>
  <c r="K940" i="19"/>
  <c r="I940" i="19"/>
  <c r="J940" i="19" s="1"/>
  <c r="H940" i="19"/>
  <c r="G940" i="19"/>
  <c r="F940" i="19"/>
  <c r="K939" i="19"/>
  <c r="I939" i="19"/>
  <c r="J939" i="19" s="1"/>
  <c r="H939" i="19"/>
  <c r="G939" i="19"/>
  <c r="F939" i="19"/>
  <c r="K938" i="19"/>
  <c r="I938" i="19"/>
  <c r="J938" i="19" s="1"/>
  <c r="H938" i="19"/>
  <c r="G938" i="19"/>
  <c r="F938" i="19"/>
  <c r="K937" i="19"/>
  <c r="I937" i="19"/>
  <c r="J937" i="19" s="1"/>
  <c r="H937" i="19"/>
  <c r="G937" i="19"/>
  <c r="F937" i="19"/>
  <c r="K936" i="19"/>
  <c r="I936" i="19"/>
  <c r="J936" i="19" s="1"/>
  <c r="H936" i="19"/>
  <c r="G936" i="19"/>
  <c r="F936" i="19"/>
  <c r="K935" i="19"/>
  <c r="I935" i="19"/>
  <c r="J935" i="19" s="1"/>
  <c r="H935" i="19"/>
  <c r="G935" i="19"/>
  <c r="F935" i="19"/>
  <c r="K934" i="19"/>
  <c r="I934" i="19"/>
  <c r="J934" i="19" s="1"/>
  <c r="H934" i="19"/>
  <c r="G934" i="19"/>
  <c r="F934" i="19"/>
  <c r="K933" i="19"/>
  <c r="I933" i="19"/>
  <c r="J933" i="19" s="1"/>
  <c r="H933" i="19"/>
  <c r="G933" i="19"/>
  <c r="F933" i="19"/>
  <c r="K932" i="19"/>
  <c r="I932" i="19"/>
  <c r="J932" i="19" s="1"/>
  <c r="H932" i="19"/>
  <c r="G932" i="19"/>
  <c r="F932" i="19"/>
  <c r="K931" i="19"/>
  <c r="I931" i="19"/>
  <c r="J931" i="19" s="1"/>
  <c r="H931" i="19"/>
  <c r="G931" i="19"/>
  <c r="F931" i="19"/>
  <c r="K930" i="19"/>
  <c r="I930" i="19"/>
  <c r="J930" i="19" s="1"/>
  <c r="H930" i="19"/>
  <c r="G930" i="19"/>
  <c r="F930" i="19"/>
  <c r="K929" i="19"/>
  <c r="I929" i="19"/>
  <c r="J929" i="19" s="1"/>
  <c r="H929" i="19"/>
  <c r="G929" i="19"/>
  <c r="F929" i="19"/>
  <c r="K928" i="19"/>
  <c r="I928" i="19"/>
  <c r="J928" i="19" s="1"/>
  <c r="H928" i="19"/>
  <c r="G928" i="19"/>
  <c r="F928" i="19"/>
  <c r="K927" i="19"/>
  <c r="I927" i="19"/>
  <c r="J927" i="19" s="1"/>
  <c r="H927" i="19"/>
  <c r="G927" i="19"/>
  <c r="F927" i="19"/>
  <c r="K926" i="19"/>
  <c r="I926" i="19"/>
  <c r="J926" i="19" s="1"/>
  <c r="H926" i="19"/>
  <c r="G926" i="19"/>
  <c r="F926" i="19"/>
  <c r="K925" i="19"/>
  <c r="I925" i="19"/>
  <c r="J925" i="19" s="1"/>
  <c r="H925" i="19"/>
  <c r="G925" i="19"/>
  <c r="F925" i="19"/>
  <c r="K924" i="19"/>
  <c r="I924" i="19"/>
  <c r="J924" i="19" s="1"/>
  <c r="H924" i="19"/>
  <c r="G924" i="19"/>
  <c r="F924" i="19"/>
  <c r="K923" i="19"/>
  <c r="I923" i="19"/>
  <c r="J923" i="19" s="1"/>
  <c r="H923" i="19"/>
  <c r="G923" i="19"/>
  <c r="F923" i="19"/>
  <c r="K922" i="19"/>
  <c r="I922" i="19"/>
  <c r="J922" i="19" s="1"/>
  <c r="H922" i="19"/>
  <c r="G922" i="19"/>
  <c r="F922" i="19"/>
  <c r="K921" i="19"/>
  <c r="I921" i="19"/>
  <c r="J921" i="19" s="1"/>
  <c r="H921" i="19"/>
  <c r="G921" i="19"/>
  <c r="F921" i="19"/>
  <c r="K920" i="19"/>
  <c r="I920" i="19"/>
  <c r="J920" i="19" s="1"/>
  <c r="H920" i="19"/>
  <c r="G920" i="19"/>
  <c r="F920" i="19"/>
  <c r="K919" i="19"/>
  <c r="I919" i="19"/>
  <c r="J919" i="19" s="1"/>
  <c r="H919" i="19"/>
  <c r="G919" i="19"/>
  <c r="F919" i="19"/>
  <c r="K918" i="19"/>
  <c r="I918" i="19"/>
  <c r="J918" i="19" s="1"/>
  <c r="H918" i="19"/>
  <c r="G918" i="19"/>
  <c r="F918" i="19"/>
  <c r="K917" i="19"/>
  <c r="I917" i="19"/>
  <c r="J917" i="19" s="1"/>
  <c r="H917" i="19"/>
  <c r="G917" i="19"/>
  <c r="F917" i="19"/>
  <c r="K916" i="19"/>
  <c r="I916" i="19"/>
  <c r="J916" i="19" s="1"/>
  <c r="H916" i="19"/>
  <c r="G916" i="19"/>
  <c r="F916" i="19"/>
  <c r="K915" i="19"/>
  <c r="I915" i="19"/>
  <c r="J915" i="19" s="1"/>
  <c r="H915" i="19"/>
  <c r="G915" i="19"/>
  <c r="F915" i="19"/>
  <c r="K914" i="19"/>
  <c r="I914" i="19"/>
  <c r="J914" i="19" s="1"/>
  <c r="H914" i="19"/>
  <c r="G914" i="19"/>
  <c r="F914" i="19"/>
  <c r="K913" i="19"/>
  <c r="I913" i="19"/>
  <c r="H913" i="19"/>
  <c r="G913" i="19"/>
  <c r="F913" i="19"/>
  <c r="K912" i="19"/>
  <c r="I912" i="19"/>
  <c r="H912" i="19"/>
  <c r="G912" i="19"/>
  <c r="F912" i="19"/>
  <c r="K911" i="19"/>
  <c r="I911" i="19"/>
  <c r="H911" i="19"/>
  <c r="G911" i="19"/>
  <c r="F911" i="19"/>
  <c r="K910" i="19"/>
  <c r="I910" i="19"/>
  <c r="H910" i="19"/>
  <c r="G910" i="19"/>
  <c r="F910" i="19"/>
  <c r="K909" i="19"/>
  <c r="I909" i="19"/>
  <c r="H909" i="19"/>
  <c r="G909" i="19"/>
  <c r="F909" i="19"/>
  <c r="K908" i="19"/>
  <c r="I908" i="19"/>
  <c r="H908" i="19"/>
  <c r="G908" i="19"/>
  <c r="F908" i="19"/>
  <c r="K907" i="19"/>
  <c r="I907" i="19"/>
  <c r="H907" i="19"/>
  <c r="G907" i="19"/>
  <c r="F907" i="19"/>
  <c r="K906" i="19"/>
  <c r="I906" i="19"/>
  <c r="H906" i="19"/>
  <c r="G906" i="19"/>
  <c r="F906" i="19"/>
  <c r="K905" i="19"/>
  <c r="I905" i="19"/>
  <c r="H905" i="19"/>
  <c r="G905" i="19"/>
  <c r="F905" i="19"/>
  <c r="K904" i="19"/>
  <c r="I904" i="19"/>
  <c r="H904" i="19"/>
  <c r="G904" i="19"/>
  <c r="F904" i="19"/>
  <c r="K903" i="19"/>
  <c r="I903" i="19"/>
  <c r="H903" i="19"/>
  <c r="G903" i="19"/>
  <c r="F903" i="19"/>
  <c r="K902" i="19"/>
  <c r="I902" i="19"/>
  <c r="H902" i="19"/>
  <c r="G902" i="19"/>
  <c r="F902" i="19"/>
  <c r="K901" i="19"/>
  <c r="I901" i="19"/>
  <c r="H901" i="19"/>
  <c r="G901" i="19"/>
  <c r="F901" i="19"/>
  <c r="K900" i="19"/>
  <c r="I900" i="19"/>
  <c r="H900" i="19"/>
  <c r="G900" i="19"/>
  <c r="F900" i="19"/>
  <c r="K899" i="19"/>
  <c r="I899" i="19"/>
  <c r="H899" i="19"/>
  <c r="G899" i="19"/>
  <c r="F899" i="19"/>
  <c r="K898" i="19"/>
  <c r="I898" i="19"/>
  <c r="J898" i="19" s="1"/>
  <c r="H898" i="19"/>
  <c r="G898" i="19"/>
  <c r="F898" i="19"/>
  <c r="K897" i="19"/>
  <c r="I897" i="19"/>
  <c r="H897" i="19"/>
  <c r="G897" i="19"/>
  <c r="F897" i="19"/>
  <c r="K896" i="19"/>
  <c r="I896" i="19"/>
  <c r="H896" i="19"/>
  <c r="G896" i="19"/>
  <c r="F896" i="19"/>
  <c r="K895" i="19"/>
  <c r="I895" i="19"/>
  <c r="H895" i="19"/>
  <c r="G895" i="19"/>
  <c r="F895" i="19"/>
  <c r="K894" i="19"/>
  <c r="I894" i="19"/>
  <c r="H894" i="19"/>
  <c r="G894" i="19"/>
  <c r="F894" i="19"/>
  <c r="K893" i="19"/>
  <c r="I893" i="19"/>
  <c r="J893" i="19" s="1"/>
  <c r="H893" i="19"/>
  <c r="G893" i="19"/>
  <c r="F893" i="19"/>
  <c r="K892" i="19"/>
  <c r="I892" i="19"/>
  <c r="J892" i="19" s="1"/>
  <c r="H892" i="19"/>
  <c r="G892" i="19"/>
  <c r="F892" i="19"/>
  <c r="K891" i="19"/>
  <c r="I891" i="19"/>
  <c r="H891" i="19"/>
  <c r="G891" i="19"/>
  <c r="F891" i="19"/>
  <c r="K890" i="19"/>
  <c r="I890" i="19"/>
  <c r="H890" i="19"/>
  <c r="G890" i="19"/>
  <c r="F890" i="19"/>
  <c r="K889" i="19"/>
  <c r="I889" i="19"/>
  <c r="H889" i="19"/>
  <c r="G889" i="19"/>
  <c r="F889" i="19"/>
  <c r="K888" i="19"/>
  <c r="I888" i="19"/>
  <c r="H888" i="19"/>
  <c r="G888" i="19"/>
  <c r="F888" i="19"/>
  <c r="K887" i="19"/>
  <c r="I887" i="19"/>
  <c r="H887" i="19"/>
  <c r="G887" i="19"/>
  <c r="F887" i="19"/>
  <c r="K886" i="19"/>
  <c r="I886" i="19"/>
  <c r="J886" i="19" s="1"/>
  <c r="H886" i="19"/>
  <c r="G886" i="19"/>
  <c r="F886" i="19"/>
  <c r="K885" i="19"/>
  <c r="I885" i="19"/>
  <c r="J885" i="19" s="1"/>
  <c r="H885" i="19"/>
  <c r="G885" i="19"/>
  <c r="F885" i="19"/>
  <c r="K884" i="19"/>
  <c r="I884" i="19"/>
  <c r="J884" i="19" s="1"/>
  <c r="H884" i="19"/>
  <c r="G884" i="19"/>
  <c r="F884" i="19"/>
  <c r="K883" i="19"/>
  <c r="I883" i="19"/>
  <c r="H883" i="19"/>
  <c r="G883" i="19"/>
  <c r="F883" i="19"/>
  <c r="K882" i="19"/>
  <c r="I882" i="19"/>
  <c r="J882" i="19" s="1"/>
  <c r="H882" i="19"/>
  <c r="G882" i="19"/>
  <c r="F882" i="19"/>
  <c r="K881" i="19"/>
  <c r="I881" i="19"/>
  <c r="H881" i="19"/>
  <c r="G881" i="19"/>
  <c r="F881" i="19"/>
  <c r="K880" i="19"/>
  <c r="I880" i="19"/>
  <c r="H880" i="19"/>
  <c r="G880" i="19"/>
  <c r="F880" i="19"/>
  <c r="K879" i="19"/>
  <c r="I879" i="19"/>
  <c r="H879" i="19"/>
  <c r="G879" i="19"/>
  <c r="F879" i="19"/>
  <c r="K878" i="19"/>
  <c r="I878" i="19"/>
  <c r="H878" i="19"/>
  <c r="G878" i="19"/>
  <c r="F878" i="19"/>
  <c r="K877" i="19"/>
  <c r="I877" i="19"/>
  <c r="H877" i="19"/>
  <c r="G877" i="19"/>
  <c r="F877" i="19"/>
  <c r="K876" i="19"/>
  <c r="I876" i="19"/>
  <c r="J876" i="19" s="1"/>
  <c r="H876" i="19"/>
  <c r="G876" i="19"/>
  <c r="F876" i="19"/>
  <c r="K875" i="19"/>
  <c r="I875" i="19"/>
  <c r="H875" i="19"/>
  <c r="G875" i="19"/>
  <c r="F875" i="19"/>
  <c r="K874" i="19"/>
  <c r="I874" i="19"/>
  <c r="J874" i="19" s="1"/>
  <c r="H874" i="19"/>
  <c r="G874" i="19"/>
  <c r="F874" i="19"/>
  <c r="K873" i="19"/>
  <c r="I873" i="19"/>
  <c r="H873" i="19"/>
  <c r="G873" i="19"/>
  <c r="F873" i="19"/>
  <c r="K872" i="19"/>
  <c r="I872" i="19"/>
  <c r="H872" i="19"/>
  <c r="G872" i="19"/>
  <c r="F872" i="19"/>
  <c r="K871" i="19"/>
  <c r="I871" i="19"/>
  <c r="H871" i="19"/>
  <c r="G871" i="19"/>
  <c r="F871" i="19"/>
  <c r="K870" i="19"/>
  <c r="I870" i="19"/>
  <c r="H870" i="19"/>
  <c r="G870" i="19"/>
  <c r="F870" i="19"/>
  <c r="K869" i="19"/>
  <c r="I869" i="19"/>
  <c r="H869" i="19"/>
  <c r="G869" i="19"/>
  <c r="F869" i="19"/>
  <c r="K868" i="19"/>
  <c r="I868" i="19"/>
  <c r="H868" i="19"/>
  <c r="G868" i="19"/>
  <c r="F868" i="19"/>
  <c r="K867" i="19"/>
  <c r="I867" i="19"/>
  <c r="H867" i="19"/>
  <c r="G867" i="19"/>
  <c r="F867" i="19"/>
  <c r="K866" i="19"/>
  <c r="I866" i="19"/>
  <c r="H866" i="19"/>
  <c r="G866" i="19"/>
  <c r="F866" i="19"/>
  <c r="K865" i="19"/>
  <c r="I865" i="19"/>
  <c r="J865" i="19" s="1"/>
  <c r="H865" i="19"/>
  <c r="G865" i="19"/>
  <c r="F865" i="19"/>
  <c r="K864" i="19"/>
  <c r="I864" i="19"/>
  <c r="H864" i="19"/>
  <c r="G864" i="19"/>
  <c r="F864" i="19"/>
  <c r="K863" i="19"/>
  <c r="I863" i="19"/>
  <c r="H863" i="19"/>
  <c r="G863" i="19"/>
  <c r="F863" i="19"/>
  <c r="K862" i="19"/>
  <c r="I862" i="19"/>
  <c r="H862" i="19"/>
  <c r="G862" i="19"/>
  <c r="F862" i="19"/>
  <c r="K861" i="19"/>
  <c r="I861" i="19"/>
  <c r="J861" i="19" s="1"/>
  <c r="H861" i="19"/>
  <c r="G861" i="19"/>
  <c r="F861" i="19"/>
  <c r="K860" i="19"/>
  <c r="I860" i="19"/>
  <c r="J860" i="19" s="1"/>
  <c r="H860" i="19"/>
  <c r="G860" i="19"/>
  <c r="F860" i="19"/>
  <c r="K859" i="19"/>
  <c r="I859" i="19"/>
  <c r="H859" i="19"/>
  <c r="G859" i="19"/>
  <c r="F859" i="19"/>
  <c r="K858" i="19"/>
  <c r="I858" i="19"/>
  <c r="H858" i="19"/>
  <c r="G858" i="19"/>
  <c r="F858" i="19"/>
  <c r="K857" i="19"/>
  <c r="I857" i="19"/>
  <c r="H857" i="19"/>
  <c r="G857" i="19"/>
  <c r="F857" i="19"/>
  <c r="K856" i="19"/>
  <c r="I856" i="19"/>
  <c r="H856" i="19"/>
  <c r="G856" i="19"/>
  <c r="F856" i="19"/>
  <c r="K855" i="19"/>
  <c r="I855" i="19"/>
  <c r="H855" i="19"/>
  <c r="G855" i="19"/>
  <c r="F855" i="19"/>
  <c r="K854" i="19"/>
  <c r="I854" i="19"/>
  <c r="J854" i="19" s="1"/>
  <c r="H854" i="19"/>
  <c r="G854" i="19"/>
  <c r="F854" i="19"/>
  <c r="K853" i="19"/>
  <c r="I853" i="19"/>
  <c r="H853" i="19"/>
  <c r="G853" i="19"/>
  <c r="F853" i="19"/>
  <c r="K852" i="19"/>
  <c r="I852" i="19"/>
  <c r="H852" i="19"/>
  <c r="G852" i="19"/>
  <c r="F852" i="19"/>
  <c r="K851" i="19"/>
  <c r="I851" i="19"/>
  <c r="H851" i="19"/>
  <c r="G851" i="19"/>
  <c r="F851" i="19"/>
  <c r="K850" i="19"/>
  <c r="I850" i="19"/>
  <c r="J850" i="19" s="1"/>
  <c r="H850" i="19"/>
  <c r="G850" i="19"/>
  <c r="F850" i="19"/>
  <c r="K849" i="19"/>
  <c r="I849" i="19"/>
  <c r="H849" i="19"/>
  <c r="G849" i="19"/>
  <c r="F849" i="19"/>
  <c r="K848" i="19"/>
  <c r="I848" i="19"/>
  <c r="H848" i="19"/>
  <c r="G848" i="19"/>
  <c r="F848" i="19"/>
  <c r="K847" i="19"/>
  <c r="I847" i="19"/>
  <c r="H847" i="19"/>
  <c r="G847" i="19"/>
  <c r="F847" i="19"/>
  <c r="K846" i="19"/>
  <c r="I846" i="19"/>
  <c r="H846" i="19"/>
  <c r="G846" i="19"/>
  <c r="F846" i="19"/>
  <c r="K845" i="19"/>
  <c r="I845" i="19"/>
  <c r="H845" i="19"/>
  <c r="G845" i="19"/>
  <c r="F845" i="19"/>
  <c r="K844" i="19"/>
  <c r="I844" i="19"/>
  <c r="H844" i="19"/>
  <c r="G844" i="19"/>
  <c r="F844" i="19"/>
  <c r="K843" i="19"/>
  <c r="I843" i="19"/>
  <c r="H843" i="19"/>
  <c r="G843" i="19"/>
  <c r="F843" i="19"/>
  <c r="K842" i="19"/>
  <c r="I842" i="19"/>
  <c r="J842" i="19" s="1"/>
  <c r="H842" i="19"/>
  <c r="G842" i="19"/>
  <c r="F842" i="19"/>
  <c r="K841" i="19"/>
  <c r="I841" i="19"/>
  <c r="J841" i="19" s="1"/>
  <c r="H841" i="19"/>
  <c r="G841" i="19"/>
  <c r="F841" i="19"/>
  <c r="K840" i="19"/>
  <c r="I840" i="19"/>
  <c r="H840" i="19"/>
  <c r="G840" i="19"/>
  <c r="F840" i="19"/>
  <c r="K839" i="19"/>
  <c r="I839" i="19"/>
  <c r="J839" i="19" s="1"/>
  <c r="H839" i="19"/>
  <c r="G839" i="19"/>
  <c r="F839" i="19"/>
  <c r="K838" i="19"/>
  <c r="I838" i="19"/>
  <c r="H838" i="19"/>
  <c r="G838" i="19"/>
  <c r="F838" i="19"/>
  <c r="K837" i="19"/>
  <c r="I837" i="19"/>
  <c r="H837" i="19"/>
  <c r="G837" i="19"/>
  <c r="F837" i="19"/>
  <c r="K836" i="19"/>
  <c r="I836" i="19"/>
  <c r="H836" i="19"/>
  <c r="G836" i="19"/>
  <c r="F836" i="19"/>
  <c r="K835" i="19"/>
  <c r="I835" i="19"/>
  <c r="H835" i="19"/>
  <c r="G835" i="19"/>
  <c r="F835" i="19"/>
  <c r="K834" i="19"/>
  <c r="I834" i="19"/>
  <c r="J834" i="19" s="1"/>
  <c r="H834" i="19"/>
  <c r="G834" i="19"/>
  <c r="F834" i="19"/>
  <c r="K833" i="19"/>
  <c r="I833" i="19"/>
  <c r="H833" i="19"/>
  <c r="G833" i="19"/>
  <c r="F833" i="19"/>
  <c r="K832" i="19"/>
  <c r="I832" i="19"/>
  <c r="H832" i="19"/>
  <c r="G832" i="19"/>
  <c r="F832" i="19"/>
  <c r="K831" i="19"/>
  <c r="I831" i="19"/>
  <c r="H831" i="19"/>
  <c r="G831" i="19"/>
  <c r="F831" i="19"/>
  <c r="K830" i="19"/>
  <c r="I830" i="19"/>
  <c r="H830" i="19"/>
  <c r="G830" i="19"/>
  <c r="F830" i="19"/>
  <c r="K829" i="19"/>
  <c r="I829" i="19"/>
  <c r="H829" i="19"/>
  <c r="G829" i="19"/>
  <c r="F829" i="19"/>
  <c r="K828" i="19"/>
  <c r="I828" i="19"/>
  <c r="J828" i="19" s="1"/>
  <c r="H828" i="19"/>
  <c r="G828" i="19"/>
  <c r="F828" i="19"/>
  <c r="K827" i="19"/>
  <c r="I827" i="19"/>
  <c r="H827" i="19"/>
  <c r="G827" i="19"/>
  <c r="F827" i="19"/>
  <c r="K826" i="19"/>
  <c r="I826" i="19"/>
  <c r="H826" i="19"/>
  <c r="G826" i="19"/>
  <c r="F826" i="19"/>
  <c r="K825" i="19"/>
  <c r="I825" i="19"/>
  <c r="H825" i="19"/>
  <c r="G825" i="19"/>
  <c r="F825" i="19"/>
  <c r="K824" i="19"/>
  <c r="I824" i="19"/>
  <c r="H824" i="19"/>
  <c r="G824" i="19"/>
  <c r="F824" i="19"/>
  <c r="K823" i="19"/>
  <c r="I823" i="19"/>
  <c r="J823" i="19" s="1"/>
  <c r="H823" i="19"/>
  <c r="G823" i="19"/>
  <c r="F823" i="19"/>
  <c r="K822" i="19"/>
  <c r="I822" i="19"/>
  <c r="H822" i="19"/>
  <c r="G822" i="19"/>
  <c r="F822" i="19"/>
  <c r="K821" i="19"/>
  <c r="I821" i="19"/>
  <c r="H821" i="19"/>
  <c r="G821" i="19"/>
  <c r="F821" i="19"/>
  <c r="K820" i="19"/>
  <c r="I820" i="19"/>
  <c r="J820" i="19" s="1"/>
  <c r="H820" i="19"/>
  <c r="G820" i="19"/>
  <c r="F820" i="19"/>
  <c r="K819" i="19"/>
  <c r="I819" i="19"/>
  <c r="H819" i="19"/>
  <c r="G819" i="19"/>
  <c r="F819" i="19"/>
  <c r="K818" i="19"/>
  <c r="I818" i="19"/>
  <c r="H818" i="19"/>
  <c r="G818" i="19"/>
  <c r="F818" i="19"/>
  <c r="K817" i="19"/>
  <c r="I817" i="19"/>
  <c r="H817" i="19"/>
  <c r="G817" i="19"/>
  <c r="F817" i="19"/>
  <c r="K816" i="19"/>
  <c r="I816" i="19"/>
  <c r="H816" i="19"/>
  <c r="G816" i="19"/>
  <c r="F816" i="19"/>
  <c r="K815" i="19"/>
  <c r="I815" i="19"/>
  <c r="H815" i="19"/>
  <c r="G815" i="19"/>
  <c r="F815" i="19"/>
  <c r="K814" i="19"/>
  <c r="I814" i="19"/>
  <c r="H814" i="19"/>
  <c r="G814" i="19"/>
  <c r="F814" i="19"/>
  <c r="K813" i="19"/>
  <c r="I813" i="19"/>
  <c r="H813" i="19"/>
  <c r="G813" i="19"/>
  <c r="F813" i="19"/>
  <c r="K812" i="19"/>
  <c r="I812" i="19"/>
  <c r="J812" i="19" s="1"/>
  <c r="H812" i="19"/>
  <c r="G812" i="19"/>
  <c r="F812" i="19"/>
  <c r="K811" i="19"/>
  <c r="I811" i="19"/>
  <c r="J811" i="19" s="1"/>
  <c r="H811" i="19"/>
  <c r="G811" i="19"/>
  <c r="F811" i="19"/>
  <c r="K810" i="19"/>
  <c r="I810" i="19"/>
  <c r="J810" i="19" s="1"/>
  <c r="H810" i="19"/>
  <c r="G810" i="19"/>
  <c r="F810" i="19"/>
  <c r="K809" i="19"/>
  <c r="I809" i="19"/>
  <c r="H809" i="19"/>
  <c r="G809" i="19"/>
  <c r="F809" i="19"/>
  <c r="K808" i="19"/>
  <c r="I808" i="19"/>
  <c r="H808" i="19"/>
  <c r="G808" i="19"/>
  <c r="F808" i="19"/>
  <c r="K807" i="19"/>
  <c r="I807" i="19"/>
  <c r="H807" i="19"/>
  <c r="G807" i="19"/>
  <c r="F807" i="19"/>
  <c r="K806" i="19"/>
  <c r="I806" i="19"/>
  <c r="H806" i="19"/>
  <c r="G806" i="19"/>
  <c r="F806" i="19"/>
  <c r="K805" i="19"/>
  <c r="I805" i="19"/>
  <c r="H805" i="19"/>
  <c r="G805" i="19"/>
  <c r="F805" i="19"/>
  <c r="K804" i="19"/>
  <c r="I804" i="19"/>
  <c r="H804" i="19"/>
  <c r="G804" i="19"/>
  <c r="F804" i="19"/>
  <c r="K803" i="19"/>
  <c r="I803" i="19"/>
  <c r="H803" i="19"/>
  <c r="G803" i="19"/>
  <c r="F803" i="19"/>
  <c r="K802" i="19"/>
  <c r="I802" i="19"/>
  <c r="H802" i="19"/>
  <c r="G802" i="19"/>
  <c r="F802" i="19"/>
  <c r="K801" i="19"/>
  <c r="I801" i="19"/>
  <c r="H801" i="19"/>
  <c r="G801" i="19"/>
  <c r="F801" i="19"/>
  <c r="K800" i="19"/>
  <c r="I800" i="19"/>
  <c r="H800" i="19"/>
  <c r="G800" i="19"/>
  <c r="F800" i="19"/>
  <c r="K799" i="19"/>
  <c r="I799" i="19"/>
  <c r="J799" i="19" s="1"/>
  <c r="H799" i="19"/>
  <c r="G799" i="19"/>
  <c r="F799" i="19"/>
  <c r="K798" i="19"/>
  <c r="I798" i="19"/>
  <c r="H798" i="19"/>
  <c r="G798" i="19"/>
  <c r="F798" i="19"/>
  <c r="K797" i="19"/>
  <c r="I797" i="19"/>
  <c r="H797" i="19"/>
  <c r="G797" i="19"/>
  <c r="F797" i="19"/>
  <c r="K796" i="19"/>
  <c r="I796" i="19"/>
  <c r="J796" i="19" s="1"/>
  <c r="H796" i="19"/>
  <c r="G796" i="19"/>
  <c r="F796" i="19"/>
  <c r="K795" i="19"/>
  <c r="I795" i="19"/>
  <c r="H795" i="19"/>
  <c r="G795" i="19"/>
  <c r="F795" i="19"/>
  <c r="K794" i="19"/>
  <c r="I794" i="19"/>
  <c r="H794" i="19"/>
  <c r="G794" i="19"/>
  <c r="F794" i="19"/>
  <c r="K793" i="19"/>
  <c r="I793" i="19"/>
  <c r="H793" i="19"/>
  <c r="G793" i="19"/>
  <c r="F793" i="19"/>
  <c r="K792" i="19"/>
  <c r="I792" i="19"/>
  <c r="J792" i="19" s="1"/>
  <c r="H792" i="19"/>
  <c r="G792" i="19"/>
  <c r="F792" i="19"/>
  <c r="K791" i="19"/>
  <c r="I791" i="19"/>
  <c r="H791" i="19"/>
  <c r="G791" i="19"/>
  <c r="F791" i="19"/>
  <c r="K790" i="19"/>
  <c r="I790" i="19"/>
  <c r="H790" i="19"/>
  <c r="G790" i="19"/>
  <c r="F790" i="19"/>
  <c r="K789" i="19"/>
  <c r="I789" i="19"/>
  <c r="H789" i="19"/>
  <c r="G789" i="19"/>
  <c r="F789" i="19"/>
  <c r="K788" i="19"/>
  <c r="I788" i="19"/>
  <c r="H788" i="19"/>
  <c r="G788" i="19"/>
  <c r="F788" i="19"/>
  <c r="K787" i="19"/>
  <c r="I787" i="19"/>
  <c r="H787" i="19"/>
  <c r="G787" i="19"/>
  <c r="F787" i="19"/>
  <c r="K786" i="19"/>
  <c r="I786" i="19"/>
  <c r="H786" i="19"/>
  <c r="G786" i="19"/>
  <c r="F786" i="19"/>
  <c r="K785" i="19"/>
  <c r="I785" i="19"/>
  <c r="H785" i="19"/>
  <c r="G785" i="19"/>
  <c r="F785" i="19"/>
  <c r="K784" i="19"/>
  <c r="I784" i="19"/>
  <c r="H784" i="19"/>
  <c r="G784" i="19"/>
  <c r="F784" i="19"/>
  <c r="K783" i="19"/>
  <c r="I783" i="19"/>
  <c r="H783" i="19"/>
  <c r="G783" i="19"/>
  <c r="F783" i="19"/>
  <c r="K782" i="19"/>
  <c r="I782" i="19"/>
  <c r="H782" i="19"/>
  <c r="G782" i="19"/>
  <c r="F782" i="19"/>
  <c r="K781" i="19"/>
  <c r="I781" i="19"/>
  <c r="H781" i="19"/>
  <c r="G781" i="19"/>
  <c r="F781" i="19"/>
  <c r="K780" i="19"/>
  <c r="I780" i="19"/>
  <c r="H780" i="19"/>
  <c r="G780" i="19"/>
  <c r="F780" i="19"/>
  <c r="K779" i="19"/>
  <c r="I779" i="19"/>
  <c r="H779" i="19"/>
  <c r="G779" i="19"/>
  <c r="F779" i="19"/>
  <c r="K778" i="19"/>
  <c r="I778" i="19"/>
  <c r="J778" i="19" s="1"/>
  <c r="H778" i="19"/>
  <c r="G778" i="19"/>
  <c r="F778" i="19"/>
  <c r="K777" i="19"/>
  <c r="I777" i="19"/>
  <c r="H777" i="19"/>
  <c r="G777" i="19"/>
  <c r="F777" i="19"/>
  <c r="K776" i="19"/>
  <c r="I776" i="19"/>
  <c r="H776" i="19"/>
  <c r="G776" i="19"/>
  <c r="F776" i="19"/>
  <c r="K775" i="19"/>
  <c r="I775" i="19"/>
  <c r="H775" i="19"/>
  <c r="G775" i="19"/>
  <c r="F775" i="19"/>
  <c r="K774" i="19"/>
  <c r="I774" i="19"/>
  <c r="H774" i="19"/>
  <c r="G774" i="19"/>
  <c r="F774" i="19"/>
  <c r="K773" i="19"/>
  <c r="I773" i="19"/>
  <c r="H773" i="19"/>
  <c r="G773" i="19"/>
  <c r="F773" i="19"/>
  <c r="K772" i="19"/>
  <c r="I772" i="19"/>
  <c r="H772" i="19"/>
  <c r="G772" i="19"/>
  <c r="F772" i="19"/>
  <c r="K771" i="19"/>
  <c r="I771" i="19"/>
  <c r="H771" i="19"/>
  <c r="G771" i="19"/>
  <c r="F771" i="19"/>
  <c r="K770" i="19"/>
  <c r="I770" i="19"/>
  <c r="J770" i="19" s="1"/>
  <c r="H770" i="19"/>
  <c r="G770" i="19"/>
  <c r="F770" i="19"/>
  <c r="K769" i="19"/>
  <c r="I769" i="19"/>
  <c r="J769" i="19" s="1"/>
  <c r="H769" i="19"/>
  <c r="G769" i="19"/>
  <c r="F769" i="19"/>
  <c r="K768" i="19"/>
  <c r="I768" i="19"/>
  <c r="J768" i="19" s="1"/>
  <c r="H768" i="19"/>
  <c r="G768" i="19"/>
  <c r="F768" i="19"/>
  <c r="K767" i="19"/>
  <c r="I767" i="19"/>
  <c r="J767" i="19" s="1"/>
  <c r="H767" i="19"/>
  <c r="G767" i="19"/>
  <c r="F767" i="19"/>
  <c r="K766" i="19"/>
  <c r="I766" i="19"/>
  <c r="H766" i="19"/>
  <c r="G766" i="19"/>
  <c r="F766" i="19"/>
  <c r="K765" i="19"/>
  <c r="I765" i="19"/>
  <c r="H765" i="19"/>
  <c r="G765" i="19"/>
  <c r="F765" i="19"/>
  <c r="K764" i="19"/>
  <c r="I764" i="19"/>
  <c r="J764" i="19" s="1"/>
  <c r="H764" i="19"/>
  <c r="G764" i="19"/>
  <c r="F764" i="19"/>
  <c r="K763" i="19"/>
  <c r="I763" i="19"/>
  <c r="H763" i="19"/>
  <c r="G763" i="19"/>
  <c r="F763" i="19"/>
  <c r="K762" i="19"/>
  <c r="I762" i="19"/>
  <c r="H762" i="19"/>
  <c r="G762" i="19"/>
  <c r="F762" i="19"/>
  <c r="K761" i="19"/>
  <c r="I761" i="19"/>
  <c r="H761" i="19"/>
  <c r="G761" i="19"/>
  <c r="F761" i="19"/>
  <c r="K760" i="19"/>
  <c r="I760" i="19"/>
  <c r="H760" i="19"/>
  <c r="G760" i="19"/>
  <c r="F760" i="19"/>
  <c r="K759" i="19"/>
  <c r="I759" i="19"/>
  <c r="H759" i="19"/>
  <c r="G759" i="19"/>
  <c r="F759" i="19"/>
  <c r="K758" i="19"/>
  <c r="I758" i="19"/>
  <c r="H758" i="19"/>
  <c r="G758" i="19"/>
  <c r="F758" i="19"/>
  <c r="K757" i="19"/>
  <c r="I757" i="19"/>
  <c r="H757" i="19"/>
  <c r="G757" i="19"/>
  <c r="F757" i="19"/>
  <c r="K756" i="19"/>
  <c r="I756" i="19"/>
  <c r="J756" i="19" s="1"/>
  <c r="H756" i="19"/>
  <c r="G756" i="19"/>
  <c r="F756" i="19"/>
  <c r="K755" i="19"/>
  <c r="I755" i="19"/>
  <c r="H755" i="19"/>
  <c r="G755" i="19"/>
  <c r="F755" i="19"/>
  <c r="K754" i="19"/>
  <c r="I754" i="19"/>
  <c r="J754" i="19" s="1"/>
  <c r="H754" i="19"/>
  <c r="G754" i="19"/>
  <c r="F754" i="19"/>
  <c r="K753" i="19"/>
  <c r="I753" i="19"/>
  <c r="J753" i="19" s="1"/>
  <c r="H753" i="19"/>
  <c r="G753" i="19"/>
  <c r="F753" i="19"/>
  <c r="K752" i="19"/>
  <c r="I752" i="19"/>
  <c r="H752" i="19"/>
  <c r="G752" i="19"/>
  <c r="F752" i="19"/>
  <c r="K751" i="19"/>
  <c r="I751" i="19"/>
  <c r="H751" i="19"/>
  <c r="G751" i="19"/>
  <c r="F751" i="19"/>
  <c r="K750" i="19"/>
  <c r="I750" i="19"/>
  <c r="H750" i="19"/>
  <c r="G750" i="19"/>
  <c r="F750" i="19"/>
  <c r="K749" i="19"/>
  <c r="I749" i="19"/>
  <c r="H749" i="19"/>
  <c r="G749" i="19"/>
  <c r="F749" i="19"/>
  <c r="K748" i="19"/>
  <c r="I748" i="19"/>
  <c r="J748" i="19" s="1"/>
  <c r="H748" i="19"/>
  <c r="G748" i="19"/>
  <c r="F748" i="19"/>
  <c r="K747" i="19"/>
  <c r="I747" i="19"/>
  <c r="H747" i="19"/>
  <c r="G747" i="19"/>
  <c r="F747" i="19"/>
  <c r="K746" i="19"/>
  <c r="I746" i="19"/>
  <c r="H746" i="19"/>
  <c r="G746" i="19"/>
  <c r="F746" i="19"/>
  <c r="K745" i="19"/>
  <c r="I745" i="19"/>
  <c r="H745" i="19"/>
  <c r="G745" i="19"/>
  <c r="F745" i="19"/>
  <c r="K744" i="19"/>
  <c r="I744" i="19"/>
  <c r="J744" i="19" s="1"/>
  <c r="H744" i="19"/>
  <c r="G744" i="19"/>
  <c r="F744" i="19"/>
  <c r="K743" i="19"/>
  <c r="I743" i="19"/>
  <c r="J743" i="19" s="1"/>
  <c r="H743" i="19"/>
  <c r="G743" i="19"/>
  <c r="F743" i="19"/>
  <c r="K742" i="19"/>
  <c r="I742" i="19"/>
  <c r="H742" i="19"/>
  <c r="G742" i="19"/>
  <c r="F742" i="19"/>
  <c r="K741" i="19"/>
  <c r="I741" i="19"/>
  <c r="H741" i="19"/>
  <c r="G741" i="19"/>
  <c r="F741" i="19"/>
  <c r="K740" i="19"/>
  <c r="I740" i="19"/>
  <c r="H740" i="19"/>
  <c r="G740" i="19"/>
  <c r="F740" i="19"/>
  <c r="K739" i="19"/>
  <c r="I739" i="19"/>
  <c r="H739" i="19"/>
  <c r="G739" i="19"/>
  <c r="F739" i="19"/>
  <c r="K738" i="19"/>
  <c r="I738" i="19"/>
  <c r="H738" i="19"/>
  <c r="G738" i="19"/>
  <c r="F738" i="19"/>
  <c r="K737" i="19"/>
  <c r="I737" i="19"/>
  <c r="H737" i="19"/>
  <c r="G737" i="19"/>
  <c r="F737" i="19"/>
  <c r="K736" i="19"/>
  <c r="I736" i="19"/>
  <c r="H736" i="19"/>
  <c r="G736" i="19"/>
  <c r="F736" i="19"/>
  <c r="K735" i="19"/>
  <c r="I735" i="19"/>
  <c r="H735" i="19"/>
  <c r="G735" i="19"/>
  <c r="F735" i="19"/>
  <c r="K734" i="19"/>
  <c r="I734" i="19"/>
  <c r="H734" i="19"/>
  <c r="G734" i="19"/>
  <c r="F734" i="19"/>
  <c r="K733" i="19"/>
  <c r="I733" i="19"/>
  <c r="H733" i="19"/>
  <c r="G733" i="19"/>
  <c r="F733" i="19"/>
  <c r="K732" i="19"/>
  <c r="I732" i="19"/>
  <c r="H732" i="19"/>
  <c r="G732" i="19"/>
  <c r="F732" i="19"/>
  <c r="K731" i="19"/>
  <c r="I731" i="19"/>
  <c r="H731" i="19"/>
  <c r="G731" i="19"/>
  <c r="F731" i="19"/>
  <c r="K730" i="19"/>
  <c r="I730" i="19"/>
  <c r="H730" i="19"/>
  <c r="G730" i="19"/>
  <c r="F730" i="19"/>
  <c r="K729" i="19"/>
  <c r="I729" i="19"/>
  <c r="H729" i="19"/>
  <c r="G729" i="19"/>
  <c r="F729" i="19"/>
  <c r="K728" i="19"/>
  <c r="I728" i="19"/>
  <c r="H728" i="19"/>
  <c r="G728" i="19"/>
  <c r="F728" i="19"/>
  <c r="K727" i="19"/>
  <c r="I727" i="19"/>
  <c r="J727" i="19" s="1"/>
  <c r="H727" i="19"/>
  <c r="G727" i="19"/>
  <c r="F727" i="19"/>
  <c r="K726" i="19"/>
  <c r="I726" i="19"/>
  <c r="H726" i="19"/>
  <c r="G726" i="19"/>
  <c r="F726" i="19"/>
  <c r="K725" i="19"/>
  <c r="I725" i="19"/>
  <c r="H725" i="19"/>
  <c r="G725" i="19"/>
  <c r="F725" i="19"/>
  <c r="K724" i="19"/>
  <c r="I724" i="19"/>
  <c r="J724" i="19" s="1"/>
  <c r="H724" i="19"/>
  <c r="G724" i="19"/>
  <c r="F724" i="19"/>
  <c r="K723" i="19"/>
  <c r="I723" i="19"/>
  <c r="J723" i="19" s="1"/>
  <c r="H723" i="19"/>
  <c r="G723" i="19"/>
  <c r="F723" i="19"/>
  <c r="K722" i="19"/>
  <c r="I722" i="19"/>
  <c r="H722" i="19"/>
  <c r="G722" i="19"/>
  <c r="F722" i="19"/>
  <c r="K721" i="19"/>
  <c r="I721" i="19"/>
  <c r="H721" i="19"/>
  <c r="G721" i="19"/>
  <c r="F721" i="19"/>
  <c r="K720" i="19"/>
  <c r="I720" i="19"/>
  <c r="H720" i="19"/>
  <c r="G720" i="19"/>
  <c r="F720" i="19"/>
  <c r="K719" i="19"/>
  <c r="I719" i="19"/>
  <c r="H719" i="19"/>
  <c r="G719" i="19"/>
  <c r="F719" i="19"/>
  <c r="K718" i="19"/>
  <c r="I718" i="19"/>
  <c r="H718" i="19"/>
  <c r="G718" i="19"/>
  <c r="F718" i="19"/>
  <c r="K717" i="19"/>
  <c r="I717" i="19"/>
  <c r="H717" i="19"/>
  <c r="G717" i="19"/>
  <c r="F717" i="19"/>
  <c r="K716" i="19"/>
  <c r="I716" i="19"/>
  <c r="H716" i="19"/>
  <c r="G716" i="19"/>
  <c r="F716" i="19"/>
  <c r="K715" i="19"/>
  <c r="I715" i="19"/>
  <c r="H715" i="19"/>
  <c r="G715" i="19"/>
  <c r="F715" i="19"/>
  <c r="K714" i="19"/>
  <c r="I714" i="19"/>
  <c r="H714" i="19"/>
  <c r="G714" i="19"/>
  <c r="F714" i="19"/>
  <c r="K713" i="19"/>
  <c r="I713" i="19"/>
  <c r="J713" i="19" s="1"/>
  <c r="H713" i="19"/>
  <c r="G713" i="19"/>
  <c r="F713" i="19"/>
  <c r="K712" i="19"/>
  <c r="I712" i="19"/>
  <c r="H712" i="19"/>
  <c r="G712" i="19"/>
  <c r="F712" i="19"/>
  <c r="K711" i="19"/>
  <c r="I711" i="19"/>
  <c r="J711" i="19" s="1"/>
  <c r="H711" i="19"/>
  <c r="G711" i="19"/>
  <c r="F711" i="19"/>
  <c r="K710" i="19"/>
  <c r="I710" i="19"/>
  <c r="H710" i="19"/>
  <c r="G710" i="19"/>
  <c r="F710" i="19"/>
  <c r="K709" i="19"/>
  <c r="I709" i="19"/>
  <c r="H709" i="19"/>
  <c r="G709" i="19"/>
  <c r="F709" i="19"/>
  <c r="K708" i="19"/>
  <c r="I708" i="19"/>
  <c r="H708" i="19"/>
  <c r="G708" i="19"/>
  <c r="F708" i="19"/>
  <c r="K707" i="19"/>
  <c r="I707" i="19"/>
  <c r="H707" i="19"/>
  <c r="G707" i="19"/>
  <c r="F707" i="19"/>
  <c r="K706" i="19"/>
  <c r="I706" i="19"/>
  <c r="H706" i="19"/>
  <c r="G706" i="19"/>
  <c r="F706" i="19"/>
  <c r="K705" i="19"/>
  <c r="I705" i="19"/>
  <c r="H705" i="19"/>
  <c r="G705" i="19"/>
  <c r="F705" i="19"/>
  <c r="K704" i="19"/>
  <c r="I704" i="19"/>
  <c r="H704" i="19"/>
  <c r="G704" i="19"/>
  <c r="F704" i="19"/>
  <c r="K703" i="19"/>
  <c r="I703" i="19"/>
  <c r="H703" i="19"/>
  <c r="G703" i="19"/>
  <c r="F703" i="19"/>
  <c r="K702" i="19"/>
  <c r="I702" i="19"/>
  <c r="H702" i="19"/>
  <c r="G702" i="19"/>
  <c r="F702" i="19"/>
  <c r="K701" i="19"/>
  <c r="I701" i="19"/>
  <c r="H701" i="19"/>
  <c r="G701" i="19"/>
  <c r="F701" i="19"/>
  <c r="K700" i="19"/>
  <c r="I700" i="19"/>
  <c r="J700" i="19" s="1"/>
  <c r="H700" i="19"/>
  <c r="G700" i="19"/>
  <c r="F700" i="19"/>
  <c r="K699" i="19"/>
  <c r="I699" i="19"/>
  <c r="J699" i="19" s="1"/>
  <c r="H699" i="19"/>
  <c r="G699" i="19"/>
  <c r="F699" i="19"/>
  <c r="K698" i="19"/>
  <c r="I698" i="19"/>
  <c r="H698" i="19"/>
  <c r="G698" i="19"/>
  <c r="F698" i="19"/>
  <c r="K697" i="19"/>
  <c r="I697" i="19"/>
  <c r="H697" i="19"/>
  <c r="G697" i="19"/>
  <c r="F697" i="19"/>
  <c r="K696" i="19"/>
  <c r="I696" i="19"/>
  <c r="J696" i="19" s="1"/>
  <c r="H696" i="19"/>
  <c r="G696" i="19"/>
  <c r="F696" i="19"/>
  <c r="K695" i="19"/>
  <c r="I695" i="19"/>
  <c r="J695" i="19" s="1"/>
  <c r="H695" i="19"/>
  <c r="G695" i="19"/>
  <c r="F695" i="19"/>
  <c r="K694" i="19"/>
  <c r="I694" i="19"/>
  <c r="H694" i="19"/>
  <c r="G694" i="19"/>
  <c r="F694" i="19"/>
  <c r="K693" i="19"/>
  <c r="I693" i="19"/>
  <c r="H693" i="19"/>
  <c r="G693" i="19"/>
  <c r="F693" i="19"/>
  <c r="K692" i="19"/>
  <c r="I692" i="19"/>
  <c r="J692" i="19" s="1"/>
  <c r="H692" i="19"/>
  <c r="G692" i="19"/>
  <c r="F692" i="19"/>
  <c r="K691" i="19"/>
  <c r="I691" i="19"/>
  <c r="H691" i="19"/>
  <c r="G691" i="19"/>
  <c r="F691" i="19"/>
  <c r="K690" i="19"/>
  <c r="I690" i="19"/>
  <c r="H690" i="19"/>
  <c r="G690" i="19"/>
  <c r="F690" i="19"/>
  <c r="K689" i="19"/>
  <c r="I689" i="19"/>
  <c r="H689" i="19"/>
  <c r="G689" i="19"/>
  <c r="F689" i="19"/>
  <c r="K688" i="19"/>
  <c r="I688" i="19"/>
  <c r="H688" i="19"/>
  <c r="G688" i="19"/>
  <c r="F688" i="19"/>
  <c r="K687" i="19"/>
  <c r="I687" i="19"/>
  <c r="H687" i="19"/>
  <c r="G687" i="19"/>
  <c r="F687" i="19"/>
  <c r="K686" i="19"/>
  <c r="I686" i="19"/>
  <c r="H686" i="19"/>
  <c r="G686" i="19"/>
  <c r="F686" i="19"/>
  <c r="K685" i="19"/>
  <c r="I685" i="19"/>
  <c r="H685" i="19"/>
  <c r="G685" i="19"/>
  <c r="F685" i="19"/>
  <c r="K684" i="19"/>
  <c r="I684" i="19"/>
  <c r="J684" i="19" s="1"/>
  <c r="H684" i="19"/>
  <c r="G684" i="19"/>
  <c r="F684" i="19"/>
  <c r="K683" i="19"/>
  <c r="I683" i="19"/>
  <c r="H683" i="19"/>
  <c r="G683" i="19"/>
  <c r="F683" i="19"/>
  <c r="K682" i="19"/>
  <c r="I682" i="19"/>
  <c r="J682" i="19" s="1"/>
  <c r="H682" i="19"/>
  <c r="G682" i="19"/>
  <c r="F682" i="19"/>
  <c r="K681" i="19"/>
  <c r="I681" i="19"/>
  <c r="J681" i="19" s="1"/>
  <c r="H681" i="19"/>
  <c r="G681" i="19"/>
  <c r="F681" i="19"/>
  <c r="K680" i="19"/>
  <c r="I680" i="19"/>
  <c r="J680" i="19" s="1"/>
  <c r="H680" i="19"/>
  <c r="G680" i="19"/>
  <c r="F680" i="19"/>
  <c r="K679" i="19"/>
  <c r="I679" i="19"/>
  <c r="H679" i="19"/>
  <c r="G679" i="19"/>
  <c r="F679" i="19"/>
  <c r="K678" i="19"/>
  <c r="I678" i="19"/>
  <c r="H678" i="19"/>
  <c r="G678" i="19"/>
  <c r="F678" i="19"/>
  <c r="K677" i="19"/>
  <c r="I677" i="19"/>
  <c r="H677" i="19"/>
  <c r="G677" i="19"/>
  <c r="F677" i="19"/>
  <c r="K676" i="19"/>
  <c r="I676" i="19"/>
  <c r="H676" i="19"/>
  <c r="G676" i="19"/>
  <c r="F676" i="19"/>
  <c r="K675" i="19"/>
  <c r="I675" i="19"/>
  <c r="H675" i="19"/>
  <c r="G675" i="19"/>
  <c r="F675" i="19"/>
  <c r="K674" i="19"/>
  <c r="I674" i="19"/>
  <c r="H674" i="19"/>
  <c r="G674" i="19"/>
  <c r="F674" i="19"/>
  <c r="K673" i="19"/>
  <c r="I673" i="19"/>
  <c r="H673" i="19"/>
  <c r="G673" i="19"/>
  <c r="F673" i="19"/>
  <c r="K672" i="19"/>
  <c r="I672" i="19"/>
  <c r="H672" i="19"/>
  <c r="G672" i="19"/>
  <c r="F672" i="19"/>
  <c r="K671" i="19"/>
  <c r="I671" i="19"/>
  <c r="H671" i="19"/>
  <c r="G671" i="19"/>
  <c r="F671" i="19"/>
  <c r="K670" i="19"/>
  <c r="I670" i="19"/>
  <c r="H670" i="19"/>
  <c r="G670" i="19"/>
  <c r="F670" i="19"/>
  <c r="K669" i="19"/>
  <c r="I669" i="19"/>
  <c r="H669" i="19"/>
  <c r="G669" i="19"/>
  <c r="F669" i="19"/>
  <c r="K668" i="19"/>
  <c r="I668" i="19"/>
  <c r="J668" i="19" s="1"/>
  <c r="H668" i="19"/>
  <c r="G668" i="19"/>
  <c r="F668" i="19"/>
  <c r="K667" i="19"/>
  <c r="I667" i="19"/>
  <c r="H667" i="19"/>
  <c r="G667" i="19"/>
  <c r="F667" i="19"/>
  <c r="K666" i="19"/>
  <c r="I666" i="19"/>
  <c r="H666" i="19"/>
  <c r="G666" i="19"/>
  <c r="F666" i="19"/>
  <c r="K665" i="19"/>
  <c r="I665" i="19"/>
  <c r="H665" i="19"/>
  <c r="G665" i="19"/>
  <c r="F665" i="19"/>
  <c r="K664" i="19"/>
  <c r="I664" i="19"/>
  <c r="H664" i="19"/>
  <c r="G664" i="19"/>
  <c r="F664" i="19"/>
  <c r="K663" i="19"/>
  <c r="I663" i="19"/>
  <c r="H663" i="19"/>
  <c r="G663" i="19"/>
  <c r="F663" i="19"/>
  <c r="K662" i="19"/>
  <c r="I662" i="19"/>
  <c r="H662" i="19"/>
  <c r="G662" i="19"/>
  <c r="F662" i="19"/>
  <c r="K661" i="19"/>
  <c r="I661" i="19"/>
  <c r="H661" i="19"/>
  <c r="G661" i="19"/>
  <c r="F661" i="19"/>
  <c r="K660" i="19"/>
  <c r="I660" i="19"/>
  <c r="H660" i="19"/>
  <c r="G660" i="19"/>
  <c r="F660" i="19"/>
  <c r="K659" i="19"/>
  <c r="I659" i="19"/>
  <c r="H659" i="19"/>
  <c r="G659" i="19"/>
  <c r="F659" i="19"/>
  <c r="K658" i="19"/>
  <c r="I658" i="19"/>
  <c r="J658" i="19" s="1"/>
  <c r="H658" i="19"/>
  <c r="G658" i="19"/>
  <c r="F658" i="19"/>
  <c r="K657" i="19"/>
  <c r="I657" i="19"/>
  <c r="H657" i="19"/>
  <c r="G657" i="19"/>
  <c r="F657" i="19"/>
  <c r="K656" i="19"/>
  <c r="I656" i="19"/>
  <c r="H656" i="19"/>
  <c r="G656" i="19"/>
  <c r="F656" i="19"/>
  <c r="K655" i="19"/>
  <c r="I655" i="19"/>
  <c r="H655" i="19"/>
  <c r="G655" i="19"/>
  <c r="F655" i="19"/>
  <c r="K654" i="19"/>
  <c r="I654" i="19"/>
  <c r="H654" i="19"/>
  <c r="G654" i="19"/>
  <c r="F654" i="19"/>
  <c r="K653" i="19"/>
  <c r="I653" i="19"/>
  <c r="H653" i="19"/>
  <c r="G653" i="19"/>
  <c r="F653" i="19"/>
  <c r="K652" i="19"/>
  <c r="I652" i="19"/>
  <c r="H652" i="19"/>
  <c r="G652" i="19"/>
  <c r="F652" i="19"/>
  <c r="K651" i="19"/>
  <c r="I651" i="19"/>
  <c r="H651" i="19"/>
  <c r="G651" i="19"/>
  <c r="F651" i="19"/>
  <c r="K650" i="19"/>
  <c r="I650" i="19"/>
  <c r="J650" i="19" s="1"/>
  <c r="H650" i="19"/>
  <c r="G650" i="19"/>
  <c r="F650" i="19"/>
  <c r="K649" i="19"/>
  <c r="I649" i="19"/>
  <c r="J649" i="19" s="1"/>
  <c r="H649" i="19"/>
  <c r="G649" i="19"/>
  <c r="F649" i="19"/>
  <c r="K648" i="19"/>
  <c r="I648" i="19"/>
  <c r="H648" i="19"/>
  <c r="G648" i="19"/>
  <c r="F648" i="19"/>
  <c r="K647" i="19"/>
  <c r="I647" i="19"/>
  <c r="H647" i="19"/>
  <c r="G647" i="19"/>
  <c r="F647" i="19"/>
  <c r="K646" i="19"/>
  <c r="I646" i="19"/>
  <c r="H646" i="19"/>
  <c r="G646" i="19"/>
  <c r="F646" i="19"/>
  <c r="K645" i="19"/>
  <c r="I645" i="19"/>
  <c r="H645" i="19"/>
  <c r="G645" i="19"/>
  <c r="F645" i="19"/>
  <c r="K644" i="19"/>
  <c r="I644" i="19"/>
  <c r="H644" i="19"/>
  <c r="G644" i="19"/>
  <c r="F644" i="19"/>
  <c r="K643" i="19"/>
  <c r="I643" i="19"/>
  <c r="H643" i="19"/>
  <c r="G643" i="19"/>
  <c r="F643" i="19"/>
  <c r="K642" i="19"/>
  <c r="I642" i="19"/>
  <c r="H642" i="19"/>
  <c r="G642" i="19"/>
  <c r="F642" i="19"/>
  <c r="K641" i="19"/>
  <c r="I641" i="19"/>
  <c r="H641" i="19"/>
  <c r="G641" i="19"/>
  <c r="F641" i="19"/>
  <c r="K640" i="19"/>
  <c r="I640" i="19"/>
  <c r="H640" i="19"/>
  <c r="G640" i="19"/>
  <c r="F640" i="19"/>
  <c r="K639" i="19"/>
  <c r="I639" i="19"/>
  <c r="H639" i="19"/>
  <c r="G639" i="19"/>
  <c r="F639" i="19"/>
  <c r="K638" i="19"/>
  <c r="I638" i="19"/>
  <c r="H638" i="19"/>
  <c r="G638" i="19"/>
  <c r="F638" i="19"/>
  <c r="K637" i="19"/>
  <c r="I637" i="19"/>
  <c r="H637" i="19"/>
  <c r="G637" i="19"/>
  <c r="F637" i="19"/>
  <c r="K636" i="19"/>
  <c r="I636" i="19"/>
  <c r="H636" i="19"/>
  <c r="G636" i="19"/>
  <c r="F636" i="19"/>
  <c r="K635" i="19"/>
  <c r="I635" i="19"/>
  <c r="H635" i="19"/>
  <c r="G635" i="19"/>
  <c r="F635" i="19"/>
  <c r="K634" i="19"/>
  <c r="I634" i="19"/>
  <c r="H634" i="19"/>
  <c r="G634" i="19"/>
  <c r="F634" i="19"/>
  <c r="K633" i="19"/>
  <c r="I633" i="19"/>
  <c r="H633" i="19"/>
  <c r="G633" i="19"/>
  <c r="F633" i="19"/>
  <c r="K632" i="19"/>
  <c r="I632" i="19"/>
  <c r="H632" i="19"/>
  <c r="G632" i="19"/>
  <c r="F632" i="19"/>
  <c r="K631" i="19"/>
  <c r="I631" i="19"/>
  <c r="H631" i="19"/>
  <c r="G631" i="19"/>
  <c r="F631" i="19"/>
  <c r="K630" i="19"/>
  <c r="I630" i="19"/>
  <c r="H630" i="19"/>
  <c r="G630" i="19"/>
  <c r="F630" i="19"/>
  <c r="K629" i="19"/>
  <c r="I629" i="19"/>
  <c r="H629" i="19"/>
  <c r="G629" i="19"/>
  <c r="F629" i="19"/>
  <c r="K628" i="19"/>
  <c r="I628" i="19"/>
  <c r="H628" i="19"/>
  <c r="G628" i="19"/>
  <c r="F628" i="19"/>
  <c r="K627" i="19"/>
  <c r="I627" i="19"/>
  <c r="J627" i="19" s="1"/>
  <c r="H627" i="19"/>
  <c r="G627" i="19"/>
  <c r="F627" i="19"/>
  <c r="K626" i="19"/>
  <c r="I626" i="19"/>
  <c r="H626" i="19"/>
  <c r="G626" i="19"/>
  <c r="F626" i="19"/>
  <c r="K625" i="19"/>
  <c r="I625" i="19"/>
  <c r="J625" i="19" s="1"/>
  <c r="H625" i="19"/>
  <c r="G625" i="19"/>
  <c r="F625" i="19"/>
  <c r="K624" i="19"/>
  <c r="I624" i="19"/>
  <c r="H624" i="19"/>
  <c r="G624" i="19"/>
  <c r="F624" i="19"/>
  <c r="K623" i="19"/>
  <c r="I623" i="19"/>
  <c r="H623" i="19"/>
  <c r="G623" i="19"/>
  <c r="F623" i="19"/>
  <c r="K622" i="19"/>
  <c r="I622" i="19"/>
  <c r="H622" i="19"/>
  <c r="G622" i="19"/>
  <c r="F622" i="19"/>
  <c r="K621" i="19"/>
  <c r="I621" i="19"/>
  <c r="H621" i="19"/>
  <c r="G621" i="19"/>
  <c r="F621" i="19"/>
  <c r="K620" i="19"/>
  <c r="I620" i="19"/>
  <c r="H620" i="19"/>
  <c r="G620" i="19"/>
  <c r="F620" i="19"/>
  <c r="K619" i="19"/>
  <c r="I619" i="19"/>
  <c r="H619" i="19"/>
  <c r="G619" i="19"/>
  <c r="F619" i="19"/>
  <c r="K618" i="19"/>
  <c r="I618" i="19"/>
  <c r="H618" i="19"/>
  <c r="G618" i="19"/>
  <c r="F618" i="19"/>
  <c r="K617" i="19"/>
  <c r="I617" i="19"/>
  <c r="H617" i="19"/>
  <c r="G617" i="19"/>
  <c r="F617" i="19"/>
  <c r="K616" i="19"/>
  <c r="I616" i="19"/>
  <c r="H616" i="19"/>
  <c r="G616" i="19"/>
  <c r="F616" i="19"/>
  <c r="K615" i="19"/>
  <c r="I615" i="19"/>
  <c r="H615" i="19"/>
  <c r="G615" i="19"/>
  <c r="F615" i="19"/>
  <c r="K614" i="19"/>
  <c r="I614" i="19"/>
  <c r="H614" i="19"/>
  <c r="G614" i="19"/>
  <c r="F614" i="19"/>
  <c r="K613" i="19"/>
  <c r="I613" i="19"/>
  <c r="H613" i="19"/>
  <c r="G613" i="19"/>
  <c r="F613" i="19"/>
  <c r="K612" i="19"/>
  <c r="I612" i="19"/>
  <c r="H612" i="19"/>
  <c r="G612" i="19"/>
  <c r="F612" i="19"/>
  <c r="K611" i="19"/>
  <c r="I611" i="19"/>
  <c r="H611" i="19"/>
  <c r="G611" i="19"/>
  <c r="F611" i="19"/>
  <c r="K610" i="19"/>
  <c r="I610" i="19"/>
  <c r="J610" i="19" s="1"/>
  <c r="H610" i="19"/>
  <c r="G610" i="19"/>
  <c r="F610" i="19"/>
  <c r="K609" i="19"/>
  <c r="I609" i="19"/>
  <c r="H609" i="19"/>
  <c r="G609" i="19"/>
  <c r="F609" i="19"/>
  <c r="K608" i="19"/>
  <c r="I608" i="19"/>
  <c r="J608" i="19" s="1"/>
  <c r="H608" i="19"/>
  <c r="G608" i="19"/>
  <c r="F608" i="19"/>
  <c r="K607" i="19"/>
  <c r="I607" i="19"/>
  <c r="H607" i="19"/>
  <c r="G607" i="19"/>
  <c r="F607" i="19"/>
  <c r="K606" i="19"/>
  <c r="I606" i="19"/>
  <c r="H606" i="19"/>
  <c r="G606" i="19"/>
  <c r="F606" i="19"/>
  <c r="K605" i="19"/>
  <c r="I605" i="19"/>
  <c r="H605" i="19"/>
  <c r="G605" i="19"/>
  <c r="F605" i="19"/>
  <c r="K604" i="19"/>
  <c r="I604" i="19"/>
  <c r="H604" i="19"/>
  <c r="G604" i="19"/>
  <c r="F604" i="19"/>
  <c r="K603" i="19"/>
  <c r="I603" i="19"/>
  <c r="H603" i="19"/>
  <c r="G603" i="19"/>
  <c r="F603" i="19"/>
  <c r="K602" i="19"/>
  <c r="I602" i="19"/>
  <c r="H602" i="19"/>
  <c r="G602" i="19"/>
  <c r="F602" i="19"/>
  <c r="K601" i="19"/>
  <c r="I601" i="19"/>
  <c r="H601" i="19"/>
  <c r="G601" i="19"/>
  <c r="F601" i="19"/>
  <c r="K600" i="19"/>
  <c r="I600" i="19"/>
  <c r="J600" i="19" s="1"/>
  <c r="H600" i="19"/>
  <c r="G600" i="19"/>
  <c r="F600" i="19"/>
  <c r="K599" i="19"/>
  <c r="I599" i="19"/>
  <c r="H599" i="19"/>
  <c r="G599" i="19"/>
  <c r="F599" i="19"/>
  <c r="K598" i="19"/>
  <c r="I598" i="19"/>
  <c r="H598" i="19"/>
  <c r="G598" i="19"/>
  <c r="F598" i="19"/>
  <c r="K597" i="19"/>
  <c r="I597" i="19"/>
  <c r="H597" i="19"/>
  <c r="G597" i="19"/>
  <c r="F597" i="19"/>
  <c r="K596" i="19"/>
  <c r="I596" i="19"/>
  <c r="H596" i="19"/>
  <c r="G596" i="19"/>
  <c r="F596" i="19"/>
  <c r="K595" i="19"/>
  <c r="I595" i="19"/>
  <c r="H595" i="19"/>
  <c r="G595" i="19"/>
  <c r="F595" i="19"/>
  <c r="K594" i="19"/>
  <c r="I594" i="19"/>
  <c r="H594" i="19"/>
  <c r="G594" i="19"/>
  <c r="F594" i="19"/>
  <c r="K593" i="19"/>
  <c r="I593" i="19"/>
  <c r="J593" i="19" s="1"/>
  <c r="H593" i="19"/>
  <c r="G593" i="19"/>
  <c r="F593" i="19"/>
  <c r="K592" i="19"/>
  <c r="I592" i="19"/>
  <c r="H592" i="19"/>
  <c r="G592" i="19"/>
  <c r="F592" i="19"/>
  <c r="K591" i="19"/>
  <c r="I591" i="19"/>
  <c r="H591" i="19"/>
  <c r="G591" i="19"/>
  <c r="F591" i="19"/>
  <c r="K590" i="19"/>
  <c r="I590" i="19"/>
  <c r="H590" i="19"/>
  <c r="G590" i="19"/>
  <c r="F590" i="19"/>
  <c r="K589" i="19"/>
  <c r="I589" i="19"/>
  <c r="H589" i="19"/>
  <c r="G589" i="19"/>
  <c r="F589" i="19"/>
  <c r="K588" i="19"/>
  <c r="I588" i="19"/>
  <c r="H588" i="19"/>
  <c r="G588" i="19"/>
  <c r="F588" i="19"/>
  <c r="K587" i="19"/>
  <c r="I587" i="19"/>
  <c r="H587" i="19"/>
  <c r="G587" i="19"/>
  <c r="F587" i="19"/>
  <c r="K586" i="19"/>
  <c r="I586" i="19"/>
  <c r="H586" i="19"/>
  <c r="G586" i="19"/>
  <c r="F586" i="19"/>
  <c r="K585" i="19"/>
  <c r="I585" i="19"/>
  <c r="J585" i="19" s="1"/>
  <c r="H585" i="19"/>
  <c r="G585" i="19"/>
  <c r="F585" i="19"/>
  <c r="K584" i="19"/>
  <c r="I584" i="19"/>
  <c r="J584" i="19" s="1"/>
  <c r="H584" i="19"/>
  <c r="G584" i="19"/>
  <c r="F584" i="19"/>
  <c r="K583" i="19"/>
  <c r="I583" i="19"/>
  <c r="H583" i="19"/>
  <c r="G583" i="19"/>
  <c r="F583" i="19"/>
  <c r="K582" i="19"/>
  <c r="I582" i="19"/>
  <c r="H582" i="19"/>
  <c r="G582" i="19"/>
  <c r="F582" i="19"/>
  <c r="K581" i="19"/>
  <c r="I581" i="19"/>
  <c r="H581" i="19"/>
  <c r="G581" i="19"/>
  <c r="F581" i="19"/>
  <c r="K580" i="19"/>
  <c r="I580" i="19"/>
  <c r="H580" i="19"/>
  <c r="G580" i="19"/>
  <c r="F580" i="19"/>
  <c r="K579" i="19"/>
  <c r="I579" i="19"/>
  <c r="H579" i="19"/>
  <c r="G579" i="19"/>
  <c r="F579" i="19"/>
  <c r="K578" i="19"/>
  <c r="I578" i="19"/>
  <c r="H578" i="19"/>
  <c r="G578" i="19"/>
  <c r="F578" i="19"/>
  <c r="K577" i="19"/>
  <c r="I577" i="19"/>
  <c r="H577" i="19"/>
  <c r="G577" i="19"/>
  <c r="F577" i="19"/>
  <c r="K576" i="19"/>
  <c r="I576" i="19"/>
  <c r="H576" i="19"/>
  <c r="G576" i="19"/>
  <c r="F576" i="19"/>
  <c r="K575" i="19"/>
  <c r="I575" i="19"/>
  <c r="H575" i="19"/>
  <c r="G575" i="19"/>
  <c r="F575" i="19"/>
  <c r="K574" i="19"/>
  <c r="I574" i="19"/>
  <c r="H574" i="19"/>
  <c r="G574" i="19"/>
  <c r="F574" i="19"/>
  <c r="K573" i="19"/>
  <c r="I573" i="19"/>
  <c r="H573" i="19"/>
  <c r="G573" i="19"/>
  <c r="F573" i="19"/>
  <c r="K572" i="19"/>
  <c r="I572" i="19"/>
  <c r="J572" i="19" s="1"/>
  <c r="H572" i="19"/>
  <c r="G572" i="19"/>
  <c r="F572" i="19"/>
  <c r="K571" i="19"/>
  <c r="I571" i="19"/>
  <c r="H571" i="19"/>
  <c r="G571" i="19"/>
  <c r="F571" i="19"/>
  <c r="K570" i="19"/>
  <c r="I570" i="19"/>
  <c r="H570" i="19"/>
  <c r="G570" i="19"/>
  <c r="F570" i="19"/>
  <c r="K569" i="19"/>
  <c r="I569" i="19"/>
  <c r="H569" i="19"/>
  <c r="G569" i="19"/>
  <c r="F569" i="19"/>
  <c r="K568" i="19"/>
  <c r="I568" i="19"/>
  <c r="J568" i="19" s="1"/>
  <c r="H568" i="19"/>
  <c r="G568" i="19"/>
  <c r="F568" i="19"/>
  <c r="K567" i="19"/>
  <c r="I567" i="19"/>
  <c r="H567" i="19"/>
  <c r="G567" i="19"/>
  <c r="F567" i="19"/>
  <c r="K566" i="19"/>
  <c r="I566" i="19"/>
  <c r="H566" i="19"/>
  <c r="G566" i="19"/>
  <c r="F566" i="19"/>
  <c r="K565" i="19"/>
  <c r="I565" i="19"/>
  <c r="H565" i="19"/>
  <c r="G565" i="19"/>
  <c r="F565" i="19"/>
  <c r="K564" i="19"/>
  <c r="I564" i="19"/>
  <c r="J564" i="19" s="1"/>
  <c r="H564" i="19"/>
  <c r="G564" i="19"/>
  <c r="F564" i="19"/>
  <c r="K563" i="19"/>
  <c r="I563" i="19"/>
  <c r="H563" i="19"/>
  <c r="G563" i="19"/>
  <c r="F563" i="19"/>
  <c r="K562" i="19"/>
  <c r="I562" i="19"/>
  <c r="H562" i="19"/>
  <c r="G562" i="19"/>
  <c r="F562" i="19"/>
  <c r="K561" i="19"/>
  <c r="I561" i="19"/>
  <c r="H561" i="19"/>
  <c r="G561" i="19"/>
  <c r="F561" i="19"/>
  <c r="K560" i="19"/>
  <c r="I560" i="19"/>
  <c r="H560" i="19"/>
  <c r="G560" i="19"/>
  <c r="F560" i="19"/>
  <c r="K559" i="19"/>
  <c r="I559" i="19"/>
  <c r="H559" i="19"/>
  <c r="G559" i="19"/>
  <c r="F559" i="19"/>
  <c r="K558" i="19"/>
  <c r="I558" i="19"/>
  <c r="H558" i="19"/>
  <c r="G558" i="19"/>
  <c r="F558" i="19"/>
  <c r="K557" i="19"/>
  <c r="I557" i="19"/>
  <c r="H557" i="19"/>
  <c r="G557" i="19"/>
  <c r="F557" i="19"/>
  <c r="K556" i="19"/>
  <c r="I556" i="19"/>
  <c r="H556" i="19"/>
  <c r="G556" i="19"/>
  <c r="F556" i="19"/>
  <c r="K555" i="19"/>
  <c r="I555" i="19"/>
  <c r="H555" i="19"/>
  <c r="G555" i="19"/>
  <c r="F555" i="19"/>
  <c r="K554" i="19"/>
  <c r="I554" i="19"/>
  <c r="H554" i="19"/>
  <c r="G554" i="19"/>
  <c r="F554" i="19"/>
  <c r="K553" i="19"/>
  <c r="I553" i="19"/>
  <c r="H553" i="19"/>
  <c r="G553" i="19"/>
  <c r="F553" i="19"/>
  <c r="K552" i="19"/>
  <c r="I552" i="19"/>
  <c r="H552" i="19"/>
  <c r="G552" i="19"/>
  <c r="F552" i="19"/>
  <c r="K551" i="19"/>
  <c r="I551" i="19"/>
  <c r="H551" i="19"/>
  <c r="G551" i="19"/>
  <c r="F551" i="19"/>
  <c r="K550" i="19"/>
  <c r="I550" i="19"/>
  <c r="H550" i="19"/>
  <c r="G550" i="19"/>
  <c r="F550" i="19"/>
  <c r="K549" i="19"/>
  <c r="I549" i="19"/>
  <c r="H549" i="19"/>
  <c r="G549" i="19"/>
  <c r="F549" i="19"/>
  <c r="K548" i="19"/>
  <c r="I548" i="19"/>
  <c r="H548" i="19"/>
  <c r="G548" i="19"/>
  <c r="F548" i="19"/>
  <c r="K547" i="19"/>
  <c r="I547" i="19"/>
  <c r="H547" i="19"/>
  <c r="G547" i="19"/>
  <c r="F547" i="19"/>
  <c r="K546" i="19"/>
  <c r="I546" i="19"/>
  <c r="H546" i="19"/>
  <c r="G546" i="19"/>
  <c r="F546" i="19"/>
  <c r="K545" i="19"/>
  <c r="I545" i="19"/>
  <c r="H545" i="19"/>
  <c r="G545" i="19"/>
  <c r="F545" i="19"/>
  <c r="K544" i="19"/>
  <c r="I544" i="19"/>
  <c r="H544" i="19"/>
  <c r="G544" i="19"/>
  <c r="F544" i="19"/>
  <c r="K543" i="19"/>
  <c r="I543" i="19"/>
  <c r="H543" i="19"/>
  <c r="G543" i="19"/>
  <c r="F543" i="19"/>
  <c r="K542" i="19"/>
  <c r="I542" i="19"/>
  <c r="H542" i="19"/>
  <c r="G542" i="19"/>
  <c r="F542" i="19"/>
  <c r="K541" i="19"/>
  <c r="I541" i="19"/>
  <c r="H541" i="19"/>
  <c r="G541" i="19"/>
  <c r="F541" i="19"/>
  <c r="K540" i="19"/>
  <c r="I540" i="19"/>
  <c r="H540" i="19"/>
  <c r="G540" i="19"/>
  <c r="F540" i="19"/>
  <c r="K539" i="19"/>
  <c r="I539" i="19"/>
  <c r="H539" i="19"/>
  <c r="G539" i="19"/>
  <c r="F539" i="19"/>
  <c r="K538" i="19"/>
  <c r="I538" i="19"/>
  <c r="H538" i="19"/>
  <c r="G538" i="19"/>
  <c r="F538" i="19"/>
  <c r="K537" i="19"/>
  <c r="I537" i="19"/>
  <c r="H537" i="19"/>
  <c r="G537" i="19"/>
  <c r="F537" i="19"/>
  <c r="K536" i="19"/>
  <c r="I536" i="19"/>
  <c r="J536" i="19" s="1"/>
  <c r="H536" i="19"/>
  <c r="G536" i="19"/>
  <c r="F536" i="19"/>
  <c r="K535" i="19"/>
  <c r="I535" i="19"/>
  <c r="H535" i="19"/>
  <c r="G535" i="19"/>
  <c r="F535" i="19"/>
  <c r="K534" i="19"/>
  <c r="I534" i="19"/>
  <c r="H534" i="19"/>
  <c r="G534" i="19"/>
  <c r="F534" i="19"/>
  <c r="K533" i="19"/>
  <c r="I533" i="19"/>
  <c r="H533" i="19"/>
  <c r="G533" i="19"/>
  <c r="F533" i="19"/>
  <c r="K532" i="19"/>
  <c r="I532" i="19"/>
  <c r="H532" i="19"/>
  <c r="G532" i="19"/>
  <c r="F532" i="19"/>
  <c r="K531" i="19"/>
  <c r="I531" i="19"/>
  <c r="H531" i="19"/>
  <c r="G531" i="19"/>
  <c r="F531" i="19"/>
  <c r="K530" i="19"/>
  <c r="I530" i="19"/>
  <c r="H530" i="19"/>
  <c r="G530" i="19"/>
  <c r="F530" i="19"/>
  <c r="K529" i="19"/>
  <c r="I529" i="19"/>
  <c r="J529" i="19" s="1"/>
  <c r="H529" i="19"/>
  <c r="G529" i="19"/>
  <c r="F529" i="19"/>
  <c r="K528" i="19"/>
  <c r="I528" i="19"/>
  <c r="H528" i="19"/>
  <c r="G528" i="19"/>
  <c r="F528" i="19"/>
  <c r="K527" i="19"/>
  <c r="I527" i="19"/>
  <c r="H527" i="19"/>
  <c r="G527" i="19"/>
  <c r="F527" i="19"/>
  <c r="K526" i="19"/>
  <c r="I526" i="19"/>
  <c r="H526" i="19"/>
  <c r="G526" i="19"/>
  <c r="F526" i="19"/>
  <c r="K525" i="19"/>
  <c r="I525" i="19"/>
  <c r="H525" i="19"/>
  <c r="G525" i="19"/>
  <c r="F525" i="19"/>
  <c r="K524" i="19"/>
  <c r="I524" i="19"/>
  <c r="J524" i="19" s="1"/>
  <c r="H524" i="19"/>
  <c r="G524" i="19"/>
  <c r="F524" i="19"/>
  <c r="K523" i="19"/>
  <c r="I523" i="19"/>
  <c r="H523" i="19"/>
  <c r="G523" i="19"/>
  <c r="F523" i="19"/>
  <c r="K522" i="19"/>
  <c r="I522" i="19"/>
  <c r="H522" i="19"/>
  <c r="G522" i="19"/>
  <c r="F522" i="19"/>
  <c r="K521" i="19"/>
  <c r="I521" i="19"/>
  <c r="H521" i="19"/>
  <c r="G521" i="19"/>
  <c r="F521" i="19"/>
  <c r="K520" i="19"/>
  <c r="I520" i="19"/>
  <c r="H520" i="19"/>
  <c r="G520" i="19"/>
  <c r="F520" i="19"/>
  <c r="K519" i="19"/>
  <c r="I519" i="19"/>
  <c r="H519" i="19"/>
  <c r="G519" i="19"/>
  <c r="F519" i="19"/>
  <c r="K518" i="19"/>
  <c r="I518" i="19"/>
  <c r="H518" i="19"/>
  <c r="G518" i="19"/>
  <c r="F518" i="19"/>
  <c r="K517" i="19"/>
  <c r="I517" i="19"/>
  <c r="H517" i="19"/>
  <c r="G517" i="19"/>
  <c r="F517" i="19"/>
  <c r="K516" i="19"/>
  <c r="I516" i="19"/>
  <c r="H516" i="19"/>
  <c r="G516" i="19"/>
  <c r="F516" i="19"/>
  <c r="K515" i="19"/>
  <c r="I515" i="19"/>
  <c r="H515" i="19"/>
  <c r="G515" i="19"/>
  <c r="F515" i="19"/>
  <c r="K514" i="19"/>
  <c r="I514" i="19"/>
  <c r="J514" i="19" s="1"/>
  <c r="H514" i="19"/>
  <c r="G514" i="19"/>
  <c r="F514" i="19"/>
  <c r="K513" i="19"/>
  <c r="I513" i="19"/>
  <c r="J513" i="19" s="1"/>
  <c r="H513" i="19"/>
  <c r="G513" i="19"/>
  <c r="F513" i="19"/>
  <c r="K512" i="19"/>
  <c r="I512" i="19"/>
  <c r="J512" i="19" s="1"/>
  <c r="H512" i="19"/>
  <c r="G512" i="19"/>
  <c r="F512" i="19"/>
  <c r="K511" i="19"/>
  <c r="I511" i="19"/>
  <c r="H511" i="19"/>
  <c r="G511" i="19"/>
  <c r="F511" i="19"/>
  <c r="K510" i="19"/>
  <c r="I510" i="19"/>
  <c r="H510" i="19"/>
  <c r="G510" i="19"/>
  <c r="F510" i="19"/>
  <c r="K509" i="19"/>
  <c r="I509" i="19"/>
  <c r="H509" i="19"/>
  <c r="G509" i="19"/>
  <c r="F509" i="19"/>
  <c r="K508" i="19"/>
  <c r="I508" i="19"/>
  <c r="J508" i="19" s="1"/>
  <c r="H508" i="19"/>
  <c r="G508" i="19"/>
  <c r="F508" i="19"/>
  <c r="K507" i="19"/>
  <c r="I507" i="19"/>
  <c r="H507" i="19"/>
  <c r="G507" i="19"/>
  <c r="F507" i="19"/>
  <c r="K506" i="19"/>
  <c r="I506" i="19"/>
  <c r="H506" i="19"/>
  <c r="G506" i="19"/>
  <c r="F506" i="19"/>
  <c r="K505" i="19"/>
  <c r="I505" i="19"/>
  <c r="H505" i="19"/>
  <c r="G505" i="19"/>
  <c r="F505" i="19"/>
  <c r="K504" i="19"/>
  <c r="I504" i="19"/>
  <c r="H504" i="19"/>
  <c r="G504" i="19"/>
  <c r="F504" i="19"/>
  <c r="K503" i="19"/>
  <c r="I503" i="19"/>
  <c r="H503" i="19"/>
  <c r="G503" i="19"/>
  <c r="F503" i="19"/>
  <c r="K502" i="19"/>
  <c r="I502" i="19"/>
  <c r="H502" i="19"/>
  <c r="G502" i="19"/>
  <c r="F502" i="19"/>
  <c r="K501" i="19"/>
  <c r="I501" i="19"/>
  <c r="H501" i="19"/>
  <c r="G501" i="19"/>
  <c r="F501" i="19"/>
  <c r="K500" i="19"/>
  <c r="I500" i="19"/>
  <c r="H500" i="19"/>
  <c r="G500" i="19"/>
  <c r="F500" i="19"/>
  <c r="K499" i="19"/>
  <c r="I499" i="19"/>
  <c r="H499" i="19"/>
  <c r="G499" i="19"/>
  <c r="F499" i="19"/>
  <c r="K498" i="19"/>
  <c r="I498" i="19"/>
  <c r="H498" i="19"/>
  <c r="G498" i="19"/>
  <c r="F498" i="19"/>
  <c r="K497" i="19"/>
  <c r="I497" i="19"/>
  <c r="J497" i="19" s="1"/>
  <c r="H497" i="19"/>
  <c r="G497" i="19"/>
  <c r="F497" i="19"/>
  <c r="K496" i="19"/>
  <c r="I496" i="19"/>
  <c r="H496" i="19"/>
  <c r="G496" i="19"/>
  <c r="F496" i="19"/>
  <c r="K495" i="19"/>
  <c r="I495" i="19"/>
  <c r="H495" i="19"/>
  <c r="G495" i="19"/>
  <c r="F495" i="19"/>
  <c r="K494" i="19"/>
  <c r="I494" i="19"/>
  <c r="H494" i="19"/>
  <c r="G494" i="19"/>
  <c r="F494" i="19"/>
  <c r="K493" i="19"/>
  <c r="I493" i="19"/>
  <c r="H493" i="19"/>
  <c r="G493" i="19"/>
  <c r="F493" i="19"/>
  <c r="K492" i="19"/>
  <c r="I492" i="19"/>
  <c r="J492" i="19" s="1"/>
  <c r="H492" i="19"/>
  <c r="G492" i="19"/>
  <c r="F492" i="19"/>
  <c r="K491" i="19"/>
  <c r="I491" i="19"/>
  <c r="H491" i="19"/>
  <c r="G491" i="19"/>
  <c r="F491" i="19"/>
  <c r="K490" i="19"/>
  <c r="I490" i="19"/>
  <c r="H490" i="19"/>
  <c r="G490" i="19"/>
  <c r="F490" i="19"/>
  <c r="K489" i="19"/>
  <c r="I489" i="19"/>
  <c r="H489" i="19"/>
  <c r="G489" i="19"/>
  <c r="F489" i="19"/>
  <c r="K488" i="19"/>
  <c r="I488" i="19"/>
  <c r="H488" i="19"/>
  <c r="G488" i="19"/>
  <c r="F488" i="19"/>
  <c r="K487" i="19"/>
  <c r="I487" i="19"/>
  <c r="H487" i="19"/>
  <c r="G487" i="19"/>
  <c r="F487" i="19"/>
  <c r="K486" i="19"/>
  <c r="I486" i="19"/>
  <c r="H486" i="19"/>
  <c r="G486" i="19"/>
  <c r="F486" i="19"/>
  <c r="K485" i="19"/>
  <c r="I485" i="19"/>
  <c r="H485" i="19"/>
  <c r="G485" i="19"/>
  <c r="F485" i="19"/>
  <c r="K484" i="19"/>
  <c r="I484" i="19"/>
  <c r="H484" i="19"/>
  <c r="G484" i="19"/>
  <c r="F484" i="19"/>
  <c r="K483" i="19"/>
  <c r="I483" i="19"/>
  <c r="H483" i="19"/>
  <c r="G483" i="19"/>
  <c r="F483" i="19"/>
  <c r="K482" i="19"/>
  <c r="I482" i="19"/>
  <c r="H482" i="19"/>
  <c r="G482" i="19"/>
  <c r="F482" i="19"/>
  <c r="K481" i="19"/>
  <c r="I481" i="19"/>
  <c r="H481" i="19"/>
  <c r="G481" i="19"/>
  <c r="F481" i="19"/>
  <c r="K480" i="19"/>
  <c r="I480" i="19"/>
  <c r="H480" i="19"/>
  <c r="G480" i="19"/>
  <c r="F480" i="19"/>
  <c r="K479" i="19"/>
  <c r="I479" i="19"/>
  <c r="H479" i="19"/>
  <c r="G479" i="19"/>
  <c r="F479" i="19"/>
  <c r="K478" i="19"/>
  <c r="I478" i="19"/>
  <c r="H478" i="19"/>
  <c r="G478" i="19"/>
  <c r="F478" i="19"/>
  <c r="K477" i="19"/>
  <c r="I477" i="19"/>
  <c r="H477" i="19"/>
  <c r="G477" i="19"/>
  <c r="F477" i="19"/>
  <c r="K476" i="19"/>
  <c r="I476" i="19"/>
  <c r="H476" i="19"/>
  <c r="G476" i="19"/>
  <c r="F476" i="19"/>
  <c r="K475" i="19"/>
  <c r="I475" i="19"/>
  <c r="H475" i="19"/>
  <c r="G475" i="19"/>
  <c r="F475" i="19"/>
  <c r="K474" i="19"/>
  <c r="I474" i="19"/>
  <c r="H474" i="19"/>
  <c r="G474" i="19"/>
  <c r="F474" i="19"/>
  <c r="K473" i="19"/>
  <c r="I473" i="19"/>
  <c r="H473" i="19"/>
  <c r="G473" i="19"/>
  <c r="F473" i="19"/>
  <c r="K472" i="19"/>
  <c r="I472" i="19"/>
  <c r="J472" i="19" s="1"/>
  <c r="H472" i="19"/>
  <c r="G472" i="19"/>
  <c r="F472" i="19"/>
  <c r="K471" i="19"/>
  <c r="I471" i="19"/>
  <c r="H471" i="19"/>
  <c r="G471" i="19"/>
  <c r="F471" i="19"/>
  <c r="K470" i="19"/>
  <c r="I470" i="19"/>
  <c r="H470" i="19"/>
  <c r="G470" i="19"/>
  <c r="F470" i="19"/>
  <c r="K469" i="19"/>
  <c r="I469" i="19"/>
  <c r="H469" i="19"/>
  <c r="G469" i="19"/>
  <c r="F469" i="19"/>
  <c r="K468" i="19"/>
  <c r="I468" i="19"/>
  <c r="J468" i="19" s="1"/>
  <c r="H468" i="19"/>
  <c r="G468" i="19"/>
  <c r="F468" i="19"/>
  <c r="K467" i="19"/>
  <c r="I467" i="19"/>
  <c r="H467" i="19"/>
  <c r="G467" i="19"/>
  <c r="F467" i="19"/>
  <c r="K466" i="19"/>
  <c r="I466" i="19"/>
  <c r="H466" i="19"/>
  <c r="G466" i="19"/>
  <c r="F466" i="19"/>
  <c r="K465" i="19"/>
  <c r="I465" i="19"/>
  <c r="H465" i="19"/>
  <c r="G465" i="19"/>
  <c r="F465" i="19"/>
  <c r="K464" i="19"/>
  <c r="I464" i="19"/>
  <c r="H464" i="19"/>
  <c r="G464" i="19"/>
  <c r="F464" i="19"/>
  <c r="K463" i="19"/>
  <c r="I463" i="19"/>
  <c r="H463" i="19"/>
  <c r="G463" i="19"/>
  <c r="F463" i="19"/>
  <c r="K462" i="19"/>
  <c r="I462" i="19"/>
  <c r="H462" i="19"/>
  <c r="G462" i="19"/>
  <c r="F462" i="19"/>
  <c r="K461" i="19"/>
  <c r="I461" i="19"/>
  <c r="H461" i="19"/>
  <c r="G461" i="19"/>
  <c r="F461" i="19"/>
  <c r="K460" i="19"/>
  <c r="I460" i="19"/>
  <c r="H460" i="19"/>
  <c r="G460" i="19"/>
  <c r="F460" i="19"/>
  <c r="K459" i="19"/>
  <c r="I459" i="19"/>
  <c r="H459" i="19"/>
  <c r="G459" i="19"/>
  <c r="F459" i="19"/>
  <c r="K458" i="19"/>
  <c r="I458" i="19"/>
  <c r="J458" i="19" s="1"/>
  <c r="H458" i="19"/>
  <c r="G458" i="19"/>
  <c r="F458" i="19"/>
  <c r="K457" i="19"/>
  <c r="I457" i="19"/>
  <c r="H457" i="19"/>
  <c r="G457" i="19"/>
  <c r="F457" i="19"/>
  <c r="K456" i="19"/>
  <c r="I456" i="19"/>
  <c r="J456" i="19" s="1"/>
  <c r="H456" i="19"/>
  <c r="G456" i="19"/>
  <c r="F456" i="19"/>
  <c r="K455" i="19"/>
  <c r="I455" i="19"/>
  <c r="H455" i="19"/>
  <c r="G455" i="19"/>
  <c r="F455" i="19"/>
  <c r="K454" i="19"/>
  <c r="I454" i="19"/>
  <c r="H454" i="19"/>
  <c r="G454" i="19"/>
  <c r="F454" i="19"/>
  <c r="K453" i="19"/>
  <c r="I453" i="19"/>
  <c r="H453" i="19"/>
  <c r="G453" i="19"/>
  <c r="F453" i="19"/>
  <c r="K452" i="19"/>
  <c r="I452" i="19"/>
  <c r="H452" i="19"/>
  <c r="G452" i="19"/>
  <c r="F452" i="19"/>
  <c r="K451" i="19"/>
  <c r="I451" i="19"/>
  <c r="H451" i="19"/>
  <c r="G451" i="19"/>
  <c r="F451" i="19"/>
  <c r="K450" i="19"/>
  <c r="I450" i="19"/>
  <c r="H450" i="19"/>
  <c r="G450" i="19"/>
  <c r="F450" i="19"/>
  <c r="K449" i="19"/>
  <c r="I449" i="19"/>
  <c r="H449" i="19"/>
  <c r="G449" i="19"/>
  <c r="F449" i="19"/>
  <c r="K448" i="19"/>
  <c r="I448" i="19"/>
  <c r="H448" i="19"/>
  <c r="G448" i="19"/>
  <c r="F448" i="19"/>
  <c r="K447" i="19"/>
  <c r="I447" i="19"/>
  <c r="H447" i="19"/>
  <c r="G447" i="19"/>
  <c r="F447" i="19"/>
  <c r="K446" i="19"/>
  <c r="I446" i="19"/>
  <c r="H446" i="19"/>
  <c r="G446" i="19"/>
  <c r="F446" i="19"/>
  <c r="K445" i="19"/>
  <c r="I445" i="19"/>
  <c r="H445" i="19"/>
  <c r="G445" i="19"/>
  <c r="F445" i="19"/>
  <c r="K444" i="19"/>
  <c r="I444" i="19"/>
  <c r="H444" i="19"/>
  <c r="G444" i="19"/>
  <c r="F444" i="19"/>
  <c r="K443" i="19"/>
  <c r="I443" i="19"/>
  <c r="H443" i="19"/>
  <c r="G443" i="19"/>
  <c r="F443" i="19"/>
  <c r="K442" i="19"/>
  <c r="I442" i="19"/>
  <c r="H442" i="19"/>
  <c r="G442" i="19"/>
  <c r="F442" i="19"/>
  <c r="K441" i="19"/>
  <c r="I441" i="19"/>
  <c r="H441" i="19"/>
  <c r="G441" i="19"/>
  <c r="F441" i="19"/>
  <c r="K440" i="19"/>
  <c r="I440" i="19"/>
  <c r="J440" i="19" s="1"/>
  <c r="H440" i="19"/>
  <c r="G440" i="19"/>
  <c r="F440" i="19"/>
  <c r="K439" i="19"/>
  <c r="I439" i="19"/>
  <c r="H439" i="19"/>
  <c r="G439" i="19"/>
  <c r="F439" i="19"/>
  <c r="K438" i="19"/>
  <c r="I438" i="19"/>
  <c r="H438" i="19"/>
  <c r="G438" i="19"/>
  <c r="F438" i="19"/>
  <c r="K437" i="19"/>
  <c r="I437" i="19"/>
  <c r="H437" i="19"/>
  <c r="G437" i="19"/>
  <c r="F437" i="19"/>
  <c r="K436" i="19"/>
  <c r="I436" i="19"/>
  <c r="J436" i="19" s="1"/>
  <c r="H436" i="19"/>
  <c r="G436" i="19"/>
  <c r="F436" i="19"/>
  <c r="K435" i="19"/>
  <c r="I435" i="19"/>
  <c r="J435" i="19" s="1"/>
  <c r="H435" i="19"/>
  <c r="G435" i="19"/>
  <c r="F435" i="19"/>
  <c r="K434" i="19"/>
  <c r="I434" i="19"/>
  <c r="H434" i="19"/>
  <c r="G434" i="19"/>
  <c r="F434" i="19"/>
  <c r="K433" i="19"/>
  <c r="I433" i="19"/>
  <c r="H433" i="19"/>
  <c r="G433" i="19"/>
  <c r="F433" i="19"/>
  <c r="K432" i="19"/>
  <c r="I432" i="19"/>
  <c r="H432" i="19"/>
  <c r="G432" i="19"/>
  <c r="F432" i="19"/>
  <c r="K431" i="19"/>
  <c r="I431" i="19"/>
  <c r="H431" i="19"/>
  <c r="G431" i="19"/>
  <c r="F431" i="19"/>
  <c r="K430" i="19"/>
  <c r="I430" i="19"/>
  <c r="H430" i="19"/>
  <c r="G430" i="19"/>
  <c r="F430" i="19"/>
  <c r="K429" i="19"/>
  <c r="I429" i="19"/>
  <c r="H429" i="19"/>
  <c r="G429" i="19"/>
  <c r="F429" i="19"/>
  <c r="K428" i="19"/>
  <c r="I428" i="19"/>
  <c r="J428" i="19" s="1"/>
  <c r="H428" i="19"/>
  <c r="G428" i="19"/>
  <c r="F428" i="19"/>
  <c r="K427" i="19"/>
  <c r="I427" i="19"/>
  <c r="H427" i="19"/>
  <c r="G427" i="19"/>
  <c r="F427" i="19"/>
  <c r="K426" i="19"/>
  <c r="I426" i="19"/>
  <c r="H426" i="19"/>
  <c r="G426" i="19"/>
  <c r="F426" i="19"/>
  <c r="K425" i="19"/>
  <c r="I425" i="19"/>
  <c r="H425" i="19"/>
  <c r="G425" i="19"/>
  <c r="F425" i="19"/>
  <c r="K424" i="19"/>
  <c r="I424" i="19"/>
  <c r="J424" i="19" s="1"/>
  <c r="H424" i="19"/>
  <c r="G424" i="19"/>
  <c r="F424" i="19"/>
  <c r="K423" i="19"/>
  <c r="I423" i="19"/>
  <c r="H423" i="19"/>
  <c r="G423" i="19"/>
  <c r="F423" i="19"/>
  <c r="K422" i="19"/>
  <c r="I422" i="19"/>
  <c r="H422" i="19"/>
  <c r="G422" i="19"/>
  <c r="F422" i="19"/>
  <c r="K421" i="19"/>
  <c r="I421" i="19"/>
  <c r="H421" i="19"/>
  <c r="G421" i="19"/>
  <c r="F421" i="19"/>
  <c r="K420" i="19"/>
  <c r="I420" i="19"/>
  <c r="H420" i="19"/>
  <c r="G420" i="19"/>
  <c r="F420" i="19"/>
  <c r="K419" i="19"/>
  <c r="I419" i="19"/>
  <c r="H419" i="19"/>
  <c r="G419" i="19"/>
  <c r="F419" i="19"/>
  <c r="K418" i="19"/>
  <c r="I418" i="19"/>
  <c r="H418" i="19"/>
  <c r="G418" i="19"/>
  <c r="F418" i="19"/>
  <c r="K417" i="19"/>
  <c r="I417" i="19"/>
  <c r="H417" i="19"/>
  <c r="G417" i="19"/>
  <c r="F417" i="19"/>
  <c r="K416" i="19"/>
  <c r="I416" i="19"/>
  <c r="J416" i="19" s="1"/>
  <c r="H416" i="19"/>
  <c r="G416" i="19"/>
  <c r="F416" i="19"/>
  <c r="K415" i="19"/>
  <c r="I415" i="19"/>
  <c r="H415" i="19"/>
  <c r="G415" i="19"/>
  <c r="F415" i="19"/>
  <c r="K414" i="19"/>
  <c r="I414" i="19"/>
  <c r="H414" i="19"/>
  <c r="G414" i="19"/>
  <c r="F414" i="19"/>
  <c r="K413" i="19"/>
  <c r="I413" i="19"/>
  <c r="H413" i="19"/>
  <c r="G413" i="19"/>
  <c r="F413" i="19"/>
  <c r="K412" i="19"/>
  <c r="I412" i="19"/>
  <c r="J412" i="19" s="1"/>
  <c r="H412" i="19"/>
  <c r="G412" i="19"/>
  <c r="F412" i="19"/>
  <c r="K411" i="19"/>
  <c r="I411" i="19"/>
  <c r="H411" i="19"/>
  <c r="G411" i="19"/>
  <c r="F411" i="19"/>
  <c r="K410" i="19"/>
  <c r="I410" i="19"/>
  <c r="H410" i="19"/>
  <c r="G410" i="19"/>
  <c r="F410" i="19"/>
  <c r="K409" i="19"/>
  <c r="I409" i="19"/>
  <c r="H409" i="19"/>
  <c r="G409" i="19"/>
  <c r="F409" i="19"/>
  <c r="K408" i="19"/>
  <c r="I408" i="19"/>
  <c r="H408" i="19"/>
  <c r="G408" i="19"/>
  <c r="F408" i="19"/>
  <c r="K407" i="19"/>
  <c r="I407" i="19"/>
  <c r="H407" i="19"/>
  <c r="G407" i="19"/>
  <c r="F407" i="19"/>
  <c r="K406" i="19"/>
  <c r="I406" i="19"/>
  <c r="H406" i="19"/>
  <c r="G406" i="19"/>
  <c r="F406" i="19"/>
  <c r="K405" i="19"/>
  <c r="I405" i="19"/>
  <c r="H405" i="19"/>
  <c r="G405" i="19"/>
  <c r="F405" i="19"/>
  <c r="K404" i="19"/>
  <c r="I404" i="19"/>
  <c r="H404" i="19"/>
  <c r="G404" i="19"/>
  <c r="F404" i="19"/>
  <c r="K403" i="19"/>
  <c r="I403" i="19"/>
  <c r="H403" i="19"/>
  <c r="G403" i="19"/>
  <c r="F403" i="19"/>
  <c r="K402" i="19"/>
  <c r="I402" i="19"/>
  <c r="H402" i="19"/>
  <c r="G402" i="19"/>
  <c r="F402" i="19"/>
  <c r="K401" i="19"/>
  <c r="I401" i="19"/>
  <c r="H401" i="19"/>
  <c r="G401" i="19"/>
  <c r="F401" i="19"/>
  <c r="K400" i="19"/>
  <c r="I400" i="19"/>
  <c r="H400" i="19"/>
  <c r="G400" i="19"/>
  <c r="F400" i="19"/>
  <c r="K399" i="19"/>
  <c r="I399" i="19"/>
  <c r="H399" i="19"/>
  <c r="G399" i="19"/>
  <c r="F399" i="19"/>
  <c r="K398" i="19"/>
  <c r="I398" i="19"/>
  <c r="H398" i="19"/>
  <c r="G398" i="19"/>
  <c r="F398" i="19"/>
  <c r="K397" i="19"/>
  <c r="I397" i="19"/>
  <c r="H397" i="19"/>
  <c r="G397" i="19"/>
  <c r="F397" i="19"/>
  <c r="K396" i="19"/>
  <c r="I396" i="19"/>
  <c r="H396" i="19"/>
  <c r="G396" i="19"/>
  <c r="F396" i="19"/>
  <c r="K395" i="19"/>
  <c r="I395" i="19"/>
  <c r="H395" i="19"/>
  <c r="G395" i="19"/>
  <c r="F395" i="19"/>
  <c r="K394" i="19"/>
  <c r="I394" i="19"/>
  <c r="H394" i="19"/>
  <c r="G394" i="19"/>
  <c r="F394" i="19"/>
  <c r="K393" i="19"/>
  <c r="I393" i="19"/>
  <c r="H393" i="19"/>
  <c r="G393" i="19"/>
  <c r="F393" i="19"/>
  <c r="K392" i="19"/>
  <c r="I392" i="19"/>
  <c r="H392" i="19"/>
  <c r="G392" i="19"/>
  <c r="F392" i="19"/>
  <c r="K391" i="19"/>
  <c r="I391" i="19"/>
  <c r="H391" i="19"/>
  <c r="G391" i="19"/>
  <c r="F391" i="19"/>
  <c r="K390" i="19"/>
  <c r="I390" i="19"/>
  <c r="H390" i="19"/>
  <c r="G390" i="19"/>
  <c r="F390" i="19"/>
  <c r="K389" i="19"/>
  <c r="I389" i="19"/>
  <c r="H389" i="19"/>
  <c r="G389" i="19"/>
  <c r="F389" i="19"/>
  <c r="K388" i="19"/>
  <c r="I388" i="19"/>
  <c r="H388" i="19"/>
  <c r="G388" i="19"/>
  <c r="F388" i="19"/>
  <c r="K387" i="19"/>
  <c r="I387" i="19"/>
  <c r="H387" i="19"/>
  <c r="G387" i="19"/>
  <c r="F387" i="19"/>
  <c r="K386" i="19"/>
  <c r="I386" i="19"/>
  <c r="H386" i="19"/>
  <c r="G386" i="19"/>
  <c r="F386" i="19"/>
  <c r="K385" i="19"/>
  <c r="I385" i="19"/>
  <c r="H385" i="19"/>
  <c r="G385" i="19"/>
  <c r="F385" i="19"/>
  <c r="K384" i="19"/>
  <c r="I384" i="19"/>
  <c r="J384" i="19" s="1"/>
  <c r="H384" i="19"/>
  <c r="G384" i="19"/>
  <c r="F384" i="19"/>
  <c r="K383" i="19"/>
  <c r="I383" i="19"/>
  <c r="H383" i="19"/>
  <c r="G383" i="19"/>
  <c r="F383" i="19"/>
  <c r="K382" i="19"/>
  <c r="I382" i="19"/>
  <c r="H382" i="19"/>
  <c r="G382" i="19"/>
  <c r="F382" i="19"/>
  <c r="K381" i="19"/>
  <c r="I381" i="19"/>
  <c r="H381" i="19"/>
  <c r="G381" i="19"/>
  <c r="F381" i="19"/>
  <c r="K380" i="19"/>
  <c r="I380" i="19"/>
  <c r="J380" i="19" s="1"/>
  <c r="H380" i="19"/>
  <c r="G380" i="19"/>
  <c r="F380" i="19"/>
  <c r="K379" i="19"/>
  <c r="I379" i="19"/>
  <c r="J379" i="19" s="1"/>
  <c r="H379" i="19"/>
  <c r="G379" i="19"/>
  <c r="F379" i="19"/>
  <c r="K378" i="19"/>
  <c r="I378" i="19"/>
  <c r="H378" i="19"/>
  <c r="G378" i="19"/>
  <c r="F378" i="19"/>
  <c r="K377" i="19"/>
  <c r="I377" i="19"/>
  <c r="H377" i="19"/>
  <c r="G377" i="19"/>
  <c r="F377" i="19"/>
  <c r="K376" i="19"/>
  <c r="I376" i="19"/>
  <c r="H376" i="19"/>
  <c r="G376" i="19"/>
  <c r="F376" i="19"/>
  <c r="K375" i="19"/>
  <c r="I375" i="19"/>
  <c r="H375" i="19"/>
  <c r="G375" i="19"/>
  <c r="F375" i="19"/>
  <c r="K374" i="19"/>
  <c r="I374" i="19"/>
  <c r="H374" i="19"/>
  <c r="G374" i="19"/>
  <c r="F374" i="19"/>
  <c r="K373" i="19"/>
  <c r="I373" i="19"/>
  <c r="H373" i="19"/>
  <c r="G373" i="19"/>
  <c r="F373" i="19"/>
  <c r="K372" i="19"/>
  <c r="I372" i="19"/>
  <c r="H372" i="19"/>
  <c r="G372" i="19"/>
  <c r="F372" i="19"/>
  <c r="K371" i="19"/>
  <c r="I371" i="19"/>
  <c r="H371" i="19"/>
  <c r="G371" i="19"/>
  <c r="F371" i="19"/>
  <c r="K370" i="19"/>
  <c r="I370" i="19"/>
  <c r="H370" i="19"/>
  <c r="G370" i="19"/>
  <c r="F370" i="19"/>
  <c r="K369" i="19"/>
  <c r="I369" i="19"/>
  <c r="H369" i="19"/>
  <c r="G369" i="19"/>
  <c r="F369" i="19"/>
  <c r="K368" i="19"/>
  <c r="I368" i="19"/>
  <c r="H368" i="19"/>
  <c r="G368" i="19"/>
  <c r="F368" i="19"/>
  <c r="K367" i="19"/>
  <c r="I367" i="19"/>
  <c r="H367" i="19"/>
  <c r="G367" i="19"/>
  <c r="F367" i="19"/>
  <c r="K366" i="19"/>
  <c r="I366" i="19"/>
  <c r="H366" i="19"/>
  <c r="G366" i="19"/>
  <c r="F366" i="19"/>
  <c r="K365" i="19"/>
  <c r="I365" i="19"/>
  <c r="H365" i="19"/>
  <c r="G365" i="19"/>
  <c r="F365" i="19"/>
  <c r="K364" i="19"/>
  <c r="I364" i="19"/>
  <c r="J364" i="19" s="1"/>
  <c r="H364" i="19"/>
  <c r="G364" i="19"/>
  <c r="F364" i="19"/>
  <c r="K363" i="19"/>
  <c r="I363" i="19"/>
  <c r="J363" i="19" s="1"/>
  <c r="H363" i="19"/>
  <c r="G363" i="19"/>
  <c r="F363" i="19"/>
  <c r="K362" i="19"/>
  <c r="I362" i="19"/>
  <c r="H362" i="19"/>
  <c r="G362" i="19"/>
  <c r="F362" i="19"/>
  <c r="K361" i="19"/>
  <c r="I361" i="19"/>
  <c r="H361" i="19"/>
  <c r="G361" i="19"/>
  <c r="F361" i="19"/>
  <c r="K360" i="19"/>
  <c r="I360" i="19"/>
  <c r="J360" i="19" s="1"/>
  <c r="H360" i="19"/>
  <c r="G360" i="19"/>
  <c r="F360" i="19"/>
  <c r="K359" i="19"/>
  <c r="I359" i="19"/>
  <c r="H359" i="19"/>
  <c r="G359" i="19"/>
  <c r="F359" i="19"/>
  <c r="K358" i="19"/>
  <c r="I358" i="19"/>
  <c r="H358" i="19"/>
  <c r="G358" i="19"/>
  <c r="F358" i="19"/>
  <c r="K357" i="19"/>
  <c r="I357" i="19"/>
  <c r="H357" i="19"/>
  <c r="G357" i="19"/>
  <c r="F357" i="19"/>
  <c r="K356" i="19"/>
  <c r="I356" i="19"/>
  <c r="H356" i="19"/>
  <c r="G356" i="19"/>
  <c r="F356" i="19"/>
  <c r="K355" i="19"/>
  <c r="I355" i="19"/>
  <c r="H355" i="19"/>
  <c r="G355" i="19"/>
  <c r="F355" i="19"/>
  <c r="K354" i="19"/>
  <c r="I354" i="19"/>
  <c r="H354" i="19"/>
  <c r="G354" i="19"/>
  <c r="F354" i="19"/>
  <c r="K353" i="19"/>
  <c r="I353" i="19"/>
  <c r="H353" i="19"/>
  <c r="G353" i="19"/>
  <c r="F353" i="19"/>
  <c r="K352" i="19"/>
  <c r="I352" i="19"/>
  <c r="H352" i="19"/>
  <c r="G352" i="19"/>
  <c r="F352" i="19"/>
  <c r="K351" i="19"/>
  <c r="I351" i="19"/>
  <c r="H351" i="19"/>
  <c r="G351" i="19"/>
  <c r="F351" i="19"/>
  <c r="K350" i="19"/>
  <c r="I350" i="19"/>
  <c r="H350" i="19"/>
  <c r="G350" i="19"/>
  <c r="F350" i="19"/>
  <c r="K349" i="19"/>
  <c r="I349" i="19"/>
  <c r="H349" i="19"/>
  <c r="G349" i="19"/>
  <c r="F349" i="19"/>
  <c r="K348" i="19"/>
  <c r="I348" i="19"/>
  <c r="H348" i="19"/>
  <c r="G348" i="19"/>
  <c r="F348" i="19"/>
  <c r="K347" i="19"/>
  <c r="I347" i="19"/>
  <c r="H347" i="19"/>
  <c r="G347" i="19"/>
  <c r="F347" i="19"/>
  <c r="K346" i="19"/>
  <c r="I346" i="19"/>
  <c r="H346" i="19"/>
  <c r="G346" i="19"/>
  <c r="F346" i="19"/>
  <c r="K345" i="19"/>
  <c r="I345" i="19"/>
  <c r="H345" i="19"/>
  <c r="G345" i="19"/>
  <c r="F345" i="19"/>
  <c r="K344" i="19"/>
  <c r="I344" i="19"/>
  <c r="J344" i="19" s="1"/>
  <c r="H344" i="19"/>
  <c r="G344" i="19"/>
  <c r="F344" i="19"/>
  <c r="K343" i="19"/>
  <c r="I343" i="19"/>
  <c r="H343" i="19"/>
  <c r="G343" i="19"/>
  <c r="F343" i="19"/>
  <c r="K342" i="19"/>
  <c r="I342" i="19"/>
  <c r="H342" i="19"/>
  <c r="G342" i="19"/>
  <c r="F342" i="19"/>
  <c r="K341" i="19"/>
  <c r="I341" i="19"/>
  <c r="H341" i="19"/>
  <c r="G341" i="19"/>
  <c r="F341" i="19"/>
  <c r="K340" i="19"/>
  <c r="I340" i="19"/>
  <c r="J340" i="19" s="1"/>
  <c r="H340" i="19"/>
  <c r="G340" i="19"/>
  <c r="F340" i="19"/>
  <c r="K339" i="19"/>
  <c r="I339" i="19"/>
  <c r="H339" i="19"/>
  <c r="G339" i="19"/>
  <c r="F339" i="19"/>
  <c r="K338" i="19"/>
  <c r="I338" i="19"/>
  <c r="H338" i="19"/>
  <c r="G338" i="19"/>
  <c r="F338" i="19"/>
  <c r="K337" i="19"/>
  <c r="I337" i="19"/>
  <c r="H337" i="19"/>
  <c r="G337" i="19"/>
  <c r="F337" i="19"/>
  <c r="K336" i="19"/>
  <c r="I336" i="19"/>
  <c r="H336" i="19"/>
  <c r="G336" i="19"/>
  <c r="F336" i="19"/>
  <c r="K335" i="19"/>
  <c r="I335" i="19"/>
  <c r="H335" i="19"/>
  <c r="G335" i="19"/>
  <c r="F335" i="19"/>
  <c r="K334" i="19"/>
  <c r="I334" i="19"/>
  <c r="H334" i="19"/>
  <c r="G334" i="19"/>
  <c r="F334" i="19"/>
  <c r="K333" i="19"/>
  <c r="I333" i="19"/>
  <c r="H333" i="19"/>
  <c r="G333" i="19"/>
  <c r="F333" i="19"/>
  <c r="K332" i="19"/>
  <c r="I332" i="19"/>
  <c r="H332" i="19"/>
  <c r="G332" i="19"/>
  <c r="F332" i="19"/>
  <c r="K331" i="19"/>
  <c r="I331" i="19"/>
  <c r="H331" i="19"/>
  <c r="G331" i="19"/>
  <c r="F331" i="19"/>
  <c r="K330" i="19"/>
  <c r="I330" i="19"/>
  <c r="H330" i="19"/>
  <c r="G330" i="19"/>
  <c r="F330" i="19"/>
  <c r="K329" i="19"/>
  <c r="I329" i="19"/>
  <c r="H329" i="19"/>
  <c r="G329" i="19"/>
  <c r="F329" i="19"/>
  <c r="K328" i="19"/>
  <c r="I328" i="19"/>
  <c r="H328" i="19"/>
  <c r="G328" i="19"/>
  <c r="F328" i="19"/>
  <c r="K327" i="19"/>
  <c r="I327" i="19"/>
  <c r="H327" i="19"/>
  <c r="G327" i="19"/>
  <c r="F327" i="19"/>
  <c r="K326" i="19"/>
  <c r="I326" i="19"/>
  <c r="H326" i="19"/>
  <c r="G326" i="19"/>
  <c r="F326" i="19"/>
  <c r="K325" i="19"/>
  <c r="I325" i="19"/>
  <c r="H325" i="19"/>
  <c r="G325" i="19"/>
  <c r="F325" i="19"/>
  <c r="K324" i="19"/>
  <c r="I324" i="19"/>
  <c r="H324" i="19"/>
  <c r="G324" i="19"/>
  <c r="F324" i="19"/>
  <c r="K323" i="19"/>
  <c r="I323" i="19"/>
  <c r="H323" i="19"/>
  <c r="G323" i="19"/>
  <c r="F323" i="19"/>
  <c r="K322" i="19"/>
  <c r="I322" i="19"/>
  <c r="H322" i="19"/>
  <c r="G322" i="19"/>
  <c r="F322" i="19"/>
  <c r="K321" i="19"/>
  <c r="I321" i="19"/>
  <c r="J321" i="19" s="1"/>
  <c r="H321" i="19"/>
  <c r="G321" i="19"/>
  <c r="F321" i="19"/>
  <c r="K320" i="19"/>
  <c r="I320" i="19"/>
  <c r="H320" i="19"/>
  <c r="G320" i="19"/>
  <c r="F320" i="19"/>
  <c r="K319" i="19"/>
  <c r="I319" i="19"/>
  <c r="H319" i="19"/>
  <c r="G319" i="19"/>
  <c r="F319" i="19"/>
  <c r="K318" i="19"/>
  <c r="I318" i="19"/>
  <c r="H318" i="19"/>
  <c r="G318" i="19"/>
  <c r="F318" i="19"/>
  <c r="K317" i="19"/>
  <c r="I317" i="19"/>
  <c r="H317" i="19"/>
  <c r="G317" i="19"/>
  <c r="F317" i="19"/>
  <c r="K316" i="19"/>
  <c r="I316" i="19"/>
  <c r="J316" i="19" s="1"/>
  <c r="H316" i="19"/>
  <c r="G316" i="19"/>
  <c r="F316" i="19"/>
  <c r="K315" i="19"/>
  <c r="I315" i="19"/>
  <c r="H315" i="19"/>
  <c r="G315" i="19"/>
  <c r="F315" i="19"/>
  <c r="K314" i="19"/>
  <c r="I314" i="19"/>
  <c r="H314" i="19"/>
  <c r="G314" i="19"/>
  <c r="F314" i="19"/>
  <c r="K313" i="19"/>
  <c r="I313" i="19"/>
  <c r="H313" i="19"/>
  <c r="G313" i="19"/>
  <c r="F313" i="19"/>
  <c r="K312" i="19"/>
  <c r="I312" i="19"/>
  <c r="H312" i="19"/>
  <c r="G312" i="19"/>
  <c r="F312" i="19"/>
  <c r="K311" i="19"/>
  <c r="I311" i="19"/>
  <c r="H311" i="19"/>
  <c r="G311" i="19"/>
  <c r="F311" i="19"/>
  <c r="K310" i="19"/>
  <c r="I310" i="19"/>
  <c r="H310" i="19"/>
  <c r="G310" i="19"/>
  <c r="F310" i="19"/>
  <c r="K309" i="19"/>
  <c r="I309" i="19"/>
  <c r="H309" i="19"/>
  <c r="G309" i="19"/>
  <c r="F309" i="19"/>
  <c r="K308" i="19"/>
  <c r="I308" i="19"/>
  <c r="H308" i="19"/>
  <c r="G308" i="19"/>
  <c r="F308" i="19"/>
  <c r="K307" i="19"/>
  <c r="I307" i="19"/>
  <c r="H307" i="19"/>
  <c r="G307" i="19"/>
  <c r="F307" i="19"/>
  <c r="K306" i="19"/>
  <c r="I306" i="19"/>
  <c r="H306" i="19"/>
  <c r="G306" i="19"/>
  <c r="F306" i="19"/>
  <c r="K305" i="19"/>
  <c r="I305" i="19"/>
  <c r="H305" i="19"/>
  <c r="G305" i="19"/>
  <c r="F305" i="19"/>
  <c r="K304" i="19"/>
  <c r="I304" i="19"/>
  <c r="H304" i="19"/>
  <c r="G304" i="19"/>
  <c r="F304" i="19"/>
  <c r="K303" i="19"/>
  <c r="I303" i="19"/>
  <c r="H303" i="19"/>
  <c r="G303" i="19"/>
  <c r="F303" i="19"/>
  <c r="K302" i="19"/>
  <c r="I302" i="19"/>
  <c r="H302" i="19"/>
  <c r="G302" i="19"/>
  <c r="F302" i="19"/>
  <c r="K301" i="19"/>
  <c r="I301" i="19"/>
  <c r="H301" i="19"/>
  <c r="G301" i="19"/>
  <c r="F301" i="19"/>
  <c r="K300" i="19"/>
  <c r="I300" i="19"/>
  <c r="J300" i="19" s="1"/>
  <c r="H300" i="19"/>
  <c r="G300" i="19"/>
  <c r="F300" i="19"/>
  <c r="K299" i="19"/>
  <c r="I299" i="19"/>
  <c r="J299" i="19" s="1"/>
  <c r="H299" i="19"/>
  <c r="G299" i="19"/>
  <c r="F299" i="19"/>
  <c r="K298" i="19"/>
  <c r="I298" i="19"/>
  <c r="H298" i="19"/>
  <c r="G298" i="19"/>
  <c r="F298" i="19"/>
  <c r="K297" i="19"/>
  <c r="I297" i="19"/>
  <c r="H297" i="19"/>
  <c r="G297" i="19"/>
  <c r="F297" i="19"/>
  <c r="K296" i="19"/>
  <c r="I296" i="19"/>
  <c r="H296" i="19"/>
  <c r="G296" i="19"/>
  <c r="F296" i="19"/>
  <c r="K295" i="19"/>
  <c r="I295" i="19"/>
  <c r="H295" i="19"/>
  <c r="G295" i="19"/>
  <c r="F295" i="19"/>
  <c r="K294" i="19"/>
  <c r="I294" i="19"/>
  <c r="H294" i="19"/>
  <c r="G294" i="19"/>
  <c r="F294" i="19"/>
  <c r="K293" i="19"/>
  <c r="I293" i="19"/>
  <c r="H293" i="19"/>
  <c r="G293" i="19"/>
  <c r="F293" i="19"/>
  <c r="K292" i="19"/>
  <c r="I292" i="19"/>
  <c r="H292" i="19"/>
  <c r="G292" i="19"/>
  <c r="F292" i="19"/>
  <c r="K291" i="19"/>
  <c r="I291" i="19"/>
  <c r="H291" i="19"/>
  <c r="G291" i="19"/>
  <c r="F291" i="19"/>
  <c r="K290" i="19"/>
  <c r="I290" i="19"/>
  <c r="H290" i="19"/>
  <c r="G290" i="19"/>
  <c r="F290" i="19"/>
  <c r="K289" i="19"/>
  <c r="I289" i="19"/>
  <c r="H289" i="19"/>
  <c r="G289" i="19"/>
  <c r="F289" i="19"/>
  <c r="K288" i="19"/>
  <c r="I288" i="19"/>
  <c r="J288" i="19" s="1"/>
  <c r="H288" i="19"/>
  <c r="G288" i="19"/>
  <c r="F288" i="19"/>
  <c r="K287" i="19"/>
  <c r="I287" i="19"/>
  <c r="H287" i="19"/>
  <c r="G287" i="19"/>
  <c r="F287" i="19"/>
  <c r="K286" i="19"/>
  <c r="I286" i="19"/>
  <c r="H286" i="19"/>
  <c r="G286" i="19"/>
  <c r="F286" i="19"/>
  <c r="K285" i="19"/>
  <c r="I285" i="19"/>
  <c r="H285" i="19"/>
  <c r="G285" i="19"/>
  <c r="F285" i="19"/>
  <c r="K284" i="19"/>
  <c r="I284" i="19"/>
  <c r="J284" i="19" s="1"/>
  <c r="H284" i="19"/>
  <c r="G284" i="19"/>
  <c r="F284" i="19"/>
  <c r="K283" i="19"/>
  <c r="I283" i="19"/>
  <c r="J283" i="19" s="1"/>
  <c r="H283" i="19"/>
  <c r="G283" i="19"/>
  <c r="F283" i="19"/>
  <c r="K282" i="19"/>
  <c r="I282" i="19"/>
  <c r="H282" i="19"/>
  <c r="G282" i="19"/>
  <c r="F282" i="19"/>
  <c r="K281" i="19"/>
  <c r="I281" i="19"/>
  <c r="H281" i="19"/>
  <c r="G281" i="19"/>
  <c r="F281" i="19"/>
  <c r="K280" i="19"/>
  <c r="I280" i="19"/>
  <c r="J280" i="19" s="1"/>
  <c r="H280" i="19"/>
  <c r="G280" i="19"/>
  <c r="F280" i="19"/>
  <c r="K279" i="19"/>
  <c r="I279" i="19"/>
  <c r="H279" i="19"/>
  <c r="G279" i="19"/>
  <c r="F279" i="19"/>
  <c r="K278" i="19"/>
  <c r="I278" i="19"/>
  <c r="H278" i="19"/>
  <c r="G278" i="19"/>
  <c r="F278" i="19"/>
  <c r="K277" i="19"/>
  <c r="I277" i="19"/>
  <c r="H277" i="19"/>
  <c r="G277" i="19"/>
  <c r="F277" i="19"/>
  <c r="K276" i="19"/>
  <c r="I276" i="19"/>
  <c r="H276" i="19"/>
  <c r="G276" i="19"/>
  <c r="F276" i="19"/>
  <c r="K275" i="19"/>
  <c r="I275" i="19"/>
  <c r="H275" i="19"/>
  <c r="G275" i="19"/>
  <c r="F275" i="19"/>
  <c r="K274" i="19"/>
  <c r="I274" i="19"/>
  <c r="H274" i="19"/>
  <c r="G274" i="19"/>
  <c r="F274" i="19"/>
  <c r="K273" i="19"/>
  <c r="I273" i="19"/>
  <c r="H273" i="19"/>
  <c r="G273" i="19"/>
  <c r="F273" i="19"/>
  <c r="K272" i="19"/>
  <c r="I272" i="19"/>
  <c r="H272" i="19"/>
  <c r="G272" i="19"/>
  <c r="F272" i="19"/>
  <c r="K271" i="19"/>
  <c r="I271" i="19"/>
  <c r="H271" i="19"/>
  <c r="G271" i="19"/>
  <c r="F271" i="19"/>
  <c r="K270" i="19"/>
  <c r="I270" i="19"/>
  <c r="H270" i="19"/>
  <c r="G270" i="19"/>
  <c r="F270" i="19"/>
  <c r="K269" i="19"/>
  <c r="I269" i="19"/>
  <c r="H269" i="19"/>
  <c r="G269" i="19"/>
  <c r="F269" i="19"/>
  <c r="K268" i="19"/>
  <c r="I268" i="19"/>
  <c r="H268" i="19"/>
  <c r="G268" i="19"/>
  <c r="F268" i="19"/>
  <c r="K267" i="19"/>
  <c r="I267" i="19"/>
  <c r="H267" i="19"/>
  <c r="G267" i="19"/>
  <c r="F267" i="19"/>
  <c r="K266" i="19"/>
  <c r="I266" i="19"/>
  <c r="H266" i="19"/>
  <c r="G266" i="19"/>
  <c r="F266" i="19"/>
  <c r="K265" i="19"/>
  <c r="I265" i="19"/>
  <c r="J265" i="19" s="1"/>
  <c r="H265" i="19"/>
  <c r="G265" i="19"/>
  <c r="F265" i="19"/>
  <c r="K264" i="19"/>
  <c r="I264" i="19"/>
  <c r="H264" i="19"/>
  <c r="G264" i="19"/>
  <c r="F264" i="19"/>
  <c r="K263" i="19"/>
  <c r="I263" i="19"/>
  <c r="H263" i="19"/>
  <c r="G263" i="19"/>
  <c r="F263" i="19"/>
  <c r="K262" i="19"/>
  <c r="I262" i="19"/>
  <c r="H262" i="19"/>
  <c r="G262" i="19"/>
  <c r="F262" i="19"/>
  <c r="K261" i="19"/>
  <c r="I261" i="19"/>
  <c r="H261" i="19"/>
  <c r="G261" i="19"/>
  <c r="F261" i="19"/>
  <c r="K260" i="19"/>
  <c r="I260" i="19"/>
  <c r="H260" i="19"/>
  <c r="G260" i="19"/>
  <c r="F260" i="19"/>
  <c r="K259" i="19"/>
  <c r="I259" i="19"/>
  <c r="H259" i="19"/>
  <c r="G259" i="19"/>
  <c r="F259" i="19"/>
  <c r="K258" i="19"/>
  <c r="I258" i="19"/>
  <c r="H258" i="19"/>
  <c r="G258" i="19"/>
  <c r="F258" i="19"/>
  <c r="K257" i="19"/>
  <c r="I257" i="19"/>
  <c r="H257" i="19"/>
  <c r="G257" i="19"/>
  <c r="F257" i="19"/>
  <c r="K256" i="19"/>
  <c r="I256" i="19"/>
  <c r="H256" i="19"/>
  <c r="G256" i="19"/>
  <c r="F256" i="19"/>
  <c r="K255" i="19"/>
  <c r="I255" i="19"/>
  <c r="H255" i="19"/>
  <c r="G255" i="19"/>
  <c r="F255" i="19"/>
  <c r="K254" i="19"/>
  <c r="I254" i="19"/>
  <c r="H254" i="19"/>
  <c r="G254" i="19"/>
  <c r="F254" i="19"/>
  <c r="K253" i="19"/>
  <c r="I253" i="19"/>
  <c r="H253" i="19"/>
  <c r="G253" i="19"/>
  <c r="F253" i="19"/>
  <c r="K252" i="19"/>
  <c r="I252" i="19"/>
  <c r="J252" i="19" s="1"/>
  <c r="H252" i="19"/>
  <c r="G252" i="19"/>
  <c r="F252" i="19"/>
  <c r="K251" i="19"/>
  <c r="I251" i="19"/>
  <c r="H251" i="19"/>
  <c r="G251" i="19"/>
  <c r="F251" i="19"/>
  <c r="K250" i="19"/>
  <c r="I250" i="19"/>
  <c r="H250" i="19"/>
  <c r="G250" i="19"/>
  <c r="F250" i="19"/>
  <c r="K249" i="19"/>
  <c r="I249" i="19"/>
  <c r="H249" i="19"/>
  <c r="G249" i="19"/>
  <c r="F249" i="19"/>
  <c r="K248" i="19"/>
  <c r="I248" i="19"/>
  <c r="H248" i="19"/>
  <c r="G248" i="19"/>
  <c r="F248" i="19"/>
  <c r="K247" i="19"/>
  <c r="I247" i="19"/>
  <c r="H247" i="19"/>
  <c r="G247" i="19"/>
  <c r="F247" i="19"/>
  <c r="K246" i="19"/>
  <c r="I246" i="19"/>
  <c r="H246" i="19"/>
  <c r="G246" i="19"/>
  <c r="F246" i="19"/>
  <c r="K245" i="19"/>
  <c r="I245" i="19"/>
  <c r="H245" i="19"/>
  <c r="G245" i="19"/>
  <c r="F245" i="19"/>
  <c r="K244" i="19"/>
  <c r="I244" i="19"/>
  <c r="H244" i="19"/>
  <c r="G244" i="19"/>
  <c r="F244" i="19"/>
  <c r="K243" i="19"/>
  <c r="I243" i="19"/>
  <c r="J243" i="19" s="1"/>
  <c r="H243" i="19"/>
  <c r="G243" i="19"/>
  <c r="F243" i="19"/>
  <c r="K242" i="19"/>
  <c r="I242" i="19"/>
  <c r="H242" i="19"/>
  <c r="G242" i="19"/>
  <c r="F242" i="19"/>
  <c r="K241" i="19"/>
  <c r="I241" i="19"/>
  <c r="H241" i="19"/>
  <c r="G241" i="19"/>
  <c r="F241" i="19"/>
  <c r="K240" i="19"/>
  <c r="I240" i="19"/>
  <c r="H240" i="19"/>
  <c r="G240" i="19"/>
  <c r="F240" i="19"/>
  <c r="K239" i="19"/>
  <c r="I239" i="19"/>
  <c r="H239" i="19"/>
  <c r="G239" i="19"/>
  <c r="F239" i="19"/>
  <c r="K238" i="19"/>
  <c r="I238" i="19"/>
  <c r="H238" i="19"/>
  <c r="G238" i="19"/>
  <c r="F238" i="19"/>
  <c r="K237" i="19"/>
  <c r="I237" i="19"/>
  <c r="H237" i="19"/>
  <c r="G237" i="19"/>
  <c r="F237" i="19"/>
  <c r="K236" i="19"/>
  <c r="I236" i="19"/>
  <c r="H236" i="19"/>
  <c r="G236" i="19"/>
  <c r="F236" i="19"/>
  <c r="K235" i="19"/>
  <c r="I235" i="19"/>
  <c r="H235" i="19"/>
  <c r="G235" i="19"/>
  <c r="F235" i="19"/>
  <c r="K234" i="19"/>
  <c r="I234" i="19"/>
  <c r="H234" i="19"/>
  <c r="G234" i="19"/>
  <c r="F234" i="19"/>
  <c r="K233" i="19"/>
  <c r="I233" i="19"/>
  <c r="H233" i="19"/>
  <c r="G233" i="19"/>
  <c r="F233" i="19"/>
  <c r="K232" i="19"/>
  <c r="I232" i="19"/>
  <c r="J232" i="19" s="1"/>
  <c r="H232" i="19"/>
  <c r="G232" i="19"/>
  <c r="F232" i="19"/>
  <c r="K231" i="19"/>
  <c r="I231" i="19"/>
  <c r="H231" i="19"/>
  <c r="G231" i="19"/>
  <c r="F231" i="19"/>
  <c r="K230" i="19"/>
  <c r="I230" i="19"/>
  <c r="H230" i="19"/>
  <c r="G230" i="19"/>
  <c r="F230" i="19"/>
  <c r="K229" i="19"/>
  <c r="I229" i="19"/>
  <c r="H229" i="19"/>
  <c r="G229" i="19"/>
  <c r="F229" i="19"/>
  <c r="K228" i="19"/>
  <c r="I228" i="19"/>
  <c r="H228" i="19"/>
  <c r="G228" i="19"/>
  <c r="F228" i="19"/>
  <c r="K227" i="19"/>
  <c r="I227" i="19"/>
  <c r="H227" i="19"/>
  <c r="G227" i="19"/>
  <c r="F227" i="19"/>
  <c r="K226" i="19"/>
  <c r="I226" i="19"/>
  <c r="H226" i="19"/>
  <c r="G226" i="19"/>
  <c r="F226" i="19"/>
  <c r="K225" i="19"/>
  <c r="I225" i="19"/>
  <c r="J225" i="19" s="1"/>
  <c r="H225" i="19"/>
  <c r="G225" i="19"/>
  <c r="F225" i="19"/>
  <c r="K224" i="19"/>
  <c r="I224" i="19"/>
  <c r="J224" i="19" s="1"/>
  <c r="H224" i="19"/>
  <c r="G224" i="19"/>
  <c r="F224" i="19"/>
  <c r="K223" i="19"/>
  <c r="I223" i="19"/>
  <c r="H223" i="19"/>
  <c r="G223" i="19"/>
  <c r="F223" i="19"/>
  <c r="K222" i="19"/>
  <c r="I222" i="19"/>
  <c r="H222" i="19"/>
  <c r="G222" i="19"/>
  <c r="F222" i="19"/>
  <c r="K221" i="19"/>
  <c r="I221" i="19"/>
  <c r="H221" i="19"/>
  <c r="G221" i="19"/>
  <c r="F221" i="19"/>
  <c r="K220" i="19"/>
  <c r="I220" i="19"/>
  <c r="H220" i="19"/>
  <c r="G220" i="19"/>
  <c r="F220" i="19"/>
  <c r="K219" i="19"/>
  <c r="I219" i="19"/>
  <c r="H219" i="19"/>
  <c r="G219" i="19"/>
  <c r="F219" i="19"/>
  <c r="K218" i="19"/>
  <c r="I218" i="19"/>
  <c r="H218" i="19"/>
  <c r="G218" i="19"/>
  <c r="F218" i="19"/>
  <c r="K217" i="19"/>
  <c r="I217" i="19"/>
  <c r="H217" i="19"/>
  <c r="G217" i="19"/>
  <c r="F217" i="19"/>
  <c r="K216" i="19"/>
  <c r="I216" i="19"/>
  <c r="H216" i="19"/>
  <c r="G216" i="19"/>
  <c r="F216" i="19"/>
  <c r="K215" i="19"/>
  <c r="I215" i="19"/>
  <c r="H215" i="19"/>
  <c r="G215" i="19"/>
  <c r="F215" i="19"/>
  <c r="K214" i="19"/>
  <c r="I214" i="19"/>
  <c r="H214" i="19"/>
  <c r="G214" i="19"/>
  <c r="F214" i="19"/>
  <c r="K213" i="19"/>
  <c r="I213" i="19"/>
  <c r="H213" i="19"/>
  <c r="G213" i="19"/>
  <c r="F213" i="19"/>
  <c r="K212" i="19"/>
  <c r="I212" i="19"/>
  <c r="J212" i="19" s="1"/>
  <c r="H212" i="19"/>
  <c r="G212" i="19"/>
  <c r="F212" i="19"/>
  <c r="K211" i="19"/>
  <c r="I211" i="19"/>
  <c r="J211" i="19" s="1"/>
  <c r="H211" i="19"/>
  <c r="G211" i="19"/>
  <c r="F211" i="19"/>
  <c r="K210" i="19"/>
  <c r="I210" i="19"/>
  <c r="H210" i="19"/>
  <c r="G210" i="19"/>
  <c r="F210" i="19"/>
  <c r="K209" i="19"/>
  <c r="I209" i="19"/>
  <c r="J209" i="19" s="1"/>
  <c r="H209" i="19"/>
  <c r="G209" i="19"/>
  <c r="F209" i="19"/>
  <c r="K208" i="19"/>
  <c r="I208" i="19"/>
  <c r="H208" i="19"/>
  <c r="G208" i="19"/>
  <c r="F208" i="19"/>
  <c r="K207" i="19"/>
  <c r="I207" i="19"/>
  <c r="H207" i="19"/>
  <c r="G207" i="19"/>
  <c r="F207" i="19"/>
  <c r="K206" i="19"/>
  <c r="I206" i="19"/>
  <c r="H206" i="19"/>
  <c r="G206" i="19"/>
  <c r="F206" i="19"/>
  <c r="K205" i="19"/>
  <c r="I205" i="19"/>
  <c r="H205" i="19"/>
  <c r="G205" i="19"/>
  <c r="F205" i="19"/>
  <c r="K204" i="19"/>
  <c r="I204" i="19"/>
  <c r="H204" i="19"/>
  <c r="G204" i="19"/>
  <c r="F204" i="19"/>
  <c r="K203" i="19"/>
  <c r="I203" i="19"/>
  <c r="H203" i="19"/>
  <c r="G203" i="19"/>
  <c r="F203" i="19"/>
  <c r="K202" i="19"/>
  <c r="I202" i="19"/>
  <c r="H202" i="19"/>
  <c r="G202" i="19"/>
  <c r="F202" i="19"/>
  <c r="K201" i="19"/>
  <c r="I201" i="19"/>
  <c r="H201" i="19"/>
  <c r="G201" i="19"/>
  <c r="F201" i="19"/>
  <c r="K200" i="19"/>
  <c r="I200" i="19"/>
  <c r="H200" i="19"/>
  <c r="G200" i="19"/>
  <c r="F200" i="19"/>
  <c r="K199" i="19"/>
  <c r="I199" i="19"/>
  <c r="H199" i="19"/>
  <c r="G199" i="19"/>
  <c r="F199" i="19"/>
  <c r="K198" i="19"/>
  <c r="I198" i="19"/>
  <c r="H198" i="19"/>
  <c r="G198" i="19"/>
  <c r="F198" i="19"/>
  <c r="K197" i="19"/>
  <c r="I197" i="19"/>
  <c r="H197" i="19"/>
  <c r="G197" i="19"/>
  <c r="F197" i="19"/>
  <c r="K196" i="19"/>
  <c r="I196" i="19"/>
  <c r="H196" i="19"/>
  <c r="G196" i="19"/>
  <c r="F196" i="19"/>
  <c r="K195" i="19"/>
  <c r="I195" i="19"/>
  <c r="H195" i="19"/>
  <c r="G195" i="19"/>
  <c r="F195" i="19"/>
  <c r="K194" i="19"/>
  <c r="I194" i="19"/>
  <c r="H194" i="19"/>
  <c r="G194" i="19"/>
  <c r="F194" i="19"/>
  <c r="K193" i="19"/>
  <c r="I193" i="19"/>
  <c r="J193" i="19" s="1"/>
  <c r="H193" i="19"/>
  <c r="G193" i="19"/>
  <c r="F193" i="19"/>
  <c r="K192" i="19"/>
  <c r="I192" i="19"/>
  <c r="H192" i="19"/>
  <c r="G192" i="19"/>
  <c r="F192" i="19"/>
  <c r="K191" i="19"/>
  <c r="I191" i="19"/>
  <c r="H191" i="19"/>
  <c r="G191" i="19"/>
  <c r="F191" i="19"/>
  <c r="K190" i="19"/>
  <c r="I190" i="19"/>
  <c r="H190" i="19"/>
  <c r="G190" i="19"/>
  <c r="F190" i="19"/>
  <c r="K189" i="19"/>
  <c r="I189" i="19"/>
  <c r="H189" i="19"/>
  <c r="G189" i="19"/>
  <c r="F189" i="19"/>
  <c r="K188" i="19"/>
  <c r="I188" i="19"/>
  <c r="H188" i="19"/>
  <c r="G188" i="19"/>
  <c r="F188" i="19"/>
  <c r="K187" i="19"/>
  <c r="I187" i="19"/>
  <c r="H187" i="19"/>
  <c r="G187" i="19"/>
  <c r="F187" i="19"/>
  <c r="K186" i="19"/>
  <c r="I186" i="19"/>
  <c r="H186" i="19"/>
  <c r="G186" i="19"/>
  <c r="F186" i="19"/>
  <c r="K185" i="19"/>
  <c r="I185" i="19"/>
  <c r="H185" i="19"/>
  <c r="G185" i="19"/>
  <c r="F185" i="19"/>
  <c r="K184" i="19"/>
  <c r="I184" i="19"/>
  <c r="H184" i="19"/>
  <c r="G184" i="19"/>
  <c r="F184" i="19"/>
  <c r="K183" i="19"/>
  <c r="I183" i="19"/>
  <c r="H183" i="19"/>
  <c r="G183" i="19"/>
  <c r="F183" i="19"/>
  <c r="K182" i="19"/>
  <c r="I182" i="19"/>
  <c r="H182" i="19"/>
  <c r="G182" i="19"/>
  <c r="F182" i="19"/>
  <c r="K181" i="19"/>
  <c r="I181" i="19"/>
  <c r="H181" i="19"/>
  <c r="G181" i="19"/>
  <c r="F181" i="19"/>
  <c r="K180" i="19"/>
  <c r="I180" i="19"/>
  <c r="H180" i="19"/>
  <c r="G180" i="19"/>
  <c r="F180" i="19"/>
  <c r="K179" i="19"/>
  <c r="I179" i="19"/>
  <c r="H179" i="19"/>
  <c r="G179" i="19"/>
  <c r="F179" i="19"/>
  <c r="K178" i="19"/>
  <c r="I178" i="19"/>
  <c r="H178" i="19"/>
  <c r="G178" i="19"/>
  <c r="F178" i="19"/>
  <c r="K177" i="19"/>
  <c r="I177" i="19"/>
  <c r="H177" i="19"/>
  <c r="G177" i="19"/>
  <c r="F177" i="19"/>
  <c r="K176" i="19"/>
  <c r="I176" i="19"/>
  <c r="H176" i="19"/>
  <c r="G176" i="19"/>
  <c r="F176" i="19"/>
  <c r="K175" i="19"/>
  <c r="I175" i="19"/>
  <c r="H175" i="19"/>
  <c r="G175" i="19"/>
  <c r="F175" i="19"/>
  <c r="K174" i="19"/>
  <c r="I174" i="19"/>
  <c r="H174" i="19"/>
  <c r="G174" i="19"/>
  <c r="F174" i="19"/>
  <c r="K173" i="19"/>
  <c r="I173" i="19"/>
  <c r="H173" i="19"/>
  <c r="G173" i="19"/>
  <c r="F173" i="19"/>
  <c r="K172" i="19"/>
  <c r="I172" i="19"/>
  <c r="J172" i="19" s="1"/>
  <c r="H172" i="19"/>
  <c r="G172" i="19"/>
  <c r="F172" i="19"/>
  <c r="K171" i="19"/>
  <c r="I171" i="19"/>
  <c r="J171" i="19" s="1"/>
  <c r="H171" i="19"/>
  <c r="G171" i="19"/>
  <c r="F171" i="19"/>
  <c r="K170" i="19"/>
  <c r="I170" i="19"/>
  <c r="H170" i="19"/>
  <c r="G170" i="19"/>
  <c r="F170" i="19"/>
  <c r="K169" i="19"/>
  <c r="I169" i="19"/>
  <c r="J169" i="19" s="1"/>
  <c r="H169" i="19"/>
  <c r="G169" i="19"/>
  <c r="F169" i="19"/>
  <c r="K168" i="19"/>
  <c r="I168" i="19"/>
  <c r="J168" i="19" s="1"/>
  <c r="H168" i="19"/>
  <c r="G168" i="19"/>
  <c r="F168" i="19"/>
  <c r="K167" i="19"/>
  <c r="I167" i="19"/>
  <c r="H167" i="19"/>
  <c r="G167" i="19"/>
  <c r="F167" i="19"/>
  <c r="K166" i="19"/>
  <c r="I166" i="19"/>
  <c r="H166" i="19"/>
  <c r="G166" i="19"/>
  <c r="F166" i="19"/>
  <c r="K165" i="19"/>
  <c r="I165" i="19"/>
  <c r="H165" i="19"/>
  <c r="G165" i="19"/>
  <c r="F165" i="19"/>
  <c r="K164" i="19"/>
  <c r="I164" i="19"/>
  <c r="H164" i="19"/>
  <c r="G164" i="19"/>
  <c r="F164" i="19"/>
  <c r="K163" i="19"/>
  <c r="I163" i="19"/>
  <c r="H163" i="19"/>
  <c r="G163" i="19"/>
  <c r="F163" i="19"/>
  <c r="K162" i="19"/>
  <c r="I162" i="19"/>
  <c r="H162" i="19"/>
  <c r="G162" i="19"/>
  <c r="F162" i="19"/>
  <c r="K161" i="19"/>
  <c r="I161" i="19"/>
  <c r="H161" i="19"/>
  <c r="G161" i="19"/>
  <c r="F161" i="19"/>
  <c r="K160" i="19"/>
  <c r="I160" i="19"/>
  <c r="H160" i="19"/>
  <c r="G160" i="19"/>
  <c r="F160" i="19"/>
  <c r="K159" i="19"/>
  <c r="I159" i="19"/>
  <c r="H159" i="19"/>
  <c r="G159" i="19"/>
  <c r="F159" i="19"/>
  <c r="K158" i="19"/>
  <c r="I158" i="19"/>
  <c r="H158" i="19"/>
  <c r="G158" i="19"/>
  <c r="F158" i="19"/>
  <c r="K157" i="19"/>
  <c r="I157" i="19"/>
  <c r="H157" i="19"/>
  <c r="G157" i="19"/>
  <c r="F157" i="19"/>
  <c r="K156" i="19"/>
  <c r="I156" i="19"/>
  <c r="H156" i="19"/>
  <c r="G156" i="19"/>
  <c r="F156" i="19"/>
  <c r="K155" i="19"/>
  <c r="I155" i="19"/>
  <c r="J155" i="19" s="1"/>
  <c r="H155" i="19"/>
  <c r="G155" i="19"/>
  <c r="F155" i="19"/>
  <c r="K154" i="19"/>
  <c r="I154" i="19"/>
  <c r="H154" i="19"/>
  <c r="G154" i="19"/>
  <c r="F154" i="19"/>
  <c r="K153" i="19"/>
  <c r="I153" i="19"/>
  <c r="H153" i="19"/>
  <c r="G153" i="19"/>
  <c r="F153" i="19"/>
  <c r="K152" i="19"/>
  <c r="I152" i="19"/>
  <c r="J152" i="19" s="1"/>
  <c r="H152" i="19"/>
  <c r="G152" i="19"/>
  <c r="F152" i="19"/>
  <c r="K151" i="19"/>
  <c r="I151" i="19"/>
  <c r="H151" i="19"/>
  <c r="G151" i="19"/>
  <c r="F151" i="19"/>
  <c r="K150" i="19"/>
  <c r="I150" i="19"/>
  <c r="H150" i="19"/>
  <c r="G150" i="19"/>
  <c r="F150" i="19"/>
  <c r="K149" i="19"/>
  <c r="I149" i="19"/>
  <c r="H149" i="19"/>
  <c r="G149" i="19"/>
  <c r="F149" i="19"/>
  <c r="K148" i="19"/>
  <c r="I148" i="19"/>
  <c r="H148" i="19"/>
  <c r="G148" i="19"/>
  <c r="F148" i="19"/>
  <c r="K147" i="19"/>
  <c r="I147" i="19"/>
  <c r="H147" i="19"/>
  <c r="G147" i="19"/>
  <c r="F147" i="19"/>
  <c r="K146" i="19"/>
  <c r="I146" i="19"/>
  <c r="H146" i="19"/>
  <c r="G146" i="19"/>
  <c r="F146" i="19"/>
  <c r="K145" i="19"/>
  <c r="I145" i="19"/>
  <c r="H145" i="19"/>
  <c r="G145" i="19"/>
  <c r="F145" i="19"/>
  <c r="K144" i="19"/>
  <c r="I144" i="19"/>
  <c r="H144" i="19"/>
  <c r="G144" i="19"/>
  <c r="F144" i="19"/>
  <c r="K143" i="19"/>
  <c r="I143" i="19"/>
  <c r="H143" i="19"/>
  <c r="G143" i="19"/>
  <c r="F143" i="19"/>
  <c r="K142" i="19"/>
  <c r="I142" i="19"/>
  <c r="H142" i="19"/>
  <c r="G142" i="19"/>
  <c r="F142" i="19"/>
  <c r="K141" i="19"/>
  <c r="I141" i="19"/>
  <c r="H141" i="19"/>
  <c r="G141" i="19"/>
  <c r="F141" i="19"/>
  <c r="K140" i="19"/>
  <c r="I140" i="19"/>
  <c r="H140" i="19"/>
  <c r="G140" i="19"/>
  <c r="F140" i="19"/>
  <c r="K139" i="19"/>
  <c r="I139" i="19"/>
  <c r="H139" i="19"/>
  <c r="G139" i="19"/>
  <c r="F139" i="19"/>
  <c r="K138" i="19"/>
  <c r="I138" i="19"/>
  <c r="H138" i="19"/>
  <c r="G138" i="19"/>
  <c r="F138" i="19"/>
  <c r="K137" i="19"/>
  <c r="I137" i="19"/>
  <c r="J137" i="19" s="1"/>
  <c r="H137" i="19"/>
  <c r="G137" i="19"/>
  <c r="F137" i="19"/>
  <c r="K136" i="19"/>
  <c r="I136" i="19"/>
  <c r="H136" i="19"/>
  <c r="G136" i="19"/>
  <c r="F136" i="19"/>
  <c r="K135" i="19"/>
  <c r="I135" i="19"/>
  <c r="H135" i="19"/>
  <c r="G135" i="19"/>
  <c r="F135" i="19"/>
  <c r="K134" i="19"/>
  <c r="I134" i="19"/>
  <c r="H134" i="19"/>
  <c r="G134" i="19"/>
  <c r="F134" i="19"/>
  <c r="K133" i="19"/>
  <c r="I133" i="19"/>
  <c r="H133" i="19"/>
  <c r="G133" i="19"/>
  <c r="F133" i="19"/>
  <c r="K132" i="19"/>
  <c r="I132" i="19"/>
  <c r="H132" i="19"/>
  <c r="G132" i="19"/>
  <c r="F132" i="19"/>
  <c r="K131" i="19"/>
  <c r="I131" i="19"/>
  <c r="H131" i="19"/>
  <c r="G131" i="19"/>
  <c r="F131" i="19"/>
  <c r="K130" i="19"/>
  <c r="I130" i="19"/>
  <c r="H130" i="19"/>
  <c r="G130" i="19"/>
  <c r="F130" i="19"/>
  <c r="K129" i="19"/>
  <c r="I129" i="19"/>
  <c r="J129" i="19" s="1"/>
  <c r="H129" i="19"/>
  <c r="G129" i="19"/>
  <c r="F129" i="19"/>
  <c r="K128" i="19"/>
  <c r="I128" i="19"/>
  <c r="J128" i="19" s="1"/>
  <c r="H128" i="19"/>
  <c r="G128" i="19"/>
  <c r="F128" i="19"/>
  <c r="K127" i="19"/>
  <c r="I127" i="19"/>
  <c r="H127" i="19"/>
  <c r="G127" i="19"/>
  <c r="F127" i="19"/>
  <c r="K126" i="19"/>
  <c r="I126" i="19"/>
  <c r="H126" i="19"/>
  <c r="G126" i="19"/>
  <c r="F126" i="19"/>
  <c r="K125" i="19"/>
  <c r="I125" i="19"/>
  <c r="H125" i="19"/>
  <c r="G125" i="19"/>
  <c r="F125" i="19"/>
  <c r="K124" i="19"/>
  <c r="I124" i="19"/>
  <c r="H124" i="19"/>
  <c r="G124" i="19"/>
  <c r="F124" i="19"/>
  <c r="K123" i="19"/>
  <c r="I123" i="19"/>
  <c r="H123" i="19"/>
  <c r="G123" i="19"/>
  <c r="F123" i="19"/>
  <c r="K122" i="19"/>
  <c r="I122" i="19"/>
  <c r="H122" i="19"/>
  <c r="G122" i="19"/>
  <c r="F122" i="19"/>
  <c r="K121" i="19"/>
  <c r="I121" i="19"/>
  <c r="H121" i="19"/>
  <c r="G121" i="19"/>
  <c r="F121" i="19"/>
  <c r="K120" i="19"/>
  <c r="I120" i="19"/>
  <c r="H120" i="19"/>
  <c r="G120" i="19"/>
  <c r="F120" i="19"/>
  <c r="K119" i="19"/>
  <c r="I119" i="19"/>
  <c r="H119" i="19"/>
  <c r="G119" i="19"/>
  <c r="F119" i="19"/>
  <c r="K118" i="19"/>
  <c r="I118" i="19"/>
  <c r="H118" i="19"/>
  <c r="G118" i="19"/>
  <c r="F118" i="19"/>
  <c r="K117" i="19"/>
  <c r="I117" i="19"/>
  <c r="H117" i="19"/>
  <c r="G117" i="19"/>
  <c r="F117" i="19"/>
  <c r="K116" i="19"/>
  <c r="I116" i="19"/>
  <c r="H116" i="19"/>
  <c r="G116" i="19"/>
  <c r="F116" i="19"/>
  <c r="K115" i="19"/>
  <c r="I115" i="19"/>
  <c r="H115" i="19"/>
  <c r="G115" i="19"/>
  <c r="F115" i="19"/>
  <c r="K114" i="19"/>
  <c r="I114" i="19"/>
  <c r="H114" i="19"/>
  <c r="G114" i="19"/>
  <c r="F114" i="19"/>
  <c r="K113" i="19"/>
  <c r="I113" i="19"/>
  <c r="J113" i="19" s="1"/>
  <c r="H113" i="19"/>
  <c r="G113" i="19"/>
  <c r="F113" i="19"/>
  <c r="K112" i="19"/>
  <c r="I112" i="19"/>
  <c r="H112" i="19"/>
  <c r="G112" i="19"/>
  <c r="F112" i="19"/>
  <c r="K111" i="19"/>
  <c r="I111" i="19"/>
  <c r="H111" i="19"/>
  <c r="G111" i="19"/>
  <c r="F111" i="19"/>
  <c r="K110" i="19"/>
  <c r="I110" i="19"/>
  <c r="H110" i="19"/>
  <c r="G110" i="19"/>
  <c r="F110" i="19"/>
  <c r="K109" i="19"/>
  <c r="I109" i="19"/>
  <c r="H109" i="19"/>
  <c r="G109" i="19"/>
  <c r="F109" i="19"/>
  <c r="K108" i="19"/>
  <c r="I108" i="19"/>
  <c r="J108" i="19" s="1"/>
  <c r="H108" i="19"/>
  <c r="G108" i="19"/>
  <c r="F108" i="19"/>
  <c r="K107" i="19"/>
  <c r="I107" i="19"/>
  <c r="H107" i="19"/>
  <c r="G107" i="19"/>
  <c r="F107" i="19"/>
  <c r="K106" i="19"/>
  <c r="I106" i="19"/>
  <c r="H106" i="19"/>
  <c r="G106" i="19"/>
  <c r="F106" i="19"/>
  <c r="K105" i="19"/>
  <c r="I105" i="19"/>
  <c r="H105" i="19"/>
  <c r="G105" i="19"/>
  <c r="F105" i="19"/>
  <c r="K104" i="19"/>
  <c r="I104" i="19"/>
  <c r="H104" i="19"/>
  <c r="G104" i="19"/>
  <c r="F104" i="19"/>
  <c r="K103" i="19"/>
  <c r="I103" i="19"/>
  <c r="H103" i="19"/>
  <c r="G103" i="19"/>
  <c r="F103" i="19"/>
  <c r="K102" i="19"/>
  <c r="I102" i="19"/>
  <c r="H102" i="19"/>
  <c r="G102" i="19"/>
  <c r="F102" i="19"/>
  <c r="K101" i="19"/>
  <c r="I101" i="19"/>
  <c r="H101" i="19"/>
  <c r="G101" i="19"/>
  <c r="F101" i="19"/>
  <c r="K100" i="19"/>
  <c r="I100" i="19"/>
  <c r="H100" i="19"/>
  <c r="G100" i="19"/>
  <c r="F100" i="19"/>
  <c r="K99" i="19"/>
  <c r="I99" i="19"/>
  <c r="H99" i="19"/>
  <c r="G99" i="19"/>
  <c r="F99" i="19"/>
  <c r="K98" i="19"/>
  <c r="I98" i="19"/>
  <c r="H98" i="19"/>
  <c r="G98" i="19"/>
  <c r="F98" i="19"/>
  <c r="K97" i="19"/>
  <c r="I97" i="19"/>
  <c r="H97" i="19"/>
  <c r="G97" i="19"/>
  <c r="F97" i="19"/>
  <c r="K96" i="19"/>
  <c r="I96" i="19"/>
  <c r="H96" i="19"/>
  <c r="G96" i="19"/>
  <c r="F96" i="19"/>
  <c r="K95" i="19"/>
  <c r="I95" i="19"/>
  <c r="H95" i="19"/>
  <c r="G95" i="19"/>
  <c r="F95" i="19"/>
  <c r="K94" i="19"/>
  <c r="I94" i="19"/>
  <c r="H94" i="19"/>
  <c r="G94" i="19"/>
  <c r="F94" i="19"/>
  <c r="K93" i="19"/>
  <c r="I93" i="19"/>
  <c r="H93" i="19"/>
  <c r="G93" i="19"/>
  <c r="F93" i="19"/>
  <c r="K92" i="19"/>
  <c r="I92" i="19"/>
  <c r="H92" i="19"/>
  <c r="G92" i="19"/>
  <c r="F92" i="19"/>
  <c r="K91" i="19"/>
  <c r="I91" i="19"/>
  <c r="H91" i="19"/>
  <c r="G91" i="19"/>
  <c r="F91" i="19"/>
  <c r="K90" i="19"/>
  <c r="I90" i="19"/>
  <c r="H90" i="19"/>
  <c r="G90" i="19"/>
  <c r="F90" i="19"/>
  <c r="K89" i="19"/>
  <c r="I89" i="19"/>
  <c r="H89" i="19"/>
  <c r="G89" i="19"/>
  <c r="F89" i="19"/>
  <c r="K88" i="19"/>
  <c r="I88" i="19"/>
  <c r="J88" i="19" s="1"/>
  <c r="H88" i="19"/>
  <c r="G88" i="19"/>
  <c r="F88" i="19"/>
  <c r="K87" i="19"/>
  <c r="I87" i="19"/>
  <c r="H87" i="19"/>
  <c r="G87" i="19"/>
  <c r="F87" i="19"/>
  <c r="K86" i="19"/>
  <c r="I86" i="19"/>
  <c r="H86" i="19"/>
  <c r="G86" i="19"/>
  <c r="F86" i="19"/>
  <c r="K85" i="19"/>
  <c r="I85" i="19"/>
  <c r="H85" i="19"/>
  <c r="G85" i="19"/>
  <c r="F85" i="19"/>
  <c r="K84" i="19"/>
  <c r="I84" i="19"/>
  <c r="H84" i="19"/>
  <c r="G84" i="19"/>
  <c r="F84" i="19"/>
  <c r="K83" i="19"/>
  <c r="I83" i="19"/>
  <c r="H83" i="19"/>
  <c r="G83" i="19"/>
  <c r="F83" i="19"/>
  <c r="K82" i="19"/>
  <c r="I82" i="19"/>
  <c r="H82" i="19"/>
  <c r="G82" i="19"/>
  <c r="F82" i="19"/>
  <c r="K81" i="19"/>
  <c r="I81" i="19"/>
  <c r="J81" i="19" s="1"/>
  <c r="H81" i="19"/>
  <c r="G81" i="19"/>
  <c r="F81" i="19"/>
  <c r="K80" i="19"/>
  <c r="I80" i="19"/>
  <c r="H80" i="19"/>
  <c r="G80" i="19"/>
  <c r="F80" i="19"/>
  <c r="K79" i="19"/>
  <c r="I79" i="19"/>
  <c r="H79" i="19"/>
  <c r="G79" i="19"/>
  <c r="F79" i="19"/>
  <c r="K78" i="19"/>
  <c r="I78" i="19"/>
  <c r="H78" i="19"/>
  <c r="G78" i="19"/>
  <c r="F78" i="19"/>
  <c r="K77" i="19"/>
  <c r="I77" i="19"/>
  <c r="H77" i="19"/>
  <c r="G77" i="19"/>
  <c r="F77" i="19"/>
  <c r="K76" i="19"/>
  <c r="I76" i="19"/>
  <c r="H76" i="19"/>
  <c r="G76" i="19"/>
  <c r="F76" i="19"/>
  <c r="K75" i="19"/>
  <c r="I75" i="19"/>
  <c r="H75" i="19"/>
  <c r="G75" i="19"/>
  <c r="F75" i="19"/>
  <c r="K74" i="19"/>
  <c r="I74" i="19"/>
  <c r="H74" i="19"/>
  <c r="G74" i="19"/>
  <c r="F74" i="19"/>
  <c r="K73" i="19"/>
  <c r="I73" i="19"/>
  <c r="J73" i="19" s="1"/>
  <c r="H73" i="19"/>
  <c r="G73" i="19"/>
  <c r="F73" i="19"/>
  <c r="K72" i="19"/>
  <c r="I72" i="19"/>
  <c r="J72" i="19" s="1"/>
  <c r="H72" i="19"/>
  <c r="G72" i="19"/>
  <c r="F72" i="19"/>
  <c r="K71" i="19"/>
  <c r="I71" i="19"/>
  <c r="H71" i="19"/>
  <c r="G71" i="19"/>
  <c r="F71" i="19"/>
  <c r="K70" i="19"/>
  <c r="I70" i="19"/>
  <c r="H70" i="19"/>
  <c r="G70" i="19"/>
  <c r="F70" i="19"/>
  <c r="K69" i="19"/>
  <c r="I69" i="19"/>
  <c r="H69" i="19"/>
  <c r="G69" i="19"/>
  <c r="F69" i="19"/>
  <c r="K68" i="19"/>
  <c r="I68" i="19"/>
  <c r="H68" i="19"/>
  <c r="G68" i="19"/>
  <c r="F68" i="19"/>
  <c r="K67" i="19"/>
  <c r="I67" i="19"/>
  <c r="H67" i="19"/>
  <c r="G67" i="19"/>
  <c r="F67" i="19"/>
  <c r="K66" i="19"/>
  <c r="I66" i="19"/>
  <c r="H66" i="19"/>
  <c r="G66" i="19"/>
  <c r="F66" i="19"/>
  <c r="K65" i="19"/>
  <c r="I65" i="19"/>
  <c r="H65" i="19"/>
  <c r="G65" i="19"/>
  <c r="F65" i="19"/>
  <c r="K64" i="19"/>
  <c r="I64" i="19"/>
  <c r="H64" i="19"/>
  <c r="G64" i="19"/>
  <c r="F64" i="19"/>
  <c r="K63" i="19"/>
  <c r="I63" i="19"/>
  <c r="H63" i="19"/>
  <c r="G63" i="19"/>
  <c r="F63" i="19"/>
  <c r="K62" i="19"/>
  <c r="I62" i="19"/>
  <c r="H62" i="19"/>
  <c r="G62" i="19"/>
  <c r="F62" i="19"/>
  <c r="K61" i="19"/>
  <c r="I61" i="19"/>
  <c r="H61" i="19"/>
  <c r="G61" i="19"/>
  <c r="F61" i="19"/>
  <c r="K60" i="19"/>
  <c r="I60" i="19"/>
  <c r="J60" i="19" s="1"/>
  <c r="H60" i="19"/>
  <c r="G60" i="19"/>
  <c r="F60" i="19"/>
  <c r="K59" i="19"/>
  <c r="I59" i="19"/>
  <c r="J59" i="19" s="1"/>
  <c r="H59" i="19"/>
  <c r="G59" i="19"/>
  <c r="F59" i="19"/>
  <c r="K58" i="19"/>
  <c r="I58" i="19"/>
  <c r="H58" i="19"/>
  <c r="G58" i="19"/>
  <c r="F58" i="19"/>
  <c r="K57" i="19"/>
  <c r="I57" i="19"/>
  <c r="H57" i="19"/>
  <c r="G57" i="19"/>
  <c r="F57" i="19"/>
  <c r="K56" i="19"/>
  <c r="I56" i="19"/>
  <c r="H56" i="19"/>
  <c r="G56" i="19"/>
  <c r="F56" i="19"/>
  <c r="K55" i="19"/>
  <c r="I55" i="19"/>
  <c r="H55" i="19"/>
  <c r="G55" i="19"/>
  <c r="F55" i="19"/>
  <c r="K54" i="19"/>
  <c r="I54" i="19"/>
  <c r="H54" i="19"/>
  <c r="G54" i="19"/>
  <c r="F54" i="19"/>
  <c r="K53" i="19"/>
  <c r="I53" i="19"/>
  <c r="H53" i="19"/>
  <c r="G53" i="19"/>
  <c r="F53" i="19"/>
  <c r="K52" i="19"/>
  <c r="I52" i="19"/>
  <c r="J52" i="19" s="1"/>
  <c r="H52" i="19"/>
  <c r="G52" i="19"/>
  <c r="F52" i="19"/>
  <c r="K51" i="19"/>
  <c r="I51" i="19"/>
  <c r="H51" i="19"/>
  <c r="G51" i="19"/>
  <c r="F51" i="19"/>
  <c r="K50" i="19"/>
  <c r="I50" i="19"/>
  <c r="H50" i="19"/>
  <c r="G50" i="19"/>
  <c r="F50" i="19"/>
  <c r="K49" i="19"/>
  <c r="I49" i="19"/>
  <c r="H49" i="19"/>
  <c r="G49" i="19"/>
  <c r="F49" i="19"/>
  <c r="K48" i="19"/>
  <c r="I48" i="19"/>
  <c r="H48" i="19"/>
  <c r="G48" i="19"/>
  <c r="F48" i="19"/>
  <c r="K47" i="19"/>
  <c r="I47" i="19"/>
  <c r="H47" i="19"/>
  <c r="G47" i="19"/>
  <c r="F47" i="19"/>
  <c r="K46" i="19"/>
  <c r="I46" i="19"/>
  <c r="H46" i="19"/>
  <c r="G46" i="19"/>
  <c r="F46" i="19"/>
  <c r="K45" i="19"/>
  <c r="I45" i="19"/>
  <c r="H45" i="19"/>
  <c r="G45" i="19"/>
  <c r="F45" i="19"/>
  <c r="K44" i="19"/>
  <c r="I44" i="19"/>
  <c r="H44" i="19"/>
  <c r="G44" i="19"/>
  <c r="F44" i="19"/>
  <c r="K43" i="19"/>
  <c r="I43" i="19"/>
  <c r="H43" i="19"/>
  <c r="G43" i="19"/>
  <c r="F43" i="19"/>
  <c r="K42" i="19"/>
  <c r="I42" i="19"/>
  <c r="H42" i="19"/>
  <c r="G42" i="19"/>
  <c r="F42" i="19"/>
  <c r="K41" i="19"/>
  <c r="I41" i="19"/>
  <c r="J41" i="19" s="1"/>
  <c r="H41" i="19"/>
  <c r="G41" i="19"/>
  <c r="F41" i="19"/>
  <c r="K40" i="19"/>
  <c r="I40" i="19"/>
  <c r="H40" i="19"/>
  <c r="G40" i="19"/>
  <c r="F40" i="19"/>
  <c r="K39" i="19"/>
  <c r="I39" i="19"/>
  <c r="H39" i="19"/>
  <c r="G39" i="19"/>
  <c r="F39" i="19"/>
  <c r="K38" i="19"/>
  <c r="I38" i="19"/>
  <c r="H38" i="19"/>
  <c r="G38" i="19"/>
  <c r="F38" i="19"/>
  <c r="K37" i="19"/>
  <c r="I37" i="19"/>
  <c r="J37" i="19" s="1"/>
  <c r="H37" i="19"/>
  <c r="G37" i="19"/>
  <c r="F37" i="19"/>
  <c r="K36" i="19"/>
  <c r="I36" i="19"/>
  <c r="H36" i="19"/>
  <c r="G36" i="19"/>
  <c r="F36" i="19"/>
  <c r="K35" i="19"/>
  <c r="I35" i="19"/>
  <c r="H35" i="19"/>
  <c r="G35" i="19"/>
  <c r="F35" i="19"/>
  <c r="K34" i="19"/>
  <c r="I34" i="19"/>
  <c r="H34" i="19"/>
  <c r="G34" i="19"/>
  <c r="F34" i="19"/>
  <c r="K33" i="19"/>
  <c r="I33" i="19"/>
  <c r="H33" i="19"/>
  <c r="G33" i="19"/>
  <c r="F33" i="19"/>
  <c r="K32" i="19"/>
  <c r="I32" i="19"/>
  <c r="H32" i="19"/>
  <c r="G32" i="19"/>
  <c r="F32" i="19"/>
  <c r="K31" i="19"/>
  <c r="I31" i="19"/>
  <c r="H31" i="19"/>
  <c r="G31" i="19"/>
  <c r="F31" i="19"/>
  <c r="K30" i="19"/>
  <c r="I30" i="19"/>
  <c r="H30" i="19"/>
  <c r="G30" i="19"/>
  <c r="F30" i="19"/>
  <c r="K29" i="19"/>
  <c r="I29" i="19"/>
  <c r="H29" i="19"/>
  <c r="G29" i="19"/>
  <c r="F29" i="19"/>
  <c r="K28" i="19"/>
  <c r="I28" i="19"/>
  <c r="H28" i="19"/>
  <c r="G28" i="19"/>
  <c r="F28" i="19"/>
  <c r="K27" i="19"/>
  <c r="I27" i="19"/>
  <c r="H27" i="19"/>
  <c r="G27" i="19"/>
  <c r="F27" i="19"/>
  <c r="K26" i="19"/>
  <c r="I26" i="19"/>
  <c r="H26" i="19"/>
  <c r="G26" i="19"/>
  <c r="F26" i="19"/>
  <c r="K25" i="19"/>
  <c r="I25" i="19"/>
  <c r="H25" i="19"/>
  <c r="G25" i="19"/>
  <c r="F25" i="19"/>
  <c r="K24" i="19"/>
  <c r="I24" i="19"/>
  <c r="H24" i="19"/>
  <c r="G24" i="19"/>
  <c r="F24" i="19"/>
  <c r="K23" i="19"/>
  <c r="I23" i="19"/>
  <c r="H23" i="19"/>
  <c r="G23" i="19"/>
  <c r="F23" i="19"/>
  <c r="K22" i="19"/>
  <c r="I22" i="19"/>
  <c r="H22" i="19"/>
  <c r="G22" i="19"/>
  <c r="F22" i="19"/>
  <c r="K21" i="19"/>
  <c r="I21" i="19"/>
  <c r="H21" i="19"/>
  <c r="G21" i="19"/>
  <c r="F21" i="19"/>
  <c r="K20" i="19"/>
  <c r="I20" i="19"/>
  <c r="H20" i="19"/>
  <c r="G20" i="19"/>
  <c r="F20" i="19"/>
  <c r="K19" i="19"/>
  <c r="I19" i="19"/>
  <c r="H19" i="19"/>
  <c r="G19" i="19"/>
  <c r="F19" i="19"/>
  <c r="K18" i="19"/>
  <c r="I18" i="19"/>
  <c r="H18" i="19"/>
  <c r="G18" i="19"/>
  <c r="F18" i="19"/>
  <c r="K17" i="19"/>
  <c r="I17" i="19"/>
  <c r="J17" i="19" s="1"/>
  <c r="H17" i="19"/>
  <c r="G17" i="19"/>
  <c r="F17" i="19"/>
  <c r="K16" i="19"/>
  <c r="I16" i="19"/>
  <c r="H16" i="19"/>
  <c r="G16" i="19"/>
  <c r="F16" i="19"/>
  <c r="K15" i="19"/>
  <c r="I15" i="19"/>
  <c r="H15" i="19"/>
  <c r="G15" i="19"/>
  <c r="F15" i="19"/>
  <c r="K14" i="19"/>
  <c r="I14" i="19"/>
  <c r="H14" i="19"/>
  <c r="G14" i="19"/>
  <c r="F14" i="19"/>
  <c r="K13" i="19"/>
  <c r="I13" i="19"/>
  <c r="H13" i="19"/>
  <c r="G13" i="19"/>
  <c r="F13" i="19"/>
  <c r="K12" i="19"/>
  <c r="I12" i="19"/>
  <c r="J12" i="19" s="1"/>
  <c r="H12" i="19"/>
  <c r="G12" i="19"/>
  <c r="F12" i="19"/>
  <c r="K11" i="19"/>
  <c r="I11" i="19"/>
  <c r="H11" i="19"/>
  <c r="G11" i="19"/>
  <c r="F11" i="19"/>
  <c r="K10" i="19"/>
  <c r="I10" i="19"/>
  <c r="H10" i="19"/>
  <c r="G10" i="19"/>
  <c r="F10" i="19"/>
  <c r="K9" i="19"/>
  <c r="I9" i="19"/>
  <c r="H9" i="19"/>
  <c r="G9" i="19"/>
  <c r="F9" i="19"/>
  <c r="K8" i="19"/>
  <c r="I8" i="19"/>
  <c r="H8" i="19"/>
  <c r="G8" i="19"/>
  <c r="F8" i="19"/>
  <c r="K7" i="19"/>
  <c r="I7" i="19"/>
  <c r="H7" i="19"/>
  <c r="G7" i="19"/>
  <c r="F7" i="19"/>
  <c r="K6" i="19"/>
  <c r="I6" i="19"/>
  <c r="H6" i="19"/>
  <c r="G6" i="19"/>
  <c r="F6" i="19"/>
  <c r="K5" i="19"/>
  <c r="I5" i="19"/>
  <c r="H5" i="19"/>
  <c r="G5" i="19"/>
  <c r="F5" i="19"/>
  <c r="K4" i="19"/>
  <c r="I4" i="19"/>
  <c r="H4" i="19"/>
  <c r="G4" i="19"/>
  <c r="F4" i="19"/>
  <c r="K3" i="19"/>
  <c r="I3" i="19"/>
  <c r="H3" i="19"/>
  <c r="G3" i="19"/>
  <c r="F3" i="19"/>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P2" i="17"/>
  <c r="O18" i="17"/>
  <c r="O25" i="17"/>
  <c r="O50" i="17"/>
  <c r="O73" i="17"/>
  <c r="O120" i="17"/>
  <c r="O122" i="17"/>
  <c r="O157" i="17"/>
  <c r="O161" i="17"/>
  <c r="O189" i="17"/>
  <c r="O209" i="17"/>
  <c r="O225" i="17"/>
  <c r="O226" i="17"/>
  <c r="O237" i="17"/>
  <c r="O309" i="17"/>
  <c r="O321" i="17"/>
  <c r="O352" i="17"/>
  <c r="O353" i="17"/>
  <c r="O365" i="17"/>
  <c r="O401" i="17"/>
  <c r="O413" i="17"/>
  <c r="O418" i="17"/>
  <c r="O436" i="17"/>
  <c r="O437" i="17"/>
  <c r="O485" i="17"/>
  <c r="O497" i="17"/>
  <c r="O498" i="17"/>
  <c r="O538" i="17"/>
  <c r="O546" i="17"/>
  <c r="O626" i="17"/>
  <c r="O657" i="17"/>
  <c r="O666" i="17"/>
  <c r="O712" i="17"/>
  <c r="O713" i="17"/>
  <c r="O744" i="17"/>
  <c r="O752" i="17"/>
  <c r="O773" i="17"/>
  <c r="O784" i="17"/>
  <c r="O792" i="17"/>
  <c r="O793" i="17"/>
  <c r="O817" i="17"/>
  <c r="O818" i="17"/>
  <c r="O829" i="17"/>
  <c r="O853" i="17"/>
  <c r="O857" i="17"/>
  <c r="O864" i="17"/>
  <c r="O870" i="17"/>
  <c r="O881" i="17"/>
  <c r="O937" i="17"/>
  <c r="O938" i="17"/>
  <c r="O939" i="17"/>
  <c r="O944" i="17"/>
  <c r="O962" i="17"/>
  <c r="O1001" i="17"/>
  <c r="O2" i="17"/>
  <c r="N3" i="17"/>
  <c r="O3" i="17" s="1"/>
  <c r="N4" i="17"/>
  <c r="O4" i="17" s="1"/>
  <c r="N5" i="17"/>
  <c r="O5" i="17" s="1"/>
  <c r="N6" i="17"/>
  <c r="O6" i="17" s="1"/>
  <c r="N7" i="17"/>
  <c r="O7" i="17" s="1"/>
  <c r="N8" i="17"/>
  <c r="O8" i="17" s="1"/>
  <c r="N9" i="17"/>
  <c r="O9" i="17" s="1"/>
  <c r="N10" i="17"/>
  <c r="O10" i="17" s="1"/>
  <c r="N11" i="17"/>
  <c r="O11" i="17" s="1"/>
  <c r="N12" i="17"/>
  <c r="O12" i="17" s="1"/>
  <c r="N13" i="17"/>
  <c r="O13" i="17" s="1"/>
  <c r="N14" i="17"/>
  <c r="O14" i="17" s="1"/>
  <c r="N15" i="17"/>
  <c r="O15" i="17" s="1"/>
  <c r="N16" i="17"/>
  <c r="O16" i="17" s="1"/>
  <c r="N17" i="17"/>
  <c r="O17" i="17" s="1"/>
  <c r="N18" i="17"/>
  <c r="N19" i="17"/>
  <c r="O19" i="17" s="1"/>
  <c r="N20" i="17"/>
  <c r="O20" i="17" s="1"/>
  <c r="N21" i="17"/>
  <c r="O21" i="17" s="1"/>
  <c r="N22" i="17"/>
  <c r="O22" i="17" s="1"/>
  <c r="N23" i="17"/>
  <c r="O23" i="17" s="1"/>
  <c r="N24" i="17"/>
  <c r="O24" i="17" s="1"/>
  <c r="N25" i="17"/>
  <c r="N26" i="17"/>
  <c r="O26" i="17" s="1"/>
  <c r="N27" i="17"/>
  <c r="O27" i="17" s="1"/>
  <c r="N28" i="17"/>
  <c r="O28" i="17" s="1"/>
  <c r="N29" i="17"/>
  <c r="O29" i="17" s="1"/>
  <c r="N30" i="17"/>
  <c r="O30" i="17" s="1"/>
  <c r="N31" i="17"/>
  <c r="O31" i="17" s="1"/>
  <c r="N32" i="17"/>
  <c r="O32" i="17" s="1"/>
  <c r="N33" i="17"/>
  <c r="O33" i="17" s="1"/>
  <c r="N34" i="17"/>
  <c r="O34" i="17" s="1"/>
  <c r="N35" i="17"/>
  <c r="O35" i="17" s="1"/>
  <c r="N36" i="17"/>
  <c r="O36" i="17" s="1"/>
  <c r="N37" i="17"/>
  <c r="O37" i="17" s="1"/>
  <c r="N38" i="17"/>
  <c r="O38" i="17" s="1"/>
  <c r="N39" i="17"/>
  <c r="O39" i="17" s="1"/>
  <c r="N40" i="17"/>
  <c r="O40" i="17" s="1"/>
  <c r="N41" i="17"/>
  <c r="O41" i="17" s="1"/>
  <c r="N42" i="17"/>
  <c r="O42" i="17" s="1"/>
  <c r="N43" i="17"/>
  <c r="O43" i="17" s="1"/>
  <c r="N44" i="17"/>
  <c r="O44" i="17" s="1"/>
  <c r="N45" i="17"/>
  <c r="O45" i="17" s="1"/>
  <c r="N46" i="17"/>
  <c r="O46" i="17" s="1"/>
  <c r="N47" i="17"/>
  <c r="O47" i="17" s="1"/>
  <c r="N48" i="17"/>
  <c r="O48" i="17" s="1"/>
  <c r="N49" i="17"/>
  <c r="O49" i="17" s="1"/>
  <c r="N50" i="17"/>
  <c r="N51" i="17"/>
  <c r="O51" i="17" s="1"/>
  <c r="N52" i="17"/>
  <c r="O52" i="17" s="1"/>
  <c r="N53" i="17"/>
  <c r="O53" i="17" s="1"/>
  <c r="N54" i="17"/>
  <c r="O54" i="17" s="1"/>
  <c r="N55" i="17"/>
  <c r="O55" i="17" s="1"/>
  <c r="N56" i="17"/>
  <c r="O56" i="17" s="1"/>
  <c r="N57" i="17"/>
  <c r="O57" i="17" s="1"/>
  <c r="N58" i="17"/>
  <c r="O58" i="17" s="1"/>
  <c r="N59" i="17"/>
  <c r="O59" i="17" s="1"/>
  <c r="N60" i="17"/>
  <c r="O60" i="17" s="1"/>
  <c r="N61" i="17"/>
  <c r="O61" i="17" s="1"/>
  <c r="N62" i="17"/>
  <c r="O62" i="17" s="1"/>
  <c r="N63" i="17"/>
  <c r="O63" i="17" s="1"/>
  <c r="N64" i="17"/>
  <c r="O64" i="17" s="1"/>
  <c r="N65" i="17"/>
  <c r="O65" i="17" s="1"/>
  <c r="N66" i="17"/>
  <c r="O66" i="17" s="1"/>
  <c r="N67" i="17"/>
  <c r="O67" i="17" s="1"/>
  <c r="N68" i="17"/>
  <c r="O68" i="17" s="1"/>
  <c r="N69" i="17"/>
  <c r="O69" i="17" s="1"/>
  <c r="N70" i="17"/>
  <c r="O70" i="17" s="1"/>
  <c r="N71" i="17"/>
  <c r="O71" i="17" s="1"/>
  <c r="N72" i="17"/>
  <c r="O72" i="17" s="1"/>
  <c r="N73" i="17"/>
  <c r="N74" i="17"/>
  <c r="O74" i="17" s="1"/>
  <c r="N75" i="17"/>
  <c r="O75" i="17" s="1"/>
  <c r="N76" i="17"/>
  <c r="O76" i="17" s="1"/>
  <c r="N77" i="17"/>
  <c r="O77" i="17" s="1"/>
  <c r="N78" i="17"/>
  <c r="O78" i="17" s="1"/>
  <c r="N79" i="17"/>
  <c r="O79" i="17" s="1"/>
  <c r="N80" i="17"/>
  <c r="O80" i="17" s="1"/>
  <c r="N81" i="17"/>
  <c r="O81" i="17" s="1"/>
  <c r="N82" i="17"/>
  <c r="O82" i="17" s="1"/>
  <c r="N83" i="17"/>
  <c r="O83" i="17" s="1"/>
  <c r="N84" i="17"/>
  <c r="O84" i="17" s="1"/>
  <c r="N85" i="17"/>
  <c r="O85" i="17" s="1"/>
  <c r="N86" i="17"/>
  <c r="O86" i="17" s="1"/>
  <c r="N87" i="17"/>
  <c r="O87" i="17" s="1"/>
  <c r="N88" i="17"/>
  <c r="O88" i="17" s="1"/>
  <c r="N89" i="17"/>
  <c r="O89" i="17" s="1"/>
  <c r="N90" i="17"/>
  <c r="O90" i="17" s="1"/>
  <c r="N91" i="17"/>
  <c r="O91" i="17" s="1"/>
  <c r="N92" i="17"/>
  <c r="O92" i="17" s="1"/>
  <c r="N93" i="17"/>
  <c r="O93" i="17" s="1"/>
  <c r="N94" i="17"/>
  <c r="O94" i="17" s="1"/>
  <c r="N95" i="17"/>
  <c r="O95" i="17" s="1"/>
  <c r="N96" i="17"/>
  <c r="O96" i="17" s="1"/>
  <c r="N97" i="17"/>
  <c r="O97" i="17" s="1"/>
  <c r="N98" i="17"/>
  <c r="O98" i="17" s="1"/>
  <c r="N99" i="17"/>
  <c r="O99" i="17" s="1"/>
  <c r="N100" i="17"/>
  <c r="O100" i="17" s="1"/>
  <c r="N101" i="17"/>
  <c r="O101" i="17" s="1"/>
  <c r="N102" i="17"/>
  <c r="O102" i="17" s="1"/>
  <c r="N103" i="17"/>
  <c r="O103" i="17" s="1"/>
  <c r="N104" i="17"/>
  <c r="O104" i="17" s="1"/>
  <c r="N105" i="17"/>
  <c r="O105" i="17" s="1"/>
  <c r="N106" i="17"/>
  <c r="O106" i="17" s="1"/>
  <c r="N107" i="17"/>
  <c r="O107" i="17" s="1"/>
  <c r="N108" i="17"/>
  <c r="O108" i="17" s="1"/>
  <c r="N109" i="17"/>
  <c r="O109" i="17" s="1"/>
  <c r="N110" i="17"/>
  <c r="O110" i="17" s="1"/>
  <c r="N111" i="17"/>
  <c r="O111" i="17" s="1"/>
  <c r="N112" i="17"/>
  <c r="O112" i="17" s="1"/>
  <c r="N113" i="17"/>
  <c r="O113" i="17" s="1"/>
  <c r="N114" i="17"/>
  <c r="O114" i="17" s="1"/>
  <c r="N115" i="17"/>
  <c r="O115" i="17" s="1"/>
  <c r="N116" i="17"/>
  <c r="O116" i="17" s="1"/>
  <c r="N117" i="17"/>
  <c r="O117" i="17" s="1"/>
  <c r="N118" i="17"/>
  <c r="O118" i="17" s="1"/>
  <c r="N119" i="17"/>
  <c r="O119" i="17" s="1"/>
  <c r="N120" i="17"/>
  <c r="N121" i="17"/>
  <c r="O121" i="17" s="1"/>
  <c r="N122" i="17"/>
  <c r="N123" i="17"/>
  <c r="O123" i="17" s="1"/>
  <c r="N124" i="17"/>
  <c r="O124" i="17" s="1"/>
  <c r="N125" i="17"/>
  <c r="O125" i="17" s="1"/>
  <c r="N126" i="17"/>
  <c r="O126" i="17" s="1"/>
  <c r="N127" i="17"/>
  <c r="O127" i="17" s="1"/>
  <c r="N128" i="17"/>
  <c r="O128" i="17" s="1"/>
  <c r="N129" i="17"/>
  <c r="O129" i="17" s="1"/>
  <c r="N130" i="17"/>
  <c r="O130" i="17" s="1"/>
  <c r="N131" i="17"/>
  <c r="O131" i="17" s="1"/>
  <c r="N132" i="17"/>
  <c r="O132" i="17" s="1"/>
  <c r="N133" i="17"/>
  <c r="O133" i="17" s="1"/>
  <c r="N134" i="17"/>
  <c r="O134" i="17" s="1"/>
  <c r="N135" i="17"/>
  <c r="O135" i="17" s="1"/>
  <c r="N136" i="17"/>
  <c r="O136" i="17" s="1"/>
  <c r="N137" i="17"/>
  <c r="O137" i="17" s="1"/>
  <c r="N138" i="17"/>
  <c r="O138" i="17" s="1"/>
  <c r="N139" i="17"/>
  <c r="O139" i="17" s="1"/>
  <c r="N140" i="17"/>
  <c r="O140" i="17" s="1"/>
  <c r="N141" i="17"/>
  <c r="O141" i="17" s="1"/>
  <c r="N142" i="17"/>
  <c r="O142" i="17" s="1"/>
  <c r="N143" i="17"/>
  <c r="O143" i="17" s="1"/>
  <c r="N144" i="17"/>
  <c r="O144" i="17" s="1"/>
  <c r="N145" i="17"/>
  <c r="O145" i="17" s="1"/>
  <c r="N146" i="17"/>
  <c r="O146" i="17" s="1"/>
  <c r="N147" i="17"/>
  <c r="O147" i="17" s="1"/>
  <c r="N148" i="17"/>
  <c r="O148" i="17" s="1"/>
  <c r="N149" i="17"/>
  <c r="O149" i="17" s="1"/>
  <c r="N150" i="17"/>
  <c r="O150" i="17" s="1"/>
  <c r="N151" i="17"/>
  <c r="O151" i="17" s="1"/>
  <c r="N152" i="17"/>
  <c r="O152" i="17" s="1"/>
  <c r="N153" i="17"/>
  <c r="O153" i="17" s="1"/>
  <c r="N154" i="17"/>
  <c r="O154" i="17" s="1"/>
  <c r="N155" i="17"/>
  <c r="O155" i="17" s="1"/>
  <c r="N156" i="17"/>
  <c r="O156" i="17" s="1"/>
  <c r="N157" i="17"/>
  <c r="N158" i="17"/>
  <c r="O158" i="17" s="1"/>
  <c r="N159" i="17"/>
  <c r="O159" i="17" s="1"/>
  <c r="N160" i="17"/>
  <c r="O160" i="17" s="1"/>
  <c r="N161" i="17"/>
  <c r="N162" i="17"/>
  <c r="O162" i="17" s="1"/>
  <c r="N163" i="17"/>
  <c r="O163" i="17" s="1"/>
  <c r="N164" i="17"/>
  <c r="O164" i="17" s="1"/>
  <c r="N165" i="17"/>
  <c r="O165" i="17" s="1"/>
  <c r="N166" i="17"/>
  <c r="O166" i="17" s="1"/>
  <c r="N167" i="17"/>
  <c r="O167" i="17" s="1"/>
  <c r="N168" i="17"/>
  <c r="O168" i="17" s="1"/>
  <c r="N169" i="17"/>
  <c r="O169" i="17" s="1"/>
  <c r="N170" i="17"/>
  <c r="O170" i="17" s="1"/>
  <c r="N171" i="17"/>
  <c r="O171" i="17" s="1"/>
  <c r="N172" i="17"/>
  <c r="O172" i="17" s="1"/>
  <c r="N173" i="17"/>
  <c r="O173" i="17" s="1"/>
  <c r="N174" i="17"/>
  <c r="O174" i="17" s="1"/>
  <c r="N175" i="17"/>
  <c r="O175" i="17" s="1"/>
  <c r="N176" i="17"/>
  <c r="O176" i="17" s="1"/>
  <c r="N177" i="17"/>
  <c r="O177" i="17" s="1"/>
  <c r="N178" i="17"/>
  <c r="O178" i="17" s="1"/>
  <c r="N179" i="17"/>
  <c r="O179" i="17" s="1"/>
  <c r="N180" i="17"/>
  <c r="O180" i="17" s="1"/>
  <c r="N181" i="17"/>
  <c r="O181" i="17" s="1"/>
  <c r="N182" i="17"/>
  <c r="O182" i="17" s="1"/>
  <c r="N183" i="17"/>
  <c r="O183" i="17" s="1"/>
  <c r="N184" i="17"/>
  <c r="O184" i="17" s="1"/>
  <c r="N185" i="17"/>
  <c r="O185" i="17" s="1"/>
  <c r="N186" i="17"/>
  <c r="O186" i="17" s="1"/>
  <c r="N187" i="17"/>
  <c r="O187" i="17" s="1"/>
  <c r="N188" i="17"/>
  <c r="O188" i="17" s="1"/>
  <c r="N189" i="17"/>
  <c r="N190" i="17"/>
  <c r="O190" i="17" s="1"/>
  <c r="N191" i="17"/>
  <c r="O191" i="17" s="1"/>
  <c r="N192" i="17"/>
  <c r="O192" i="17" s="1"/>
  <c r="N193" i="17"/>
  <c r="O193" i="17" s="1"/>
  <c r="N194" i="17"/>
  <c r="O194" i="17" s="1"/>
  <c r="N195" i="17"/>
  <c r="O195" i="17" s="1"/>
  <c r="N196" i="17"/>
  <c r="O196" i="17" s="1"/>
  <c r="N197" i="17"/>
  <c r="O197" i="17" s="1"/>
  <c r="N198" i="17"/>
  <c r="O198" i="17" s="1"/>
  <c r="N199" i="17"/>
  <c r="O199" i="17" s="1"/>
  <c r="N200" i="17"/>
  <c r="O200" i="17" s="1"/>
  <c r="N201" i="17"/>
  <c r="O201" i="17" s="1"/>
  <c r="N202" i="17"/>
  <c r="O202" i="17" s="1"/>
  <c r="N203" i="17"/>
  <c r="O203" i="17" s="1"/>
  <c r="N204" i="17"/>
  <c r="O204" i="17" s="1"/>
  <c r="N205" i="17"/>
  <c r="O205" i="17" s="1"/>
  <c r="N206" i="17"/>
  <c r="O206" i="17" s="1"/>
  <c r="N207" i="17"/>
  <c r="O207" i="17" s="1"/>
  <c r="N208" i="17"/>
  <c r="O208" i="17" s="1"/>
  <c r="N209" i="17"/>
  <c r="N210" i="17"/>
  <c r="O210" i="17" s="1"/>
  <c r="N211" i="17"/>
  <c r="O211" i="17" s="1"/>
  <c r="N212" i="17"/>
  <c r="O212" i="17" s="1"/>
  <c r="N213" i="17"/>
  <c r="O213" i="17" s="1"/>
  <c r="N214" i="17"/>
  <c r="O214" i="17" s="1"/>
  <c r="N215" i="17"/>
  <c r="O215" i="17" s="1"/>
  <c r="N216" i="17"/>
  <c r="O216" i="17" s="1"/>
  <c r="N217" i="17"/>
  <c r="O217" i="17" s="1"/>
  <c r="N218" i="17"/>
  <c r="O218" i="17" s="1"/>
  <c r="N219" i="17"/>
  <c r="O219" i="17" s="1"/>
  <c r="N220" i="17"/>
  <c r="O220" i="17" s="1"/>
  <c r="N221" i="17"/>
  <c r="O221" i="17" s="1"/>
  <c r="N222" i="17"/>
  <c r="O222" i="17" s="1"/>
  <c r="N223" i="17"/>
  <c r="O223" i="17" s="1"/>
  <c r="N224" i="17"/>
  <c r="O224" i="17" s="1"/>
  <c r="N225" i="17"/>
  <c r="N226" i="17"/>
  <c r="N227" i="17"/>
  <c r="O227" i="17" s="1"/>
  <c r="N228" i="17"/>
  <c r="O228" i="17" s="1"/>
  <c r="N229" i="17"/>
  <c r="O229" i="17" s="1"/>
  <c r="N230" i="17"/>
  <c r="O230" i="17" s="1"/>
  <c r="N231" i="17"/>
  <c r="O231" i="17" s="1"/>
  <c r="N232" i="17"/>
  <c r="O232" i="17" s="1"/>
  <c r="N233" i="17"/>
  <c r="O233" i="17" s="1"/>
  <c r="N234" i="17"/>
  <c r="O234" i="17" s="1"/>
  <c r="N235" i="17"/>
  <c r="O235" i="17" s="1"/>
  <c r="N236" i="17"/>
  <c r="O236" i="17" s="1"/>
  <c r="N237" i="17"/>
  <c r="N238" i="17"/>
  <c r="O238" i="17" s="1"/>
  <c r="N239" i="17"/>
  <c r="O239" i="17" s="1"/>
  <c r="N240" i="17"/>
  <c r="O240" i="17" s="1"/>
  <c r="N241" i="17"/>
  <c r="O241" i="17" s="1"/>
  <c r="N242" i="17"/>
  <c r="O242" i="17" s="1"/>
  <c r="N243" i="17"/>
  <c r="O243" i="17" s="1"/>
  <c r="N244" i="17"/>
  <c r="O244" i="17" s="1"/>
  <c r="N245" i="17"/>
  <c r="O245" i="17" s="1"/>
  <c r="N246" i="17"/>
  <c r="O246" i="17" s="1"/>
  <c r="N247" i="17"/>
  <c r="O247" i="17" s="1"/>
  <c r="N248" i="17"/>
  <c r="O248" i="17" s="1"/>
  <c r="N249" i="17"/>
  <c r="O249" i="17" s="1"/>
  <c r="N250" i="17"/>
  <c r="O250" i="17" s="1"/>
  <c r="N251" i="17"/>
  <c r="O251" i="17" s="1"/>
  <c r="N252" i="17"/>
  <c r="O252" i="17" s="1"/>
  <c r="N253" i="17"/>
  <c r="O253" i="17" s="1"/>
  <c r="N254" i="17"/>
  <c r="O254" i="17" s="1"/>
  <c r="N255" i="17"/>
  <c r="O255" i="17" s="1"/>
  <c r="N256" i="17"/>
  <c r="O256" i="17" s="1"/>
  <c r="N257" i="17"/>
  <c r="O257" i="17" s="1"/>
  <c r="N258" i="17"/>
  <c r="O258" i="17" s="1"/>
  <c r="N259" i="17"/>
  <c r="O259" i="17" s="1"/>
  <c r="N260" i="17"/>
  <c r="O260" i="17" s="1"/>
  <c r="N261" i="17"/>
  <c r="O261" i="17" s="1"/>
  <c r="N262" i="17"/>
  <c r="O262" i="17" s="1"/>
  <c r="N263" i="17"/>
  <c r="O263" i="17" s="1"/>
  <c r="N264" i="17"/>
  <c r="O264" i="17" s="1"/>
  <c r="N265" i="17"/>
  <c r="O265" i="17" s="1"/>
  <c r="N266" i="17"/>
  <c r="O266" i="17" s="1"/>
  <c r="N267" i="17"/>
  <c r="O267" i="17" s="1"/>
  <c r="N268" i="17"/>
  <c r="O268" i="17" s="1"/>
  <c r="N269" i="17"/>
  <c r="O269" i="17" s="1"/>
  <c r="N270" i="17"/>
  <c r="O270" i="17" s="1"/>
  <c r="N271" i="17"/>
  <c r="O271" i="17" s="1"/>
  <c r="N272" i="17"/>
  <c r="O272" i="17" s="1"/>
  <c r="N273" i="17"/>
  <c r="O273" i="17" s="1"/>
  <c r="N274" i="17"/>
  <c r="O274" i="17" s="1"/>
  <c r="N275" i="17"/>
  <c r="O275" i="17" s="1"/>
  <c r="N276" i="17"/>
  <c r="O276" i="17" s="1"/>
  <c r="N277" i="17"/>
  <c r="O277" i="17" s="1"/>
  <c r="N278" i="17"/>
  <c r="O278" i="17" s="1"/>
  <c r="N279" i="17"/>
  <c r="O279" i="17" s="1"/>
  <c r="N280" i="17"/>
  <c r="O280" i="17" s="1"/>
  <c r="N281" i="17"/>
  <c r="O281" i="17" s="1"/>
  <c r="N282" i="17"/>
  <c r="O282" i="17" s="1"/>
  <c r="N283" i="17"/>
  <c r="O283" i="17" s="1"/>
  <c r="N284" i="17"/>
  <c r="O284" i="17" s="1"/>
  <c r="N285" i="17"/>
  <c r="O285" i="17" s="1"/>
  <c r="N286" i="17"/>
  <c r="O286" i="17" s="1"/>
  <c r="N287" i="17"/>
  <c r="O287" i="17" s="1"/>
  <c r="N288" i="17"/>
  <c r="O288" i="17" s="1"/>
  <c r="N289" i="17"/>
  <c r="O289" i="17" s="1"/>
  <c r="N290" i="17"/>
  <c r="O290" i="17" s="1"/>
  <c r="N291" i="17"/>
  <c r="O291" i="17" s="1"/>
  <c r="N292" i="17"/>
  <c r="O292" i="17" s="1"/>
  <c r="N293" i="17"/>
  <c r="O293" i="17" s="1"/>
  <c r="N294" i="17"/>
  <c r="O294" i="17" s="1"/>
  <c r="N295" i="17"/>
  <c r="O295" i="17" s="1"/>
  <c r="N296" i="17"/>
  <c r="O296" i="17" s="1"/>
  <c r="N297" i="17"/>
  <c r="O297" i="17" s="1"/>
  <c r="N298" i="17"/>
  <c r="O298" i="17" s="1"/>
  <c r="N299" i="17"/>
  <c r="O299" i="17" s="1"/>
  <c r="N300" i="17"/>
  <c r="O300" i="17" s="1"/>
  <c r="N301" i="17"/>
  <c r="O301" i="17" s="1"/>
  <c r="N302" i="17"/>
  <c r="O302" i="17" s="1"/>
  <c r="N303" i="17"/>
  <c r="O303" i="17" s="1"/>
  <c r="N304" i="17"/>
  <c r="O304" i="17" s="1"/>
  <c r="N305" i="17"/>
  <c r="O305" i="17" s="1"/>
  <c r="N306" i="17"/>
  <c r="O306" i="17" s="1"/>
  <c r="N307" i="17"/>
  <c r="O307" i="17" s="1"/>
  <c r="N308" i="17"/>
  <c r="O308" i="17" s="1"/>
  <c r="N309" i="17"/>
  <c r="N310" i="17"/>
  <c r="O310" i="17" s="1"/>
  <c r="N311" i="17"/>
  <c r="O311" i="17" s="1"/>
  <c r="N312" i="17"/>
  <c r="O312" i="17" s="1"/>
  <c r="N313" i="17"/>
  <c r="O313" i="17" s="1"/>
  <c r="N314" i="17"/>
  <c r="O314" i="17" s="1"/>
  <c r="N315" i="17"/>
  <c r="O315" i="17" s="1"/>
  <c r="N316" i="17"/>
  <c r="O316" i="17" s="1"/>
  <c r="N317" i="17"/>
  <c r="O317" i="17" s="1"/>
  <c r="N318" i="17"/>
  <c r="O318" i="17" s="1"/>
  <c r="N319" i="17"/>
  <c r="O319" i="17" s="1"/>
  <c r="N320" i="17"/>
  <c r="O320" i="17" s="1"/>
  <c r="N321" i="17"/>
  <c r="N322" i="17"/>
  <c r="O322" i="17" s="1"/>
  <c r="N323" i="17"/>
  <c r="O323" i="17" s="1"/>
  <c r="N324" i="17"/>
  <c r="O324" i="17" s="1"/>
  <c r="N325" i="17"/>
  <c r="O325" i="17" s="1"/>
  <c r="N326" i="17"/>
  <c r="O326" i="17" s="1"/>
  <c r="N327" i="17"/>
  <c r="O327" i="17" s="1"/>
  <c r="N328" i="17"/>
  <c r="O328" i="17" s="1"/>
  <c r="N329" i="17"/>
  <c r="O329" i="17" s="1"/>
  <c r="N330" i="17"/>
  <c r="O330" i="17" s="1"/>
  <c r="N331" i="17"/>
  <c r="O331" i="17" s="1"/>
  <c r="N332" i="17"/>
  <c r="O332" i="17" s="1"/>
  <c r="N333" i="17"/>
  <c r="O333" i="17" s="1"/>
  <c r="N334" i="17"/>
  <c r="O334" i="17" s="1"/>
  <c r="N335" i="17"/>
  <c r="O335" i="17" s="1"/>
  <c r="N336" i="17"/>
  <c r="O336" i="17" s="1"/>
  <c r="N337" i="17"/>
  <c r="O337" i="17" s="1"/>
  <c r="N338" i="17"/>
  <c r="O338" i="17" s="1"/>
  <c r="N339" i="17"/>
  <c r="O339" i="17" s="1"/>
  <c r="N340" i="17"/>
  <c r="O340" i="17" s="1"/>
  <c r="N341" i="17"/>
  <c r="O341" i="17" s="1"/>
  <c r="N342" i="17"/>
  <c r="O342" i="17" s="1"/>
  <c r="N343" i="17"/>
  <c r="O343" i="17" s="1"/>
  <c r="N344" i="17"/>
  <c r="O344" i="17" s="1"/>
  <c r="N345" i="17"/>
  <c r="O345" i="17" s="1"/>
  <c r="N346" i="17"/>
  <c r="O346" i="17" s="1"/>
  <c r="N347" i="17"/>
  <c r="O347" i="17" s="1"/>
  <c r="N348" i="17"/>
  <c r="O348" i="17" s="1"/>
  <c r="N349" i="17"/>
  <c r="O349" i="17" s="1"/>
  <c r="N350" i="17"/>
  <c r="O350" i="17" s="1"/>
  <c r="N351" i="17"/>
  <c r="O351" i="17" s="1"/>
  <c r="N352" i="17"/>
  <c r="N353" i="17"/>
  <c r="N354" i="17"/>
  <c r="O354" i="17" s="1"/>
  <c r="N355" i="17"/>
  <c r="O355" i="17" s="1"/>
  <c r="N356" i="17"/>
  <c r="O356" i="17" s="1"/>
  <c r="N357" i="17"/>
  <c r="O357" i="17" s="1"/>
  <c r="N358" i="17"/>
  <c r="O358" i="17" s="1"/>
  <c r="N359" i="17"/>
  <c r="O359" i="17" s="1"/>
  <c r="N360" i="17"/>
  <c r="O360" i="17" s="1"/>
  <c r="N361" i="17"/>
  <c r="O361" i="17" s="1"/>
  <c r="N362" i="17"/>
  <c r="O362" i="17" s="1"/>
  <c r="N363" i="17"/>
  <c r="O363" i="17" s="1"/>
  <c r="N364" i="17"/>
  <c r="O364" i="17" s="1"/>
  <c r="N365" i="17"/>
  <c r="N366" i="17"/>
  <c r="O366" i="17" s="1"/>
  <c r="N367" i="17"/>
  <c r="O367" i="17" s="1"/>
  <c r="N368" i="17"/>
  <c r="O368" i="17" s="1"/>
  <c r="N369" i="17"/>
  <c r="O369" i="17" s="1"/>
  <c r="N370" i="17"/>
  <c r="O370" i="17" s="1"/>
  <c r="N371" i="17"/>
  <c r="O371" i="17" s="1"/>
  <c r="N372" i="17"/>
  <c r="O372" i="17" s="1"/>
  <c r="N373" i="17"/>
  <c r="O373" i="17" s="1"/>
  <c r="N374" i="17"/>
  <c r="O374" i="17" s="1"/>
  <c r="N375" i="17"/>
  <c r="O375" i="17" s="1"/>
  <c r="N376" i="17"/>
  <c r="O376" i="17" s="1"/>
  <c r="N377" i="17"/>
  <c r="O377" i="17" s="1"/>
  <c r="N378" i="17"/>
  <c r="O378" i="17" s="1"/>
  <c r="N379" i="17"/>
  <c r="O379" i="17" s="1"/>
  <c r="N380" i="17"/>
  <c r="O380" i="17" s="1"/>
  <c r="N381" i="17"/>
  <c r="O381" i="17" s="1"/>
  <c r="N382" i="17"/>
  <c r="O382" i="17" s="1"/>
  <c r="N383" i="17"/>
  <c r="O383" i="17" s="1"/>
  <c r="N384" i="17"/>
  <c r="O384" i="17" s="1"/>
  <c r="N385" i="17"/>
  <c r="O385" i="17" s="1"/>
  <c r="N386" i="17"/>
  <c r="O386" i="17" s="1"/>
  <c r="N387" i="17"/>
  <c r="O387" i="17" s="1"/>
  <c r="N388" i="17"/>
  <c r="O388" i="17" s="1"/>
  <c r="N389" i="17"/>
  <c r="O389" i="17" s="1"/>
  <c r="N390" i="17"/>
  <c r="O390" i="17" s="1"/>
  <c r="N391" i="17"/>
  <c r="O391" i="17" s="1"/>
  <c r="N392" i="17"/>
  <c r="O392" i="17" s="1"/>
  <c r="N393" i="17"/>
  <c r="O393" i="17" s="1"/>
  <c r="N394" i="17"/>
  <c r="O394" i="17" s="1"/>
  <c r="N395" i="17"/>
  <c r="O395" i="17" s="1"/>
  <c r="N396" i="17"/>
  <c r="O396" i="17" s="1"/>
  <c r="N397" i="17"/>
  <c r="O397" i="17" s="1"/>
  <c r="N398" i="17"/>
  <c r="O398" i="17" s="1"/>
  <c r="N399" i="17"/>
  <c r="O399" i="17" s="1"/>
  <c r="N400" i="17"/>
  <c r="O400" i="17" s="1"/>
  <c r="N401" i="17"/>
  <c r="N402" i="17"/>
  <c r="O402" i="17" s="1"/>
  <c r="N403" i="17"/>
  <c r="O403" i="17" s="1"/>
  <c r="N404" i="17"/>
  <c r="O404" i="17" s="1"/>
  <c r="N405" i="17"/>
  <c r="O405" i="17" s="1"/>
  <c r="N406" i="17"/>
  <c r="O406" i="17" s="1"/>
  <c r="N407" i="17"/>
  <c r="O407" i="17" s="1"/>
  <c r="N408" i="17"/>
  <c r="O408" i="17" s="1"/>
  <c r="N409" i="17"/>
  <c r="O409" i="17" s="1"/>
  <c r="N410" i="17"/>
  <c r="O410" i="17" s="1"/>
  <c r="N411" i="17"/>
  <c r="O411" i="17" s="1"/>
  <c r="N412" i="17"/>
  <c r="O412" i="17" s="1"/>
  <c r="N413" i="17"/>
  <c r="N414" i="17"/>
  <c r="O414" i="17" s="1"/>
  <c r="N415" i="17"/>
  <c r="O415" i="17" s="1"/>
  <c r="N416" i="17"/>
  <c r="O416" i="17" s="1"/>
  <c r="N417" i="17"/>
  <c r="O417" i="17" s="1"/>
  <c r="N418" i="17"/>
  <c r="N419" i="17"/>
  <c r="O419" i="17" s="1"/>
  <c r="N420" i="17"/>
  <c r="O420" i="17" s="1"/>
  <c r="N421" i="17"/>
  <c r="O421" i="17" s="1"/>
  <c r="N422" i="17"/>
  <c r="O422" i="17" s="1"/>
  <c r="N423" i="17"/>
  <c r="O423" i="17" s="1"/>
  <c r="N424" i="17"/>
  <c r="O424" i="17" s="1"/>
  <c r="N425" i="17"/>
  <c r="O425" i="17" s="1"/>
  <c r="N426" i="17"/>
  <c r="O426" i="17" s="1"/>
  <c r="N427" i="17"/>
  <c r="O427" i="17" s="1"/>
  <c r="N428" i="17"/>
  <c r="O428" i="17" s="1"/>
  <c r="N429" i="17"/>
  <c r="O429" i="17" s="1"/>
  <c r="N430" i="17"/>
  <c r="O430" i="17" s="1"/>
  <c r="N431" i="17"/>
  <c r="O431" i="17" s="1"/>
  <c r="N432" i="17"/>
  <c r="O432" i="17" s="1"/>
  <c r="N433" i="17"/>
  <c r="O433" i="17" s="1"/>
  <c r="N434" i="17"/>
  <c r="O434" i="17" s="1"/>
  <c r="N435" i="17"/>
  <c r="O435" i="17" s="1"/>
  <c r="N436" i="17"/>
  <c r="N437" i="17"/>
  <c r="N438" i="17"/>
  <c r="O438" i="17" s="1"/>
  <c r="N439" i="17"/>
  <c r="O439" i="17" s="1"/>
  <c r="N440" i="17"/>
  <c r="O440" i="17" s="1"/>
  <c r="N441" i="17"/>
  <c r="O441" i="17" s="1"/>
  <c r="N442" i="17"/>
  <c r="O442" i="17" s="1"/>
  <c r="N443" i="17"/>
  <c r="O443" i="17" s="1"/>
  <c r="N444" i="17"/>
  <c r="O444" i="17" s="1"/>
  <c r="N445" i="17"/>
  <c r="O445" i="17" s="1"/>
  <c r="N446" i="17"/>
  <c r="O446" i="17" s="1"/>
  <c r="N447" i="17"/>
  <c r="O447" i="17" s="1"/>
  <c r="N448" i="17"/>
  <c r="O448" i="17" s="1"/>
  <c r="N449" i="17"/>
  <c r="O449" i="17" s="1"/>
  <c r="N450" i="17"/>
  <c r="O450" i="17" s="1"/>
  <c r="N451" i="17"/>
  <c r="O451" i="17" s="1"/>
  <c r="N452" i="17"/>
  <c r="O452" i="17" s="1"/>
  <c r="N453" i="17"/>
  <c r="O453" i="17" s="1"/>
  <c r="N454" i="17"/>
  <c r="O454" i="17" s="1"/>
  <c r="N455" i="17"/>
  <c r="O455" i="17" s="1"/>
  <c r="N456" i="17"/>
  <c r="O456" i="17" s="1"/>
  <c r="N457" i="17"/>
  <c r="O457" i="17" s="1"/>
  <c r="N458" i="17"/>
  <c r="O458" i="17" s="1"/>
  <c r="N459" i="17"/>
  <c r="O459" i="17" s="1"/>
  <c r="N460" i="17"/>
  <c r="O460" i="17" s="1"/>
  <c r="N461" i="17"/>
  <c r="O461" i="17" s="1"/>
  <c r="N462" i="17"/>
  <c r="O462" i="17" s="1"/>
  <c r="N463" i="17"/>
  <c r="O463" i="17" s="1"/>
  <c r="N464" i="17"/>
  <c r="O464" i="17" s="1"/>
  <c r="N465" i="17"/>
  <c r="O465" i="17" s="1"/>
  <c r="N466" i="17"/>
  <c r="O466" i="17" s="1"/>
  <c r="N467" i="17"/>
  <c r="O467" i="17" s="1"/>
  <c r="N468" i="17"/>
  <c r="O468" i="17" s="1"/>
  <c r="N469" i="17"/>
  <c r="O469" i="17" s="1"/>
  <c r="N470" i="17"/>
  <c r="O470" i="17" s="1"/>
  <c r="N471" i="17"/>
  <c r="O471" i="17" s="1"/>
  <c r="N472" i="17"/>
  <c r="O472" i="17" s="1"/>
  <c r="N473" i="17"/>
  <c r="O473" i="17" s="1"/>
  <c r="N474" i="17"/>
  <c r="O474" i="17" s="1"/>
  <c r="N475" i="17"/>
  <c r="O475" i="17" s="1"/>
  <c r="N476" i="17"/>
  <c r="O476" i="17" s="1"/>
  <c r="N477" i="17"/>
  <c r="O477" i="17" s="1"/>
  <c r="N478" i="17"/>
  <c r="O478" i="17" s="1"/>
  <c r="N479" i="17"/>
  <c r="O479" i="17" s="1"/>
  <c r="N480" i="17"/>
  <c r="O480" i="17" s="1"/>
  <c r="N481" i="17"/>
  <c r="O481" i="17" s="1"/>
  <c r="N482" i="17"/>
  <c r="O482" i="17" s="1"/>
  <c r="N483" i="17"/>
  <c r="O483" i="17" s="1"/>
  <c r="N484" i="17"/>
  <c r="O484" i="17" s="1"/>
  <c r="N485" i="17"/>
  <c r="N486" i="17"/>
  <c r="O486" i="17" s="1"/>
  <c r="N487" i="17"/>
  <c r="O487" i="17" s="1"/>
  <c r="N488" i="17"/>
  <c r="O488" i="17" s="1"/>
  <c r="N489" i="17"/>
  <c r="O489" i="17" s="1"/>
  <c r="N490" i="17"/>
  <c r="O490" i="17" s="1"/>
  <c r="N491" i="17"/>
  <c r="O491" i="17" s="1"/>
  <c r="N492" i="17"/>
  <c r="O492" i="17" s="1"/>
  <c r="N493" i="17"/>
  <c r="O493" i="17" s="1"/>
  <c r="N494" i="17"/>
  <c r="O494" i="17" s="1"/>
  <c r="N495" i="17"/>
  <c r="O495" i="17" s="1"/>
  <c r="N496" i="17"/>
  <c r="O496" i="17" s="1"/>
  <c r="N497" i="17"/>
  <c r="N498" i="17"/>
  <c r="N499" i="17"/>
  <c r="O499" i="17" s="1"/>
  <c r="N500" i="17"/>
  <c r="O500" i="17" s="1"/>
  <c r="N501" i="17"/>
  <c r="O501" i="17" s="1"/>
  <c r="N502" i="17"/>
  <c r="O502" i="17" s="1"/>
  <c r="N503" i="17"/>
  <c r="O503" i="17" s="1"/>
  <c r="N504" i="17"/>
  <c r="O504" i="17" s="1"/>
  <c r="N505" i="17"/>
  <c r="O505" i="17" s="1"/>
  <c r="N506" i="17"/>
  <c r="O506" i="17" s="1"/>
  <c r="N507" i="17"/>
  <c r="O507" i="17" s="1"/>
  <c r="N508" i="17"/>
  <c r="O508" i="17" s="1"/>
  <c r="N509" i="17"/>
  <c r="O509" i="17" s="1"/>
  <c r="N510" i="17"/>
  <c r="O510" i="17" s="1"/>
  <c r="N511" i="17"/>
  <c r="O511" i="17" s="1"/>
  <c r="N512" i="17"/>
  <c r="O512" i="17" s="1"/>
  <c r="N513" i="17"/>
  <c r="O513" i="17" s="1"/>
  <c r="N514" i="17"/>
  <c r="O514" i="17" s="1"/>
  <c r="N515" i="17"/>
  <c r="O515" i="17" s="1"/>
  <c r="N516" i="17"/>
  <c r="O516" i="17" s="1"/>
  <c r="N517" i="17"/>
  <c r="O517" i="17" s="1"/>
  <c r="N518" i="17"/>
  <c r="O518" i="17" s="1"/>
  <c r="N519" i="17"/>
  <c r="O519" i="17" s="1"/>
  <c r="N520" i="17"/>
  <c r="O520" i="17" s="1"/>
  <c r="N521" i="17"/>
  <c r="O521" i="17" s="1"/>
  <c r="N522" i="17"/>
  <c r="O522" i="17" s="1"/>
  <c r="N523" i="17"/>
  <c r="O523" i="17" s="1"/>
  <c r="N524" i="17"/>
  <c r="O524" i="17" s="1"/>
  <c r="N525" i="17"/>
  <c r="O525" i="17" s="1"/>
  <c r="N526" i="17"/>
  <c r="O526" i="17" s="1"/>
  <c r="N527" i="17"/>
  <c r="O527" i="17" s="1"/>
  <c r="N528" i="17"/>
  <c r="O528" i="17" s="1"/>
  <c r="N529" i="17"/>
  <c r="O529" i="17" s="1"/>
  <c r="N530" i="17"/>
  <c r="O530" i="17" s="1"/>
  <c r="N531" i="17"/>
  <c r="O531" i="17" s="1"/>
  <c r="N532" i="17"/>
  <c r="O532" i="17" s="1"/>
  <c r="N533" i="17"/>
  <c r="O533" i="17" s="1"/>
  <c r="N534" i="17"/>
  <c r="O534" i="17" s="1"/>
  <c r="N535" i="17"/>
  <c r="O535" i="17" s="1"/>
  <c r="N536" i="17"/>
  <c r="O536" i="17" s="1"/>
  <c r="N537" i="17"/>
  <c r="O537" i="17" s="1"/>
  <c r="N538" i="17"/>
  <c r="N539" i="17"/>
  <c r="O539" i="17" s="1"/>
  <c r="N540" i="17"/>
  <c r="O540" i="17" s="1"/>
  <c r="N541" i="17"/>
  <c r="O541" i="17" s="1"/>
  <c r="N542" i="17"/>
  <c r="O542" i="17" s="1"/>
  <c r="N543" i="17"/>
  <c r="O543" i="17" s="1"/>
  <c r="N544" i="17"/>
  <c r="O544" i="17" s="1"/>
  <c r="N545" i="17"/>
  <c r="O545" i="17" s="1"/>
  <c r="N546" i="17"/>
  <c r="N547" i="17"/>
  <c r="O547" i="17" s="1"/>
  <c r="N548" i="17"/>
  <c r="O548" i="17" s="1"/>
  <c r="N549" i="17"/>
  <c r="O549" i="17" s="1"/>
  <c r="N550" i="17"/>
  <c r="O550" i="17" s="1"/>
  <c r="N551" i="17"/>
  <c r="O551" i="17" s="1"/>
  <c r="N552" i="17"/>
  <c r="O552" i="17" s="1"/>
  <c r="N553" i="17"/>
  <c r="O553" i="17" s="1"/>
  <c r="N554" i="17"/>
  <c r="O554" i="17" s="1"/>
  <c r="N555" i="17"/>
  <c r="O555" i="17" s="1"/>
  <c r="N556" i="17"/>
  <c r="O556" i="17" s="1"/>
  <c r="N557" i="17"/>
  <c r="O557" i="17" s="1"/>
  <c r="N558" i="17"/>
  <c r="O558" i="17" s="1"/>
  <c r="N559" i="17"/>
  <c r="O559" i="17" s="1"/>
  <c r="N560" i="17"/>
  <c r="O560" i="17" s="1"/>
  <c r="N561" i="17"/>
  <c r="O561" i="17" s="1"/>
  <c r="N562" i="17"/>
  <c r="O562" i="17" s="1"/>
  <c r="N563" i="17"/>
  <c r="O563" i="17" s="1"/>
  <c r="N564" i="17"/>
  <c r="O564" i="17" s="1"/>
  <c r="N565" i="17"/>
  <c r="O565" i="17" s="1"/>
  <c r="N566" i="17"/>
  <c r="O566" i="17" s="1"/>
  <c r="N567" i="17"/>
  <c r="O567" i="17" s="1"/>
  <c r="N568" i="17"/>
  <c r="O568" i="17" s="1"/>
  <c r="N569" i="17"/>
  <c r="O569" i="17" s="1"/>
  <c r="N570" i="17"/>
  <c r="O570" i="17" s="1"/>
  <c r="N571" i="17"/>
  <c r="O571" i="17" s="1"/>
  <c r="N572" i="17"/>
  <c r="O572" i="17" s="1"/>
  <c r="N573" i="17"/>
  <c r="O573" i="17" s="1"/>
  <c r="N574" i="17"/>
  <c r="O574" i="17" s="1"/>
  <c r="N575" i="17"/>
  <c r="O575" i="17" s="1"/>
  <c r="N576" i="17"/>
  <c r="O576" i="17" s="1"/>
  <c r="N577" i="17"/>
  <c r="O577" i="17" s="1"/>
  <c r="N578" i="17"/>
  <c r="O578" i="17" s="1"/>
  <c r="N579" i="17"/>
  <c r="O579" i="17" s="1"/>
  <c r="N580" i="17"/>
  <c r="O580" i="17" s="1"/>
  <c r="N581" i="17"/>
  <c r="O581" i="17" s="1"/>
  <c r="N582" i="17"/>
  <c r="O582" i="17" s="1"/>
  <c r="N583" i="17"/>
  <c r="O583" i="17" s="1"/>
  <c r="N584" i="17"/>
  <c r="O584" i="17" s="1"/>
  <c r="N585" i="17"/>
  <c r="O585" i="17" s="1"/>
  <c r="N586" i="17"/>
  <c r="O586" i="17" s="1"/>
  <c r="N587" i="17"/>
  <c r="O587" i="17" s="1"/>
  <c r="N588" i="17"/>
  <c r="O588" i="17" s="1"/>
  <c r="N589" i="17"/>
  <c r="O589" i="17" s="1"/>
  <c r="N590" i="17"/>
  <c r="O590" i="17" s="1"/>
  <c r="N591" i="17"/>
  <c r="O591" i="17" s="1"/>
  <c r="N592" i="17"/>
  <c r="O592" i="17" s="1"/>
  <c r="N593" i="17"/>
  <c r="O593" i="17" s="1"/>
  <c r="N594" i="17"/>
  <c r="O594" i="17" s="1"/>
  <c r="N595" i="17"/>
  <c r="O595" i="17" s="1"/>
  <c r="N596" i="17"/>
  <c r="O596" i="17" s="1"/>
  <c r="N597" i="17"/>
  <c r="O597" i="17" s="1"/>
  <c r="N598" i="17"/>
  <c r="O598" i="17" s="1"/>
  <c r="N599" i="17"/>
  <c r="O599" i="17" s="1"/>
  <c r="N600" i="17"/>
  <c r="O600" i="17" s="1"/>
  <c r="N601" i="17"/>
  <c r="O601" i="17" s="1"/>
  <c r="N602" i="17"/>
  <c r="O602" i="17" s="1"/>
  <c r="N603" i="17"/>
  <c r="O603" i="17" s="1"/>
  <c r="N604" i="17"/>
  <c r="O604" i="17" s="1"/>
  <c r="N605" i="17"/>
  <c r="O605" i="17" s="1"/>
  <c r="N606" i="17"/>
  <c r="O606" i="17" s="1"/>
  <c r="N607" i="17"/>
  <c r="O607" i="17" s="1"/>
  <c r="N608" i="17"/>
  <c r="O608" i="17" s="1"/>
  <c r="N609" i="17"/>
  <c r="O609" i="17" s="1"/>
  <c r="N610" i="17"/>
  <c r="O610" i="17" s="1"/>
  <c r="N611" i="17"/>
  <c r="O611" i="17" s="1"/>
  <c r="N612" i="17"/>
  <c r="O612" i="17" s="1"/>
  <c r="N613" i="17"/>
  <c r="O613" i="17" s="1"/>
  <c r="N614" i="17"/>
  <c r="O614" i="17" s="1"/>
  <c r="N615" i="17"/>
  <c r="O615" i="17" s="1"/>
  <c r="N616" i="17"/>
  <c r="O616" i="17" s="1"/>
  <c r="N617" i="17"/>
  <c r="O617" i="17" s="1"/>
  <c r="N618" i="17"/>
  <c r="O618" i="17" s="1"/>
  <c r="N619" i="17"/>
  <c r="O619" i="17" s="1"/>
  <c r="N620" i="17"/>
  <c r="O620" i="17" s="1"/>
  <c r="N621" i="17"/>
  <c r="O621" i="17" s="1"/>
  <c r="N622" i="17"/>
  <c r="O622" i="17" s="1"/>
  <c r="N623" i="17"/>
  <c r="O623" i="17" s="1"/>
  <c r="N624" i="17"/>
  <c r="O624" i="17" s="1"/>
  <c r="N625" i="17"/>
  <c r="O625" i="17" s="1"/>
  <c r="N626" i="17"/>
  <c r="N627" i="17"/>
  <c r="O627" i="17" s="1"/>
  <c r="N628" i="17"/>
  <c r="O628" i="17" s="1"/>
  <c r="N629" i="17"/>
  <c r="O629" i="17" s="1"/>
  <c r="N630" i="17"/>
  <c r="O630" i="17" s="1"/>
  <c r="N631" i="17"/>
  <c r="O631" i="17" s="1"/>
  <c r="N632" i="17"/>
  <c r="O632" i="17" s="1"/>
  <c r="N633" i="17"/>
  <c r="O633" i="17" s="1"/>
  <c r="N634" i="17"/>
  <c r="O634" i="17" s="1"/>
  <c r="N635" i="17"/>
  <c r="O635" i="17" s="1"/>
  <c r="N636" i="17"/>
  <c r="O636" i="17" s="1"/>
  <c r="N637" i="17"/>
  <c r="O637" i="17" s="1"/>
  <c r="N638" i="17"/>
  <c r="O638" i="17" s="1"/>
  <c r="N639" i="17"/>
  <c r="O639" i="17" s="1"/>
  <c r="N640" i="17"/>
  <c r="O640" i="17" s="1"/>
  <c r="N641" i="17"/>
  <c r="O641" i="17" s="1"/>
  <c r="N642" i="17"/>
  <c r="O642" i="17" s="1"/>
  <c r="N643" i="17"/>
  <c r="O643" i="17" s="1"/>
  <c r="N644" i="17"/>
  <c r="O644" i="17" s="1"/>
  <c r="N645" i="17"/>
  <c r="O645" i="17" s="1"/>
  <c r="N646" i="17"/>
  <c r="O646" i="17" s="1"/>
  <c r="N647" i="17"/>
  <c r="O647" i="17" s="1"/>
  <c r="N648" i="17"/>
  <c r="O648" i="17" s="1"/>
  <c r="N649" i="17"/>
  <c r="O649" i="17" s="1"/>
  <c r="N650" i="17"/>
  <c r="O650" i="17" s="1"/>
  <c r="N651" i="17"/>
  <c r="O651" i="17" s="1"/>
  <c r="N652" i="17"/>
  <c r="O652" i="17" s="1"/>
  <c r="N653" i="17"/>
  <c r="O653" i="17" s="1"/>
  <c r="N654" i="17"/>
  <c r="O654" i="17" s="1"/>
  <c r="N655" i="17"/>
  <c r="O655" i="17" s="1"/>
  <c r="N656" i="17"/>
  <c r="O656" i="17" s="1"/>
  <c r="N657" i="17"/>
  <c r="N658" i="17"/>
  <c r="O658" i="17" s="1"/>
  <c r="N659" i="17"/>
  <c r="O659" i="17" s="1"/>
  <c r="N660" i="17"/>
  <c r="O660" i="17" s="1"/>
  <c r="N661" i="17"/>
  <c r="O661" i="17" s="1"/>
  <c r="N662" i="17"/>
  <c r="O662" i="17" s="1"/>
  <c r="N663" i="17"/>
  <c r="O663" i="17" s="1"/>
  <c r="N664" i="17"/>
  <c r="O664" i="17" s="1"/>
  <c r="N665" i="17"/>
  <c r="O665" i="17" s="1"/>
  <c r="N666" i="17"/>
  <c r="N667" i="17"/>
  <c r="O667" i="17" s="1"/>
  <c r="N668" i="17"/>
  <c r="O668" i="17" s="1"/>
  <c r="N669" i="17"/>
  <c r="O669" i="17" s="1"/>
  <c r="N670" i="17"/>
  <c r="O670" i="17" s="1"/>
  <c r="N671" i="17"/>
  <c r="O671" i="17" s="1"/>
  <c r="N672" i="17"/>
  <c r="O672" i="17" s="1"/>
  <c r="N673" i="17"/>
  <c r="O673" i="17" s="1"/>
  <c r="N674" i="17"/>
  <c r="O674" i="17" s="1"/>
  <c r="N675" i="17"/>
  <c r="O675" i="17" s="1"/>
  <c r="N676" i="17"/>
  <c r="O676" i="17" s="1"/>
  <c r="N677" i="17"/>
  <c r="O677" i="17" s="1"/>
  <c r="N678" i="17"/>
  <c r="O678" i="17" s="1"/>
  <c r="N679" i="17"/>
  <c r="O679" i="17" s="1"/>
  <c r="N680" i="17"/>
  <c r="O680" i="17" s="1"/>
  <c r="N681" i="17"/>
  <c r="O681" i="17" s="1"/>
  <c r="N682" i="17"/>
  <c r="O682" i="17" s="1"/>
  <c r="N683" i="17"/>
  <c r="O683" i="17" s="1"/>
  <c r="N684" i="17"/>
  <c r="O684" i="17" s="1"/>
  <c r="N685" i="17"/>
  <c r="O685" i="17" s="1"/>
  <c r="N686" i="17"/>
  <c r="O686" i="17" s="1"/>
  <c r="N687" i="17"/>
  <c r="O687" i="17" s="1"/>
  <c r="N688" i="17"/>
  <c r="O688" i="17" s="1"/>
  <c r="N689" i="17"/>
  <c r="O689" i="17" s="1"/>
  <c r="N690" i="17"/>
  <c r="O690" i="17" s="1"/>
  <c r="N691" i="17"/>
  <c r="O691" i="17" s="1"/>
  <c r="N692" i="17"/>
  <c r="O692" i="17" s="1"/>
  <c r="N693" i="17"/>
  <c r="O693" i="17" s="1"/>
  <c r="N694" i="17"/>
  <c r="O694" i="17" s="1"/>
  <c r="N695" i="17"/>
  <c r="O695" i="17" s="1"/>
  <c r="N696" i="17"/>
  <c r="O696" i="17" s="1"/>
  <c r="N697" i="17"/>
  <c r="O697" i="17" s="1"/>
  <c r="N698" i="17"/>
  <c r="O698" i="17" s="1"/>
  <c r="N699" i="17"/>
  <c r="O699" i="17" s="1"/>
  <c r="N700" i="17"/>
  <c r="O700" i="17" s="1"/>
  <c r="N701" i="17"/>
  <c r="O701" i="17" s="1"/>
  <c r="N702" i="17"/>
  <c r="O702" i="17" s="1"/>
  <c r="N703" i="17"/>
  <c r="O703" i="17" s="1"/>
  <c r="N704" i="17"/>
  <c r="O704" i="17" s="1"/>
  <c r="N705" i="17"/>
  <c r="O705" i="17" s="1"/>
  <c r="N706" i="17"/>
  <c r="O706" i="17" s="1"/>
  <c r="N707" i="17"/>
  <c r="O707" i="17" s="1"/>
  <c r="N708" i="17"/>
  <c r="O708" i="17" s="1"/>
  <c r="N709" i="17"/>
  <c r="O709" i="17" s="1"/>
  <c r="N710" i="17"/>
  <c r="O710" i="17" s="1"/>
  <c r="N711" i="17"/>
  <c r="O711" i="17" s="1"/>
  <c r="N712" i="17"/>
  <c r="N713" i="17"/>
  <c r="N714" i="17"/>
  <c r="O714" i="17" s="1"/>
  <c r="N715" i="17"/>
  <c r="O715" i="17" s="1"/>
  <c r="N716" i="17"/>
  <c r="O716" i="17" s="1"/>
  <c r="N717" i="17"/>
  <c r="O717" i="17" s="1"/>
  <c r="N718" i="17"/>
  <c r="O718" i="17" s="1"/>
  <c r="N719" i="17"/>
  <c r="O719" i="17" s="1"/>
  <c r="N720" i="17"/>
  <c r="O720" i="17" s="1"/>
  <c r="N721" i="17"/>
  <c r="O721" i="17" s="1"/>
  <c r="N722" i="17"/>
  <c r="O722" i="17" s="1"/>
  <c r="N723" i="17"/>
  <c r="O723" i="17" s="1"/>
  <c r="N724" i="17"/>
  <c r="O724" i="17" s="1"/>
  <c r="N725" i="17"/>
  <c r="O725" i="17" s="1"/>
  <c r="N726" i="17"/>
  <c r="O726" i="17" s="1"/>
  <c r="N727" i="17"/>
  <c r="O727" i="17" s="1"/>
  <c r="N728" i="17"/>
  <c r="O728" i="17" s="1"/>
  <c r="N729" i="17"/>
  <c r="O729" i="17" s="1"/>
  <c r="N730" i="17"/>
  <c r="O730" i="17" s="1"/>
  <c r="N731" i="17"/>
  <c r="O731" i="17" s="1"/>
  <c r="N732" i="17"/>
  <c r="O732" i="17" s="1"/>
  <c r="N733" i="17"/>
  <c r="O733" i="17" s="1"/>
  <c r="N734" i="17"/>
  <c r="O734" i="17" s="1"/>
  <c r="N735" i="17"/>
  <c r="O735" i="17" s="1"/>
  <c r="N736" i="17"/>
  <c r="O736" i="17" s="1"/>
  <c r="N737" i="17"/>
  <c r="O737" i="17" s="1"/>
  <c r="N738" i="17"/>
  <c r="O738" i="17" s="1"/>
  <c r="N739" i="17"/>
  <c r="O739" i="17" s="1"/>
  <c r="N740" i="17"/>
  <c r="O740" i="17" s="1"/>
  <c r="N741" i="17"/>
  <c r="O741" i="17" s="1"/>
  <c r="N742" i="17"/>
  <c r="O742" i="17" s="1"/>
  <c r="N743" i="17"/>
  <c r="O743" i="17" s="1"/>
  <c r="N744" i="17"/>
  <c r="N745" i="17"/>
  <c r="O745" i="17" s="1"/>
  <c r="N746" i="17"/>
  <c r="O746" i="17" s="1"/>
  <c r="N747" i="17"/>
  <c r="O747" i="17" s="1"/>
  <c r="N748" i="17"/>
  <c r="O748" i="17" s="1"/>
  <c r="N749" i="17"/>
  <c r="O749" i="17" s="1"/>
  <c r="N750" i="17"/>
  <c r="O750" i="17" s="1"/>
  <c r="N751" i="17"/>
  <c r="O751" i="17" s="1"/>
  <c r="N752" i="17"/>
  <c r="N753" i="17"/>
  <c r="O753" i="17" s="1"/>
  <c r="N754" i="17"/>
  <c r="O754" i="17" s="1"/>
  <c r="N755" i="17"/>
  <c r="O755" i="17" s="1"/>
  <c r="N756" i="17"/>
  <c r="O756" i="17" s="1"/>
  <c r="N757" i="17"/>
  <c r="O757" i="17" s="1"/>
  <c r="N758" i="17"/>
  <c r="O758" i="17" s="1"/>
  <c r="N759" i="17"/>
  <c r="O759" i="17" s="1"/>
  <c r="N760" i="17"/>
  <c r="O760" i="17" s="1"/>
  <c r="N761" i="17"/>
  <c r="O761" i="17" s="1"/>
  <c r="N762" i="17"/>
  <c r="O762" i="17" s="1"/>
  <c r="N763" i="17"/>
  <c r="O763" i="17" s="1"/>
  <c r="N764" i="17"/>
  <c r="O764" i="17" s="1"/>
  <c r="N765" i="17"/>
  <c r="O765" i="17" s="1"/>
  <c r="N766" i="17"/>
  <c r="O766" i="17" s="1"/>
  <c r="N767" i="17"/>
  <c r="O767" i="17" s="1"/>
  <c r="N768" i="17"/>
  <c r="O768" i="17" s="1"/>
  <c r="N769" i="17"/>
  <c r="O769" i="17" s="1"/>
  <c r="N770" i="17"/>
  <c r="O770" i="17" s="1"/>
  <c r="N771" i="17"/>
  <c r="O771" i="17" s="1"/>
  <c r="N772" i="17"/>
  <c r="O772" i="17" s="1"/>
  <c r="N773" i="17"/>
  <c r="N774" i="17"/>
  <c r="O774" i="17" s="1"/>
  <c r="N775" i="17"/>
  <c r="O775" i="17" s="1"/>
  <c r="N776" i="17"/>
  <c r="O776" i="17" s="1"/>
  <c r="N777" i="17"/>
  <c r="O777" i="17" s="1"/>
  <c r="N778" i="17"/>
  <c r="O778" i="17" s="1"/>
  <c r="N779" i="17"/>
  <c r="O779" i="17" s="1"/>
  <c r="N780" i="17"/>
  <c r="O780" i="17" s="1"/>
  <c r="N781" i="17"/>
  <c r="O781" i="17" s="1"/>
  <c r="N782" i="17"/>
  <c r="O782" i="17" s="1"/>
  <c r="N783" i="17"/>
  <c r="O783" i="17" s="1"/>
  <c r="N784" i="17"/>
  <c r="N785" i="17"/>
  <c r="O785" i="17" s="1"/>
  <c r="N786" i="17"/>
  <c r="O786" i="17" s="1"/>
  <c r="N787" i="17"/>
  <c r="O787" i="17" s="1"/>
  <c r="N788" i="17"/>
  <c r="O788" i="17" s="1"/>
  <c r="N789" i="17"/>
  <c r="O789" i="17" s="1"/>
  <c r="N790" i="17"/>
  <c r="O790" i="17" s="1"/>
  <c r="N791" i="17"/>
  <c r="O791" i="17" s="1"/>
  <c r="N792" i="17"/>
  <c r="N793" i="17"/>
  <c r="N794" i="17"/>
  <c r="O794" i="17" s="1"/>
  <c r="N795" i="17"/>
  <c r="O795" i="17" s="1"/>
  <c r="N796" i="17"/>
  <c r="O796" i="17" s="1"/>
  <c r="N797" i="17"/>
  <c r="O797" i="17" s="1"/>
  <c r="N798" i="17"/>
  <c r="O798" i="17" s="1"/>
  <c r="N799" i="17"/>
  <c r="O799" i="17" s="1"/>
  <c r="N800" i="17"/>
  <c r="O800" i="17" s="1"/>
  <c r="N801" i="17"/>
  <c r="O801" i="17" s="1"/>
  <c r="N802" i="17"/>
  <c r="O802" i="17" s="1"/>
  <c r="N803" i="17"/>
  <c r="O803" i="17" s="1"/>
  <c r="N804" i="17"/>
  <c r="O804" i="17" s="1"/>
  <c r="N805" i="17"/>
  <c r="O805" i="17" s="1"/>
  <c r="N806" i="17"/>
  <c r="O806" i="17" s="1"/>
  <c r="N807" i="17"/>
  <c r="O807" i="17" s="1"/>
  <c r="N808" i="17"/>
  <c r="O808" i="17" s="1"/>
  <c r="N809" i="17"/>
  <c r="O809" i="17" s="1"/>
  <c r="N810" i="17"/>
  <c r="O810" i="17" s="1"/>
  <c r="N811" i="17"/>
  <c r="O811" i="17" s="1"/>
  <c r="N812" i="17"/>
  <c r="O812" i="17" s="1"/>
  <c r="N813" i="17"/>
  <c r="O813" i="17" s="1"/>
  <c r="N814" i="17"/>
  <c r="O814" i="17" s="1"/>
  <c r="N815" i="17"/>
  <c r="O815" i="17" s="1"/>
  <c r="N816" i="17"/>
  <c r="O816" i="17" s="1"/>
  <c r="N817" i="17"/>
  <c r="N818" i="17"/>
  <c r="N819" i="17"/>
  <c r="O819" i="17" s="1"/>
  <c r="N820" i="17"/>
  <c r="O820" i="17" s="1"/>
  <c r="N821" i="17"/>
  <c r="O821" i="17" s="1"/>
  <c r="N822" i="17"/>
  <c r="O822" i="17" s="1"/>
  <c r="N823" i="17"/>
  <c r="O823" i="17" s="1"/>
  <c r="N824" i="17"/>
  <c r="O824" i="17" s="1"/>
  <c r="N825" i="17"/>
  <c r="O825" i="17" s="1"/>
  <c r="N826" i="17"/>
  <c r="O826" i="17" s="1"/>
  <c r="N827" i="17"/>
  <c r="O827" i="17" s="1"/>
  <c r="N828" i="17"/>
  <c r="O828" i="17" s="1"/>
  <c r="N829" i="17"/>
  <c r="N830" i="17"/>
  <c r="O830" i="17" s="1"/>
  <c r="N831" i="17"/>
  <c r="O831" i="17" s="1"/>
  <c r="N832" i="17"/>
  <c r="O832" i="17" s="1"/>
  <c r="N833" i="17"/>
  <c r="O833" i="17" s="1"/>
  <c r="N834" i="17"/>
  <c r="O834" i="17" s="1"/>
  <c r="N835" i="17"/>
  <c r="O835" i="17" s="1"/>
  <c r="N836" i="17"/>
  <c r="O836" i="17" s="1"/>
  <c r="N837" i="17"/>
  <c r="O837" i="17" s="1"/>
  <c r="N838" i="17"/>
  <c r="O838" i="17" s="1"/>
  <c r="N839" i="17"/>
  <c r="O839" i="17" s="1"/>
  <c r="N840" i="17"/>
  <c r="O840" i="17" s="1"/>
  <c r="N841" i="17"/>
  <c r="O841" i="17" s="1"/>
  <c r="N842" i="17"/>
  <c r="O842" i="17" s="1"/>
  <c r="N843" i="17"/>
  <c r="O843" i="17" s="1"/>
  <c r="N844" i="17"/>
  <c r="O844" i="17" s="1"/>
  <c r="N845" i="17"/>
  <c r="O845" i="17" s="1"/>
  <c r="N846" i="17"/>
  <c r="O846" i="17" s="1"/>
  <c r="N847" i="17"/>
  <c r="O847" i="17" s="1"/>
  <c r="N848" i="17"/>
  <c r="O848" i="17" s="1"/>
  <c r="N849" i="17"/>
  <c r="O849" i="17" s="1"/>
  <c r="N850" i="17"/>
  <c r="O850" i="17" s="1"/>
  <c r="N851" i="17"/>
  <c r="O851" i="17" s="1"/>
  <c r="N852" i="17"/>
  <c r="O852" i="17" s="1"/>
  <c r="N853" i="17"/>
  <c r="N854" i="17"/>
  <c r="O854" i="17" s="1"/>
  <c r="N855" i="17"/>
  <c r="O855" i="17" s="1"/>
  <c r="N856" i="17"/>
  <c r="O856" i="17" s="1"/>
  <c r="N857" i="17"/>
  <c r="N858" i="17"/>
  <c r="O858" i="17" s="1"/>
  <c r="N859" i="17"/>
  <c r="O859" i="17" s="1"/>
  <c r="N860" i="17"/>
  <c r="O860" i="17" s="1"/>
  <c r="N861" i="17"/>
  <c r="O861" i="17" s="1"/>
  <c r="N862" i="17"/>
  <c r="O862" i="17" s="1"/>
  <c r="N863" i="17"/>
  <c r="O863" i="17" s="1"/>
  <c r="N864" i="17"/>
  <c r="N865" i="17"/>
  <c r="O865" i="17" s="1"/>
  <c r="N866" i="17"/>
  <c r="O866" i="17" s="1"/>
  <c r="N867" i="17"/>
  <c r="O867" i="17" s="1"/>
  <c r="N868" i="17"/>
  <c r="O868" i="17" s="1"/>
  <c r="N869" i="17"/>
  <c r="O869" i="17" s="1"/>
  <c r="N870" i="17"/>
  <c r="N871" i="17"/>
  <c r="O871" i="17" s="1"/>
  <c r="N872" i="17"/>
  <c r="O872" i="17" s="1"/>
  <c r="N873" i="17"/>
  <c r="O873" i="17" s="1"/>
  <c r="N874" i="17"/>
  <c r="O874" i="17" s="1"/>
  <c r="N875" i="17"/>
  <c r="O875" i="17" s="1"/>
  <c r="N876" i="17"/>
  <c r="O876" i="17" s="1"/>
  <c r="N877" i="17"/>
  <c r="O877" i="17" s="1"/>
  <c r="N878" i="17"/>
  <c r="O878" i="17" s="1"/>
  <c r="N879" i="17"/>
  <c r="O879" i="17" s="1"/>
  <c r="N880" i="17"/>
  <c r="O880" i="17" s="1"/>
  <c r="N881" i="17"/>
  <c r="N882" i="17"/>
  <c r="O882" i="17" s="1"/>
  <c r="N883" i="17"/>
  <c r="O883" i="17" s="1"/>
  <c r="N884" i="17"/>
  <c r="O884" i="17" s="1"/>
  <c r="N885" i="17"/>
  <c r="O885" i="17" s="1"/>
  <c r="N886" i="17"/>
  <c r="O886" i="17" s="1"/>
  <c r="N887" i="17"/>
  <c r="O887" i="17" s="1"/>
  <c r="N888" i="17"/>
  <c r="O888" i="17" s="1"/>
  <c r="N889" i="17"/>
  <c r="O889" i="17" s="1"/>
  <c r="N890" i="17"/>
  <c r="O890" i="17" s="1"/>
  <c r="N891" i="17"/>
  <c r="O891" i="17" s="1"/>
  <c r="N892" i="17"/>
  <c r="O892" i="17" s="1"/>
  <c r="N893" i="17"/>
  <c r="O893" i="17" s="1"/>
  <c r="N894" i="17"/>
  <c r="O894" i="17" s="1"/>
  <c r="N895" i="17"/>
  <c r="O895" i="17" s="1"/>
  <c r="N896" i="17"/>
  <c r="O896" i="17" s="1"/>
  <c r="N897" i="17"/>
  <c r="O897" i="17" s="1"/>
  <c r="N898" i="17"/>
  <c r="O898" i="17" s="1"/>
  <c r="N899" i="17"/>
  <c r="O899" i="17" s="1"/>
  <c r="N900" i="17"/>
  <c r="O900" i="17" s="1"/>
  <c r="N901" i="17"/>
  <c r="O901" i="17" s="1"/>
  <c r="N902" i="17"/>
  <c r="O902" i="17" s="1"/>
  <c r="N903" i="17"/>
  <c r="O903" i="17" s="1"/>
  <c r="N904" i="17"/>
  <c r="O904" i="17" s="1"/>
  <c r="N905" i="17"/>
  <c r="O905" i="17" s="1"/>
  <c r="N906" i="17"/>
  <c r="O906" i="17" s="1"/>
  <c r="N907" i="17"/>
  <c r="O907" i="17" s="1"/>
  <c r="N908" i="17"/>
  <c r="O908" i="17" s="1"/>
  <c r="N909" i="17"/>
  <c r="O909" i="17" s="1"/>
  <c r="N910" i="17"/>
  <c r="O910" i="17" s="1"/>
  <c r="N911" i="17"/>
  <c r="O911" i="17" s="1"/>
  <c r="N912" i="17"/>
  <c r="O912" i="17" s="1"/>
  <c r="N913" i="17"/>
  <c r="O913" i="17" s="1"/>
  <c r="N914" i="17"/>
  <c r="O914" i="17" s="1"/>
  <c r="N915" i="17"/>
  <c r="O915" i="17" s="1"/>
  <c r="N916" i="17"/>
  <c r="O916" i="17" s="1"/>
  <c r="N917" i="17"/>
  <c r="O917" i="17" s="1"/>
  <c r="N918" i="17"/>
  <c r="O918" i="17" s="1"/>
  <c r="N919" i="17"/>
  <c r="O919" i="17" s="1"/>
  <c r="N920" i="17"/>
  <c r="O920" i="17" s="1"/>
  <c r="N921" i="17"/>
  <c r="O921" i="17" s="1"/>
  <c r="N922" i="17"/>
  <c r="O922" i="17" s="1"/>
  <c r="N923" i="17"/>
  <c r="O923" i="17" s="1"/>
  <c r="N924" i="17"/>
  <c r="O924" i="17" s="1"/>
  <c r="N925" i="17"/>
  <c r="O925" i="17" s="1"/>
  <c r="N926" i="17"/>
  <c r="O926" i="17" s="1"/>
  <c r="N927" i="17"/>
  <c r="O927" i="17" s="1"/>
  <c r="N928" i="17"/>
  <c r="O928" i="17" s="1"/>
  <c r="N929" i="17"/>
  <c r="O929" i="17" s="1"/>
  <c r="N930" i="17"/>
  <c r="O930" i="17" s="1"/>
  <c r="N931" i="17"/>
  <c r="O931" i="17" s="1"/>
  <c r="N932" i="17"/>
  <c r="O932" i="17" s="1"/>
  <c r="N933" i="17"/>
  <c r="O933" i="17" s="1"/>
  <c r="N934" i="17"/>
  <c r="O934" i="17" s="1"/>
  <c r="N935" i="17"/>
  <c r="O935" i="17" s="1"/>
  <c r="N936" i="17"/>
  <c r="O936" i="17" s="1"/>
  <c r="N937" i="17"/>
  <c r="N938" i="17"/>
  <c r="N939" i="17"/>
  <c r="N940" i="17"/>
  <c r="O940" i="17" s="1"/>
  <c r="N941" i="17"/>
  <c r="O941" i="17" s="1"/>
  <c r="N942" i="17"/>
  <c r="O942" i="17" s="1"/>
  <c r="N943" i="17"/>
  <c r="O943" i="17" s="1"/>
  <c r="N944" i="17"/>
  <c r="N945" i="17"/>
  <c r="O945" i="17" s="1"/>
  <c r="N946" i="17"/>
  <c r="O946" i="17" s="1"/>
  <c r="N947" i="17"/>
  <c r="O947" i="17" s="1"/>
  <c r="N948" i="17"/>
  <c r="O948" i="17" s="1"/>
  <c r="N949" i="17"/>
  <c r="O949" i="17" s="1"/>
  <c r="N950" i="17"/>
  <c r="O950" i="17" s="1"/>
  <c r="N951" i="17"/>
  <c r="O951" i="17" s="1"/>
  <c r="N952" i="17"/>
  <c r="O952" i="17" s="1"/>
  <c r="N953" i="17"/>
  <c r="O953" i="17" s="1"/>
  <c r="N954" i="17"/>
  <c r="O954" i="17" s="1"/>
  <c r="N955" i="17"/>
  <c r="O955" i="17" s="1"/>
  <c r="N956" i="17"/>
  <c r="O956" i="17" s="1"/>
  <c r="N957" i="17"/>
  <c r="O957" i="17" s="1"/>
  <c r="N958" i="17"/>
  <c r="O958" i="17" s="1"/>
  <c r="N959" i="17"/>
  <c r="O959" i="17" s="1"/>
  <c r="N960" i="17"/>
  <c r="O960" i="17" s="1"/>
  <c r="N961" i="17"/>
  <c r="O961" i="17" s="1"/>
  <c r="N962" i="17"/>
  <c r="N963" i="17"/>
  <c r="O963" i="17" s="1"/>
  <c r="N964" i="17"/>
  <c r="O964" i="17" s="1"/>
  <c r="N965" i="17"/>
  <c r="O965" i="17" s="1"/>
  <c r="N966" i="17"/>
  <c r="O966" i="17" s="1"/>
  <c r="N967" i="17"/>
  <c r="O967" i="17" s="1"/>
  <c r="N968" i="17"/>
  <c r="O968" i="17" s="1"/>
  <c r="N969" i="17"/>
  <c r="O969" i="17" s="1"/>
  <c r="N970" i="17"/>
  <c r="O970" i="17" s="1"/>
  <c r="N971" i="17"/>
  <c r="O971" i="17" s="1"/>
  <c r="N972" i="17"/>
  <c r="O972" i="17" s="1"/>
  <c r="N973" i="17"/>
  <c r="O973" i="17" s="1"/>
  <c r="N974" i="17"/>
  <c r="O974" i="17" s="1"/>
  <c r="N975" i="17"/>
  <c r="O975" i="17" s="1"/>
  <c r="N976" i="17"/>
  <c r="O976" i="17" s="1"/>
  <c r="N977" i="17"/>
  <c r="O977" i="17" s="1"/>
  <c r="N978" i="17"/>
  <c r="O978" i="17" s="1"/>
  <c r="N979" i="17"/>
  <c r="O979" i="17" s="1"/>
  <c r="N980" i="17"/>
  <c r="O980" i="17" s="1"/>
  <c r="N981" i="17"/>
  <c r="O981" i="17" s="1"/>
  <c r="N982" i="17"/>
  <c r="O982" i="17" s="1"/>
  <c r="N983" i="17"/>
  <c r="O983" i="17" s="1"/>
  <c r="N984" i="17"/>
  <c r="O984" i="17" s="1"/>
  <c r="N985" i="17"/>
  <c r="O985" i="17" s="1"/>
  <c r="N986" i="17"/>
  <c r="O986" i="17" s="1"/>
  <c r="N987" i="17"/>
  <c r="O987" i="17" s="1"/>
  <c r="N988" i="17"/>
  <c r="O988" i="17" s="1"/>
  <c r="N989" i="17"/>
  <c r="O989" i="17" s="1"/>
  <c r="N990" i="17"/>
  <c r="O990" i="17" s="1"/>
  <c r="N991" i="17"/>
  <c r="O991" i="17" s="1"/>
  <c r="N992" i="17"/>
  <c r="O992" i="17" s="1"/>
  <c r="N993" i="17"/>
  <c r="O993" i="17" s="1"/>
  <c r="N994" i="17"/>
  <c r="O994" i="17" s="1"/>
  <c r="N995" i="17"/>
  <c r="O995" i="17" s="1"/>
  <c r="N996" i="17"/>
  <c r="O996" i="17" s="1"/>
  <c r="N997" i="17"/>
  <c r="O997" i="17" s="1"/>
  <c r="N998" i="17"/>
  <c r="O998" i="17" s="1"/>
  <c r="N999" i="17"/>
  <c r="O999" i="17" s="1"/>
  <c r="N1000" i="17"/>
  <c r="O1000" i="17" s="1"/>
  <c r="N1001" i="17"/>
  <c r="N2" i="17"/>
  <c r="M3" i="17"/>
  <c r="M4" i="17"/>
  <c r="M5" i="17"/>
  <c r="M6" i="17"/>
  <c r="M7" i="17"/>
  <c r="M8" i="17"/>
  <c r="M9" i="17"/>
  <c r="M10" i="17"/>
  <c r="M11" i="17"/>
  <c r="M12" i="17"/>
  <c r="M13" i="17"/>
  <c r="M14" i="17"/>
  <c r="M15" i="17"/>
  <c r="M16" i="17"/>
  <c r="M17" i="17"/>
  <c r="M18" i="17"/>
  <c r="M19" i="17"/>
  <c r="M20" i="17"/>
  <c r="M21" i="17"/>
  <c r="M22" i="17"/>
  <c r="M23" i="17"/>
  <c r="M24" i="17"/>
  <c r="M25" i="17"/>
  <c r="M26" i="17"/>
  <c r="M27" i="17"/>
  <c r="M28" i="17"/>
  <c r="M29" i="17"/>
  <c r="M30" i="17"/>
  <c r="M31" i="17"/>
  <c r="M32" i="17"/>
  <c r="M33" i="17"/>
  <c r="M34" i="17"/>
  <c r="M35" i="17"/>
  <c r="M36" i="17"/>
  <c r="M37" i="17"/>
  <c r="M38" i="17"/>
  <c r="M39" i="17"/>
  <c r="M40" i="17"/>
  <c r="M41" i="17"/>
  <c r="M42" i="17"/>
  <c r="M43" i="17"/>
  <c r="M44" i="17"/>
  <c r="M45" i="17"/>
  <c r="M46" i="17"/>
  <c r="M47" i="17"/>
  <c r="M48" i="17"/>
  <c r="M49" i="17"/>
  <c r="M50" i="17"/>
  <c r="M51" i="17"/>
  <c r="M52" i="17"/>
  <c r="M53" i="17"/>
  <c r="M54" i="17"/>
  <c r="M55" i="17"/>
  <c r="M56" i="17"/>
  <c r="M57" i="17"/>
  <c r="M58" i="17"/>
  <c r="M59" i="17"/>
  <c r="M60" i="17"/>
  <c r="M61" i="17"/>
  <c r="M62" i="17"/>
  <c r="M63" i="17"/>
  <c r="M64" i="17"/>
  <c r="M65" i="17"/>
  <c r="M66" i="17"/>
  <c r="M67" i="17"/>
  <c r="M68" i="17"/>
  <c r="M69" i="17"/>
  <c r="M70" i="17"/>
  <c r="M71" i="17"/>
  <c r="M72" i="17"/>
  <c r="M73" i="17"/>
  <c r="M74" i="17"/>
  <c r="M75" i="17"/>
  <c r="M76" i="17"/>
  <c r="M77" i="17"/>
  <c r="M78" i="17"/>
  <c r="M79" i="17"/>
  <c r="M80" i="17"/>
  <c r="M81" i="17"/>
  <c r="M82" i="17"/>
  <c r="M83" i="17"/>
  <c r="M84" i="17"/>
  <c r="M85" i="17"/>
  <c r="M86" i="17"/>
  <c r="M87" i="17"/>
  <c r="M88" i="17"/>
  <c r="M89" i="17"/>
  <c r="M90" i="17"/>
  <c r="M91" i="17"/>
  <c r="M92" i="17"/>
  <c r="M93" i="17"/>
  <c r="M94" i="17"/>
  <c r="M95" i="17"/>
  <c r="M96" i="17"/>
  <c r="M97" i="17"/>
  <c r="M98" i="17"/>
  <c r="M99" i="17"/>
  <c r="M100" i="17"/>
  <c r="M101" i="17"/>
  <c r="M102" i="17"/>
  <c r="M103" i="17"/>
  <c r="M104" i="17"/>
  <c r="M105" i="17"/>
  <c r="M106" i="17"/>
  <c r="M107" i="17"/>
  <c r="M108" i="17"/>
  <c r="M109" i="17"/>
  <c r="M110" i="17"/>
  <c r="M111" i="17"/>
  <c r="M112" i="17"/>
  <c r="M113" i="17"/>
  <c r="M114" i="17"/>
  <c r="M115" i="17"/>
  <c r="M116" i="17"/>
  <c r="M117" i="17"/>
  <c r="M118" i="17"/>
  <c r="M119" i="17"/>
  <c r="M120" i="17"/>
  <c r="M121" i="17"/>
  <c r="M122" i="17"/>
  <c r="M123" i="17"/>
  <c r="M124" i="17"/>
  <c r="M125" i="17"/>
  <c r="M126" i="17"/>
  <c r="M127" i="17"/>
  <c r="M128" i="17"/>
  <c r="M129" i="17"/>
  <c r="M130" i="17"/>
  <c r="M131" i="17"/>
  <c r="M132" i="17"/>
  <c r="M133" i="17"/>
  <c r="M134" i="17"/>
  <c r="M135" i="17"/>
  <c r="M136" i="17"/>
  <c r="M137" i="17"/>
  <c r="M138" i="17"/>
  <c r="M139" i="17"/>
  <c r="M140" i="17"/>
  <c r="M141" i="17"/>
  <c r="M142" i="17"/>
  <c r="M143" i="17"/>
  <c r="M144" i="17"/>
  <c r="M145" i="17"/>
  <c r="M146" i="17"/>
  <c r="M147" i="17"/>
  <c r="M148" i="17"/>
  <c r="M149" i="17"/>
  <c r="M150" i="17"/>
  <c r="M151" i="17"/>
  <c r="M152" i="17"/>
  <c r="M153" i="17"/>
  <c r="M154" i="17"/>
  <c r="M155" i="17"/>
  <c r="M156" i="17"/>
  <c r="M157" i="17"/>
  <c r="M158" i="17"/>
  <c r="M159" i="17"/>
  <c r="M160" i="17"/>
  <c r="M161" i="17"/>
  <c r="M162" i="17"/>
  <c r="M163" i="17"/>
  <c r="M164" i="17"/>
  <c r="M165" i="17"/>
  <c r="M166" i="17"/>
  <c r="M167" i="17"/>
  <c r="M168" i="17"/>
  <c r="M169" i="17"/>
  <c r="M170" i="17"/>
  <c r="M171" i="17"/>
  <c r="M172" i="17"/>
  <c r="M173" i="17"/>
  <c r="M174" i="17"/>
  <c r="M175" i="17"/>
  <c r="M176" i="17"/>
  <c r="M177" i="17"/>
  <c r="M178" i="17"/>
  <c r="M179" i="17"/>
  <c r="M180" i="17"/>
  <c r="M181" i="17"/>
  <c r="M182" i="17"/>
  <c r="M183" i="17"/>
  <c r="M184" i="17"/>
  <c r="M185" i="17"/>
  <c r="M186" i="17"/>
  <c r="M187" i="17"/>
  <c r="M188" i="17"/>
  <c r="M189" i="17"/>
  <c r="M190" i="17"/>
  <c r="M191" i="17"/>
  <c r="M192" i="17"/>
  <c r="M193" i="17"/>
  <c r="M194" i="17"/>
  <c r="M195" i="17"/>
  <c r="M196" i="17"/>
  <c r="M197" i="17"/>
  <c r="M198" i="17"/>
  <c r="M199" i="17"/>
  <c r="M200" i="17"/>
  <c r="M201" i="17"/>
  <c r="M202" i="17"/>
  <c r="M203" i="17"/>
  <c r="M204" i="17"/>
  <c r="M205" i="17"/>
  <c r="M206" i="17"/>
  <c r="M207" i="17"/>
  <c r="M208" i="17"/>
  <c r="M209" i="17"/>
  <c r="M210" i="17"/>
  <c r="M211" i="17"/>
  <c r="M212" i="17"/>
  <c r="M213" i="17"/>
  <c r="M214" i="17"/>
  <c r="M215" i="17"/>
  <c r="M216" i="17"/>
  <c r="M217" i="17"/>
  <c r="M218" i="17"/>
  <c r="M219" i="17"/>
  <c r="M220" i="17"/>
  <c r="M221" i="17"/>
  <c r="M222" i="17"/>
  <c r="M223" i="17"/>
  <c r="M224" i="17"/>
  <c r="M225" i="17"/>
  <c r="M226" i="17"/>
  <c r="M227" i="17"/>
  <c r="M228" i="17"/>
  <c r="M229" i="17"/>
  <c r="M230" i="17"/>
  <c r="M231" i="17"/>
  <c r="M232" i="17"/>
  <c r="M233" i="17"/>
  <c r="M234" i="17"/>
  <c r="M235" i="17"/>
  <c r="M236" i="17"/>
  <c r="M237" i="17"/>
  <c r="M238" i="17"/>
  <c r="M239" i="17"/>
  <c r="M240" i="17"/>
  <c r="M241" i="17"/>
  <c r="M242" i="17"/>
  <c r="M243" i="17"/>
  <c r="M244" i="17"/>
  <c r="M245" i="17"/>
  <c r="M246" i="17"/>
  <c r="M247" i="17"/>
  <c r="M248" i="17"/>
  <c r="M249" i="17"/>
  <c r="M250" i="17"/>
  <c r="M251" i="17"/>
  <c r="M252" i="17"/>
  <c r="M253" i="17"/>
  <c r="M254" i="17"/>
  <c r="M255" i="17"/>
  <c r="M256" i="17"/>
  <c r="M257" i="17"/>
  <c r="M258" i="17"/>
  <c r="M259" i="17"/>
  <c r="M260" i="17"/>
  <c r="M261" i="17"/>
  <c r="M262" i="17"/>
  <c r="M263" i="17"/>
  <c r="M264" i="17"/>
  <c r="M265" i="17"/>
  <c r="M266" i="17"/>
  <c r="M267" i="17"/>
  <c r="M268" i="17"/>
  <c r="M269" i="17"/>
  <c r="M270" i="17"/>
  <c r="M271" i="17"/>
  <c r="M272" i="17"/>
  <c r="M273" i="17"/>
  <c r="M274" i="17"/>
  <c r="M275" i="17"/>
  <c r="M276" i="17"/>
  <c r="M277" i="17"/>
  <c r="M278" i="17"/>
  <c r="M279" i="17"/>
  <c r="M280" i="17"/>
  <c r="M281" i="17"/>
  <c r="M282" i="17"/>
  <c r="M283" i="17"/>
  <c r="M284" i="17"/>
  <c r="M285" i="17"/>
  <c r="M286" i="17"/>
  <c r="M287" i="17"/>
  <c r="M288" i="17"/>
  <c r="M289" i="17"/>
  <c r="M290" i="17"/>
  <c r="M291" i="17"/>
  <c r="M292" i="17"/>
  <c r="M293" i="17"/>
  <c r="M294" i="17"/>
  <c r="M295" i="17"/>
  <c r="M296" i="17"/>
  <c r="M297" i="17"/>
  <c r="M298" i="17"/>
  <c r="M299" i="17"/>
  <c r="M300" i="17"/>
  <c r="M301" i="17"/>
  <c r="M302" i="17"/>
  <c r="M303" i="17"/>
  <c r="M304" i="17"/>
  <c r="M305" i="17"/>
  <c r="M306" i="17"/>
  <c r="M307" i="17"/>
  <c r="M308" i="17"/>
  <c r="M309" i="17"/>
  <c r="M310" i="17"/>
  <c r="M311" i="17"/>
  <c r="M312" i="17"/>
  <c r="M313" i="17"/>
  <c r="M314" i="17"/>
  <c r="M315" i="17"/>
  <c r="M316" i="17"/>
  <c r="M317" i="17"/>
  <c r="M318" i="17"/>
  <c r="M319" i="17"/>
  <c r="M320" i="17"/>
  <c r="M321" i="17"/>
  <c r="M322" i="17"/>
  <c r="M323" i="17"/>
  <c r="M324" i="17"/>
  <c r="M325" i="17"/>
  <c r="M326" i="17"/>
  <c r="M327" i="17"/>
  <c r="M328" i="17"/>
  <c r="M329" i="17"/>
  <c r="M330" i="17"/>
  <c r="M331" i="17"/>
  <c r="M332" i="17"/>
  <c r="M333" i="17"/>
  <c r="M334" i="17"/>
  <c r="M335" i="17"/>
  <c r="M336" i="17"/>
  <c r="M337" i="17"/>
  <c r="M338" i="17"/>
  <c r="M339" i="17"/>
  <c r="M340" i="17"/>
  <c r="M341" i="17"/>
  <c r="M342" i="17"/>
  <c r="M343" i="17"/>
  <c r="M344" i="17"/>
  <c r="M345" i="17"/>
  <c r="M346" i="17"/>
  <c r="M347" i="17"/>
  <c r="M348" i="17"/>
  <c r="M349" i="17"/>
  <c r="M350" i="17"/>
  <c r="M351" i="17"/>
  <c r="M352" i="17"/>
  <c r="M353" i="17"/>
  <c r="M354" i="17"/>
  <c r="M355" i="17"/>
  <c r="M356" i="17"/>
  <c r="M357" i="17"/>
  <c r="M358" i="17"/>
  <c r="M359" i="17"/>
  <c r="M360" i="17"/>
  <c r="M361" i="17"/>
  <c r="M362" i="17"/>
  <c r="M363" i="17"/>
  <c r="M364" i="17"/>
  <c r="M365" i="17"/>
  <c r="M366" i="17"/>
  <c r="M367" i="17"/>
  <c r="M368" i="17"/>
  <c r="M369" i="17"/>
  <c r="M370" i="17"/>
  <c r="M371" i="17"/>
  <c r="M372" i="17"/>
  <c r="M373" i="17"/>
  <c r="M374" i="17"/>
  <c r="M375" i="17"/>
  <c r="M376" i="17"/>
  <c r="M377" i="17"/>
  <c r="M378" i="17"/>
  <c r="M379" i="17"/>
  <c r="M380" i="17"/>
  <c r="M381" i="17"/>
  <c r="M382" i="17"/>
  <c r="M383" i="17"/>
  <c r="M384" i="17"/>
  <c r="M385" i="17"/>
  <c r="M386" i="17"/>
  <c r="M387" i="17"/>
  <c r="M388" i="17"/>
  <c r="M389" i="17"/>
  <c r="M390" i="17"/>
  <c r="M391" i="17"/>
  <c r="M392" i="17"/>
  <c r="M393" i="17"/>
  <c r="M394" i="17"/>
  <c r="M395" i="17"/>
  <c r="M396" i="17"/>
  <c r="M397" i="17"/>
  <c r="M398" i="17"/>
  <c r="M399" i="17"/>
  <c r="M400" i="17"/>
  <c r="M401" i="17"/>
  <c r="M402" i="17"/>
  <c r="M403" i="17"/>
  <c r="M404" i="17"/>
  <c r="M405" i="17"/>
  <c r="M406" i="17"/>
  <c r="M407" i="17"/>
  <c r="M408" i="17"/>
  <c r="M409" i="17"/>
  <c r="M410" i="17"/>
  <c r="M411" i="17"/>
  <c r="M412" i="17"/>
  <c r="M413" i="17"/>
  <c r="M414" i="17"/>
  <c r="M415" i="17"/>
  <c r="M416" i="17"/>
  <c r="M417" i="17"/>
  <c r="M418" i="17"/>
  <c r="M419" i="17"/>
  <c r="M420" i="17"/>
  <c r="M421" i="17"/>
  <c r="M422" i="17"/>
  <c r="M423" i="17"/>
  <c r="M424" i="17"/>
  <c r="M425" i="17"/>
  <c r="M426" i="17"/>
  <c r="M427" i="17"/>
  <c r="M428" i="17"/>
  <c r="M429" i="17"/>
  <c r="M430" i="17"/>
  <c r="M431" i="17"/>
  <c r="M432" i="17"/>
  <c r="M433" i="17"/>
  <c r="M434" i="17"/>
  <c r="M435" i="17"/>
  <c r="M436" i="17"/>
  <c r="M437" i="17"/>
  <c r="M438" i="17"/>
  <c r="M439" i="17"/>
  <c r="M440" i="17"/>
  <c r="M441" i="17"/>
  <c r="M442" i="17"/>
  <c r="M443" i="17"/>
  <c r="M444" i="17"/>
  <c r="M445" i="17"/>
  <c r="M446" i="17"/>
  <c r="M447" i="17"/>
  <c r="M448" i="17"/>
  <c r="M449" i="17"/>
  <c r="M450" i="17"/>
  <c r="M451" i="17"/>
  <c r="M452" i="17"/>
  <c r="M453" i="17"/>
  <c r="M454" i="17"/>
  <c r="M455" i="17"/>
  <c r="M456" i="17"/>
  <c r="M457" i="17"/>
  <c r="M458" i="17"/>
  <c r="M459" i="17"/>
  <c r="M460" i="17"/>
  <c r="M461" i="17"/>
  <c r="M462" i="17"/>
  <c r="M463" i="17"/>
  <c r="M464" i="17"/>
  <c r="M465" i="17"/>
  <c r="M466" i="17"/>
  <c r="M467" i="17"/>
  <c r="M468" i="17"/>
  <c r="M469" i="17"/>
  <c r="M470" i="17"/>
  <c r="M471" i="17"/>
  <c r="M472" i="17"/>
  <c r="M473" i="17"/>
  <c r="M474" i="17"/>
  <c r="M475" i="17"/>
  <c r="M476" i="17"/>
  <c r="M477" i="17"/>
  <c r="M478" i="17"/>
  <c r="M479" i="17"/>
  <c r="M480" i="17"/>
  <c r="M481" i="17"/>
  <c r="M482" i="17"/>
  <c r="M483" i="17"/>
  <c r="M484" i="17"/>
  <c r="M485" i="17"/>
  <c r="M486" i="17"/>
  <c r="M487" i="17"/>
  <c r="M488" i="17"/>
  <c r="M489" i="17"/>
  <c r="M490" i="17"/>
  <c r="M491" i="17"/>
  <c r="M492" i="17"/>
  <c r="M493" i="17"/>
  <c r="M494" i="17"/>
  <c r="M495" i="17"/>
  <c r="M496" i="17"/>
  <c r="M497" i="17"/>
  <c r="M498" i="17"/>
  <c r="M499" i="17"/>
  <c r="M500" i="17"/>
  <c r="M501" i="17"/>
  <c r="M502" i="17"/>
  <c r="M503" i="17"/>
  <c r="M504" i="17"/>
  <c r="M505" i="17"/>
  <c r="M506" i="17"/>
  <c r="M507" i="17"/>
  <c r="M508" i="17"/>
  <c r="M509" i="17"/>
  <c r="M510" i="17"/>
  <c r="M511" i="17"/>
  <c r="M512" i="17"/>
  <c r="M513" i="17"/>
  <c r="M514" i="17"/>
  <c r="M515" i="17"/>
  <c r="M516" i="17"/>
  <c r="M517" i="17"/>
  <c r="M518" i="17"/>
  <c r="M519" i="17"/>
  <c r="M520" i="17"/>
  <c r="M521" i="17"/>
  <c r="M522" i="17"/>
  <c r="M523" i="17"/>
  <c r="M524" i="17"/>
  <c r="M525" i="17"/>
  <c r="M526" i="17"/>
  <c r="M527" i="17"/>
  <c r="M528" i="17"/>
  <c r="M529" i="17"/>
  <c r="M530" i="17"/>
  <c r="M531" i="17"/>
  <c r="M532" i="17"/>
  <c r="M533" i="17"/>
  <c r="M534" i="17"/>
  <c r="M535" i="17"/>
  <c r="M536" i="17"/>
  <c r="M537" i="17"/>
  <c r="M538" i="17"/>
  <c r="M539" i="17"/>
  <c r="M540" i="17"/>
  <c r="M541" i="17"/>
  <c r="M542" i="17"/>
  <c r="M543" i="17"/>
  <c r="M544" i="17"/>
  <c r="M545" i="17"/>
  <c r="M546" i="17"/>
  <c r="M547" i="17"/>
  <c r="M548" i="17"/>
  <c r="M549" i="17"/>
  <c r="M550" i="17"/>
  <c r="M551" i="17"/>
  <c r="M552" i="17"/>
  <c r="M553" i="17"/>
  <c r="M554" i="17"/>
  <c r="M555" i="17"/>
  <c r="M556" i="17"/>
  <c r="M557" i="17"/>
  <c r="M558" i="17"/>
  <c r="M559" i="17"/>
  <c r="M560" i="17"/>
  <c r="M561" i="17"/>
  <c r="M562" i="17"/>
  <c r="M563" i="17"/>
  <c r="M564" i="17"/>
  <c r="M565" i="17"/>
  <c r="M566" i="17"/>
  <c r="M567" i="17"/>
  <c r="M568" i="17"/>
  <c r="M569" i="17"/>
  <c r="M570" i="17"/>
  <c r="M571" i="17"/>
  <c r="M572" i="17"/>
  <c r="M573" i="17"/>
  <c r="M574" i="17"/>
  <c r="M575" i="17"/>
  <c r="M576" i="17"/>
  <c r="M577" i="17"/>
  <c r="M578" i="17"/>
  <c r="M579" i="17"/>
  <c r="M580" i="17"/>
  <c r="M581" i="17"/>
  <c r="M582" i="17"/>
  <c r="M583" i="17"/>
  <c r="M584" i="17"/>
  <c r="M585" i="17"/>
  <c r="M586" i="17"/>
  <c r="M587" i="17"/>
  <c r="M588" i="17"/>
  <c r="M589" i="17"/>
  <c r="M590" i="17"/>
  <c r="M591" i="17"/>
  <c r="M592" i="17"/>
  <c r="M593" i="17"/>
  <c r="M594" i="17"/>
  <c r="M595" i="17"/>
  <c r="M596" i="17"/>
  <c r="M597" i="17"/>
  <c r="M598" i="17"/>
  <c r="M599" i="17"/>
  <c r="M600" i="17"/>
  <c r="M601" i="17"/>
  <c r="M602" i="17"/>
  <c r="M603" i="17"/>
  <c r="M604" i="17"/>
  <c r="M605" i="17"/>
  <c r="M606" i="17"/>
  <c r="M607" i="17"/>
  <c r="M608" i="17"/>
  <c r="M609" i="17"/>
  <c r="M610" i="17"/>
  <c r="M611" i="17"/>
  <c r="M612" i="17"/>
  <c r="M613" i="17"/>
  <c r="M614" i="17"/>
  <c r="M615" i="17"/>
  <c r="M616" i="17"/>
  <c r="M617" i="17"/>
  <c r="M618" i="17"/>
  <c r="M619" i="17"/>
  <c r="M620" i="17"/>
  <c r="M621" i="17"/>
  <c r="M622" i="17"/>
  <c r="M623" i="17"/>
  <c r="M624" i="17"/>
  <c r="M625" i="17"/>
  <c r="M626" i="17"/>
  <c r="M627" i="17"/>
  <c r="M628" i="17"/>
  <c r="M629" i="17"/>
  <c r="M630" i="17"/>
  <c r="M631" i="17"/>
  <c r="M632" i="17"/>
  <c r="M633" i="17"/>
  <c r="M634" i="17"/>
  <c r="M635" i="17"/>
  <c r="M636" i="17"/>
  <c r="M637" i="17"/>
  <c r="M638" i="17"/>
  <c r="M639" i="17"/>
  <c r="M640" i="17"/>
  <c r="M641" i="17"/>
  <c r="M642" i="17"/>
  <c r="M643" i="17"/>
  <c r="M644" i="17"/>
  <c r="M645" i="17"/>
  <c r="M646" i="17"/>
  <c r="M647" i="17"/>
  <c r="M648" i="17"/>
  <c r="M649" i="17"/>
  <c r="M650" i="17"/>
  <c r="M651" i="17"/>
  <c r="M652" i="17"/>
  <c r="M653" i="17"/>
  <c r="M654" i="17"/>
  <c r="M655" i="17"/>
  <c r="M656" i="17"/>
  <c r="M657" i="17"/>
  <c r="M658" i="17"/>
  <c r="M659" i="17"/>
  <c r="M660" i="17"/>
  <c r="M661" i="17"/>
  <c r="M662" i="17"/>
  <c r="M663" i="17"/>
  <c r="M664" i="17"/>
  <c r="M665" i="17"/>
  <c r="M666" i="17"/>
  <c r="M667" i="17"/>
  <c r="M668" i="17"/>
  <c r="M669" i="17"/>
  <c r="M670" i="17"/>
  <c r="M671" i="17"/>
  <c r="M672" i="17"/>
  <c r="M673" i="17"/>
  <c r="M674" i="17"/>
  <c r="M675" i="17"/>
  <c r="M676" i="17"/>
  <c r="M677" i="17"/>
  <c r="M678" i="17"/>
  <c r="M679" i="17"/>
  <c r="M680" i="17"/>
  <c r="M681" i="17"/>
  <c r="M682" i="17"/>
  <c r="M683" i="17"/>
  <c r="M684" i="17"/>
  <c r="M685" i="17"/>
  <c r="M686" i="17"/>
  <c r="M687" i="17"/>
  <c r="M688" i="17"/>
  <c r="M689" i="17"/>
  <c r="M690" i="17"/>
  <c r="M691" i="17"/>
  <c r="M692" i="17"/>
  <c r="M693" i="17"/>
  <c r="M694" i="17"/>
  <c r="M695" i="17"/>
  <c r="M696" i="17"/>
  <c r="M697" i="17"/>
  <c r="M698" i="17"/>
  <c r="M699" i="17"/>
  <c r="M700" i="17"/>
  <c r="M701" i="17"/>
  <c r="M702" i="17"/>
  <c r="M703" i="17"/>
  <c r="M704" i="17"/>
  <c r="M705" i="17"/>
  <c r="M706" i="17"/>
  <c r="M707" i="17"/>
  <c r="M708" i="17"/>
  <c r="M709" i="17"/>
  <c r="M710" i="17"/>
  <c r="M711" i="17"/>
  <c r="M712" i="17"/>
  <c r="M713" i="17"/>
  <c r="M714" i="17"/>
  <c r="M715" i="17"/>
  <c r="M716" i="17"/>
  <c r="M717" i="17"/>
  <c r="M718" i="17"/>
  <c r="M719" i="17"/>
  <c r="M720" i="17"/>
  <c r="M721" i="17"/>
  <c r="M722" i="17"/>
  <c r="M723" i="17"/>
  <c r="M724" i="17"/>
  <c r="M725" i="17"/>
  <c r="M726" i="17"/>
  <c r="M727" i="17"/>
  <c r="M728" i="17"/>
  <c r="M729" i="17"/>
  <c r="M730" i="17"/>
  <c r="M731" i="17"/>
  <c r="M732" i="17"/>
  <c r="M733" i="17"/>
  <c r="M734" i="17"/>
  <c r="M735" i="17"/>
  <c r="M736" i="17"/>
  <c r="M737" i="17"/>
  <c r="M738" i="17"/>
  <c r="M739" i="17"/>
  <c r="M740" i="17"/>
  <c r="M741" i="17"/>
  <c r="M742" i="17"/>
  <c r="M743" i="17"/>
  <c r="M744" i="17"/>
  <c r="M745" i="17"/>
  <c r="M746" i="17"/>
  <c r="M747" i="17"/>
  <c r="M748" i="17"/>
  <c r="M749" i="17"/>
  <c r="M750" i="17"/>
  <c r="M751" i="17"/>
  <c r="M752" i="17"/>
  <c r="M753" i="17"/>
  <c r="M754" i="17"/>
  <c r="M755" i="17"/>
  <c r="M756" i="17"/>
  <c r="M757" i="17"/>
  <c r="M758" i="17"/>
  <c r="M759" i="17"/>
  <c r="M760" i="17"/>
  <c r="M761" i="17"/>
  <c r="M762" i="17"/>
  <c r="M763" i="17"/>
  <c r="M764" i="17"/>
  <c r="M765" i="17"/>
  <c r="M766" i="17"/>
  <c r="M767" i="17"/>
  <c r="M768" i="17"/>
  <c r="M769" i="17"/>
  <c r="M770" i="17"/>
  <c r="M771" i="17"/>
  <c r="M772" i="17"/>
  <c r="M773" i="17"/>
  <c r="M774" i="17"/>
  <c r="M775" i="17"/>
  <c r="M776" i="17"/>
  <c r="M777" i="17"/>
  <c r="M778" i="17"/>
  <c r="M779" i="17"/>
  <c r="M780" i="17"/>
  <c r="M781" i="17"/>
  <c r="M782" i="17"/>
  <c r="M783" i="17"/>
  <c r="M784" i="17"/>
  <c r="M785" i="17"/>
  <c r="M786" i="17"/>
  <c r="M787" i="17"/>
  <c r="M788" i="17"/>
  <c r="M789" i="17"/>
  <c r="M790" i="17"/>
  <c r="M791" i="17"/>
  <c r="M792" i="17"/>
  <c r="M793" i="17"/>
  <c r="M794" i="17"/>
  <c r="M795" i="17"/>
  <c r="M796" i="17"/>
  <c r="M797" i="17"/>
  <c r="M798" i="17"/>
  <c r="M799" i="17"/>
  <c r="M800" i="17"/>
  <c r="M801" i="17"/>
  <c r="M802" i="17"/>
  <c r="M803" i="17"/>
  <c r="M804" i="17"/>
  <c r="M805" i="17"/>
  <c r="M806" i="17"/>
  <c r="M807" i="17"/>
  <c r="M808" i="17"/>
  <c r="M809" i="17"/>
  <c r="M810" i="17"/>
  <c r="M811" i="17"/>
  <c r="M812" i="17"/>
  <c r="M813" i="17"/>
  <c r="M814" i="17"/>
  <c r="M815" i="17"/>
  <c r="M816" i="17"/>
  <c r="M817" i="17"/>
  <c r="M818" i="17"/>
  <c r="M819" i="17"/>
  <c r="M820" i="17"/>
  <c r="M821" i="17"/>
  <c r="M822" i="17"/>
  <c r="M823" i="17"/>
  <c r="M824" i="17"/>
  <c r="M825" i="17"/>
  <c r="M826" i="17"/>
  <c r="M827" i="17"/>
  <c r="M828" i="17"/>
  <c r="M829" i="17"/>
  <c r="M830" i="17"/>
  <c r="M831" i="17"/>
  <c r="M832" i="17"/>
  <c r="M833" i="17"/>
  <c r="M834" i="17"/>
  <c r="M835" i="17"/>
  <c r="M836" i="17"/>
  <c r="M837" i="17"/>
  <c r="M838" i="17"/>
  <c r="M839" i="17"/>
  <c r="M840" i="17"/>
  <c r="M841" i="17"/>
  <c r="M842" i="17"/>
  <c r="M843" i="17"/>
  <c r="M844" i="17"/>
  <c r="M845" i="17"/>
  <c r="M846" i="17"/>
  <c r="M847" i="17"/>
  <c r="M848" i="17"/>
  <c r="M849" i="17"/>
  <c r="M850" i="17"/>
  <c r="M851" i="17"/>
  <c r="M852" i="17"/>
  <c r="M853" i="17"/>
  <c r="M854" i="17"/>
  <c r="M855" i="17"/>
  <c r="M856" i="17"/>
  <c r="M857" i="17"/>
  <c r="M858" i="17"/>
  <c r="M859" i="17"/>
  <c r="M860" i="17"/>
  <c r="M861" i="17"/>
  <c r="M862" i="17"/>
  <c r="M863" i="17"/>
  <c r="M864" i="17"/>
  <c r="M865" i="17"/>
  <c r="M866" i="17"/>
  <c r="M867" i="17"/>
  <c r="M868" i="17"/>
  <c r="M869" i="17"/>
  <c r="M870" i="17"/>
  <c r="M871" i="17"/>
  <c r="M872" i="17"/>
  <c r="M873" i="17"/>
  <c r="M874" i="17"/>
  <c r="M875" i="17"/>
  <c r="M876" i="17"/>
  <c r="M877" i="17"/>
  <c r="M878" i="17"/>
  <c r="M879" i="17"/>
  <c r="M880" i="17"/>
  <c r="M881" i="17"/>
  <c r="M882" i="17"/>
  <c r="M883" i="17"/>
  <c r="M884" i="17"/>
  <c r="M885" i="17"/>
  <c r="M886" i="17"/>
  <c r="M887" i="17"/>
  <c r="M888" i="17"/>
  <c r="M889" i="17"/>
  <c r="M890" i="17"/>
  <c r="M891" i="17"/>
  <c r="M892" i="17"/>
  <c r="M893" i="17"/>
  <c r="M894" i="17"/>
  <c r="M895" i="17"/>
  <c r="M896" i="17"/>
  <c r="M897" i="17"/>
  <c r="M898" i="17"/>
  <c r="M899" i="17"/>
  <c r="M900" i="17"/>
  <c r="M901" i="17"/>
  <c r="M902" i="17"/>
  <c r="M903" i="17"/>
  <c r="M904" i="17"/>
  <c r="M905" i="17"/>
  <c r="M906" i="17"/>
  <c r="M907" i="17"/>
  <c r="M908" i="17"/>
  <c r="M909" i="17"/>
  <c r="M910" i="17"/>
  <c r="M911" i="17"/>
  <c r="M912" i="17"/>
  <c r="M913" i="17"/>
  <c r="M914" i="17"/>
  <c r="M915" i="17"/>
  <c r="M916" i="17"/>
  <c r="M917" i="17"/>
  <c r="M918" i="17"/>
  <c r="M919" i="17"/>
  <c r="M920" i="17"/>
  <c r="M921" i="17"/>
  <c r="M922" i="17"/>
  <c r="M923" i="17"/>
  <c r="M924" i="17"/>
  <c r="M925" i="17"/>
  <c r="M926" i="17"/>
  <c r="M927" i="17"/>
  <c r="M928" i="17"/>
  <c r="M929" i="17"/>
  <c r="M930" i="17"/>
  <c r="M931" i="17"/>
  <c r="M932" i="17"/>
  <c r="M933" i="17"/>
  <c r="M934" i="17"/>
  <c r="M935" i="17"/>
  <c r="M936" i="17"/>
  <c r="M937" i="17"/>
  <c r="M938" i="17"/>
  <c r="M939" i="17"/>
  <c r="M940" i="17"/>
  <c r="M941" i="17"/>
  <c r="M942" i="17"/>
  <c r="M943" i="17"/>
  <c r="M944" i="17"/>
  <c r="M945" i="17"/>
  <c r="M946" i="17"/>
  <c r="M947" i="17"/>
  <c r="M948" i="17"/>
  <c r="M949" i="17"/>
  <c r="M950" i="17"/>
  <c r="M951" i="17"/>
  <c r="M952" i="17"/>
  <c r="M953" i="17"/>
  <c r="M954" i="17"/>
  <c r="M955" i="17"/>
  <c r="M956" i="17"/>
  <c r="M957" i="17"/>
  <c r="M958" i="17"/>
  <c r="M959" i="17"/>
  <c r="M960" i="17"/>
  <c r="M961" i="17"/>
  <c r="M962" i="17"/>
  <c r="M963" i="17"/>
  <c r="M964" i="17"/>
  <c r="M965" i="17"/>
  <c r="M966" i="17"/>
  <c r="M967" i="17"/>
  <c r="M968" i="17"/>
  <c r="M969" i="17"/>
  <c r="M970" i="17"/>
  <c r="M971" i="17"/>
  <c r="M972" i="17"/>
  <c r="M973" i="17"/>
  <c r="M974" i="17"/>
  <c r="M975" i="17"/>
  <c r="M976" i="17"/>
  <c r="M977" i="17"/>
  <c r="M978" i="17"/>
  <c r="M979" i="17"/>
  <c r="M980" i="17"/>
  <c r="M981" i="17"/>
  <c r="M982" i="17"/>
  <c r="M983" i="17"/>
  <c r="M984" i="17"/>
  <c r="M985" i="17"/>
  <c r="M986" i="17"/>
  <c r="M987" i="17"/>
  <c r="M988" i="17"/>
  <c r="M989" i="17"/>
  <c r="M990" i="17"/>
  <c r="M991" i="17"/>
  <c r="M992" i="17"/>
  <c r="M993" i="17"/>
  <c r="M994" i="17"/>
  <c r="M995" i="17"/>
  <c r="M996" i="17"/>
  <c r="M997" i="17"/>
  <c r="M998" i="17"/>
  <c r="M999" i="17"/>
  <c r="M1000" i="17"/>
  <c r="M1001" i="17"/>
  <c r="M2" i="17"/>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K2" i="17"/>
  <c r="I3" i="17"/>
  <c r="I4" i="17"/>
  <c r="I5" i="17"/>
  <c r="I6" i="17"/>
  <c r="I7" i="17"/>
  <c r="I8" i="17"/>
  <c r="I9" i="17"/>
  <c r="I10" i="17"/>
  <c r="I11" i="17"/>
  <c r="I12" i="17"/>
  <c r="I13" i="17"/>
  <c r="I14" i="17"/>
  <c r="I15" i="17"/>
  <c r="I16" i="17"/>
  <c r="I17" i="17"/>
  <c r="I18" i="17"/>
  <c r="I19" i="17"/>
  <c r="I20" i="17"/>
  <c r="I21" i="17"/>
  <c r="I22" i="17"/>
  <c r="I23" i="17"/>
  <c r="I24" i="17"/>
  <c r="I25" i="17"/>
  <c r="I26" i="17"/>
  <c r="I27" i="17"/>
  <c r="I28" i="17"/>
  <c r="I29" i="17"/>
  <c r="I30" i="17"/>
  <c r="I31" i="17"/>
  <c r="I32" i="17"/>
  <c r="I33" i="17"/>
  <c r="I34" i="17"/>
  <c r="I35" i="17"/>
  <c r="I36" i="17"/>
  <c r="I37" i="17"/>
  <c r="I38" i="17"/>
  <c r="I39" i="17"/>
  <c r="I40" i="17"/>
  <c r="I41" i="17"/>
  <c r="I42" i="17"/>
  <c r="I43" i="17"/>
  <c r="I44" i="17"/>
  <c r="I45" i="17"/>
  <c r="I46" i="17"/>
  <c r="I47" i="17"/>
  <c r="I48" i="17"/>
  <c r="I49" i="17"/>
  <c r="I50" i="17"/>
  <c r="I51" i="17"/>
  <c r="I52" i="17"/>
  <c r="I53" i="17"/>
  <c r="I54" i="17"/>
  <c r="I55" i="17"/>
  <c r="I56" i="17"/>
  <c r="I57" i="17"/>
  <c r="I58" i="17"/>
  <c r="I59" i="17"/>
  <c r="I60" i="17"/>
  <c r="I61" i="17"/>
  <c r="I62" i="17"/>
  <c r="I63" i="17"/>
  <c r="I64" i="17"/>
  <c r="I65" i="17"/>
  <c r="I66" i="17"/>
  <c r="I67" i="17"/>
  <c r="I68" i="17"/>
  <c r="I69" i="17"/>
  <c r="I70" i="17"/>
  <c r="I71" i="17"/>
  <c r="I72" i="17"/>
  <c r="I73" i="17"/>
  <c r="I74" i="17"/>
  <c r="I75" i="17"/>
  <c r="I76" i="17"/>
  <c r="I77" i="17"/>
  <c r="I78" i="17"/>
  <c r="I79" i="17"/>
  <c r="I80" i="17"/>
  <c r="I81" i="17"/>
  <c r="I82" i="17"/>
  <c r="I83" i="17"/>
  <c r="I84" i="17"/>
  <c r="I85" i="17"/>
  <c r="I86" i="17"/>
  <c r="I87" i="17"/>
  <c r="I88" i="17"/>
  <c r="I89" i="17"/>
  <c r="I90" i="17"/>
  <c r="I91" i="17"/>
  <c r="I92" i="17"/>
  <c r="I93" i="17"/>
  <c r="I94" i="17"/>
  <c r="I95" i="17"/>
  <c r="I96" i="17"/>
  <c r="I97" i="17"/>
  <c r="I98" i="17"/>
  <c r="I99" i="17"/>
  <c r="I100" i="17"/>
  <c r="I101" i="17"/>
  <c r="I102" i="17"/>
  <c r="I103" i="17"/>
  <c r="I104" i="17"/>
  <c r="I105" i="17"/>
  <c r="I106" i="17"/>
  <c r="I107" i="17"/>
  <c r="I108" i="17"/>
  <c r="I109" i="17"/>
  <c r="I110" i="17"/>
  <c r="I111" i="17"/>
  <c r="I112" i="17"/>
  <c r="I113" i="17"/>
  <c r="I114" i="17"/>
  <c r="I115" i="17"/>
  <c r="I116" i="17"/>
  <c r="I117" i="17"/>
  <c r="I118" i="17"/>
  <c r="I119" i="17"/>
  <c r="I120" i="17"/>
  <c r="I121" i="17"/>
  <c r="I122" i="17"/>
  <c r="I123" i="17"/>
  <c r="I124" i="17"/>
  <c r="I125" i="17"/>
  <c r="I126" i="17"/>
  <c r="I127" i="17"/>
  <c r="I128" i="17"/>
  <c r="I129" i="17"/>
  <c r="I130" i="17"/>
  <c r="I131" i="17"/>
  <c r="I132" i="17"/>
  <c r="I133" i="17"/>
  <c r="I134" i="17"/>
  <c r="I135" i="17"/>
  <c r="I136" i="17"/>
  <c r="I137" i="17"/>
  <c r="I138" i="17"/>
  <c r="I139" i="17"/>
  <c r="I140" i="17"/>
  <c r="I141" i="17"/>
  <c r="I142" i="17"/>
  <c r="I143" i="17"/>
  <c r="I144" i="17"/>
  <c r="I145" i="17"/>
  <c r="I146" i="17"/>
  <c r="I147" i="17"/>
  <c r="I148" i="17"/>
  <c r="I149" i="17"/>
  <c r="I150" i="17"/>
  <c r="I151" i="17"/>
  <c r="I152" i="17"/>
  <c r="I153" i="17"/>
  <c r="I154" i="17"/>
  <c r="I155" i="17"/>
  <c r="I156" i="17"/>
  <c r="I157" i="17"/>
  <c r="I158" i="17"/>
  <c r="I159" i="17"/>
  <c r="I160" i="17"/>
  <c r="I161" i="17"/>
  <c r="I162" i="17"/>
  <c r="I163" i="17"/>
  <c r="I164" i="17"/>
  <c r="I165" i="17"/>
  <c r="I166" i="17"/>
  <c r="I167" i="17"/>
  <c r="I168" i="17"/>
  <c r="I169" i="17"/>
  <c r="I170" i="17"/>
  <c r="I171" i="17"/>
  <c r="I172" i="17"/>
  <c r="I173" i="17"/>
  <c r="I174" i="17"/>
  <c r="I175" i="17"/>
  <c r="I176" i="17"/>
  <c r="I177" i="17"/>
  <c r="I178" i="17"/>
  <c r="I179" i="17"/>
  <c r="I180" i="17"/>
  <c r="I181" i="17"/>
  <c r="I182" i="17"/>
  <c r="I183" i="17"/>
  <c r="I184" i="17"/>
  <c r="I185" i="17"/>
  <c r="I186" i="17"/>
  <c r="I187" i="17"/>
  <c r="I188" i="17"/>
  <c r="I189" i="17"/>
  <c r="I190" i="17"/>
  <c r="I191" i="17"/>
  <c r="I192" i="17"/>
  <c r="I193" i="17"/>
  <c r="I194" i="17"/>
  <c r="I195" i="17"/>
  <c r="I196" i="17"/>
  <c r="I197" i="17"/>
  <c r="I198" i="17"/>
  <c r="I199" i="17"/>
  <c r="I200" i="17"/>
  <c r="I201" i="17"/>
  <c r="I202" i="17"/>
  <c r="I203" i="17"/>
  <c r="I204" i="17"/>
  <c r="I205" i="17"/>
  <c r="I206" i="17"/>
  <c r="I207" i="17"/>
  <c r="I208" i="17"/>
  <c r="I209" i="17"/>
  <c r="I210" i="17"/>
  <c r="I211" i="17"/>
  <c r="I212" i="17"/>
  <c r="I213" i="17"/>
  <c r="I214" i="17"/>
  <c r="I215" i="17"/>
  <c r="I216" i="17"/>
  <c r="I217" i="17"/>
  <c r="I218" i="17"/>
  <c r="I219" i="17"/>
  <c r="I220" i="17"/>
  <c r="I221" i="17"/>
  <c r="I222" i="17"/>
  <c r="I223" i="17"/>
  <c r="I224" i="17"/>
  <c r="I225" i="17"/>
  <c r="I226" i="17"/>
  <c r="I227" i="17"/>
  <c r="I228" i="17"/>
  <c r="I229" i="17"/>
  <c r="I230" i="17"/>
  <c r="I231" i="17"/>
  <c r="I232" i="17"/>
  <c r="I233" i="17"/>
  <c r="I234" i="17"/>
  <c r="I235" i="17"/>
  <c r="I236" i="17"/>
  <c r="I237" i="17"/>
  <c r="I238" i="17"/>
  <c r="I239" i="17"/>
  <c r="I240" i="17"/>
  <c r="I241" i="17"/>
  <c r="I242" i="17"/>
  <c r="I243" i="17"/>
  <c r="I244" i="17"/>
  <c r="I245" i="17"/>
  <c r="I246" i="17"/>
  <c r="I247" i="17"/>
  <c r="I248" i="17"/>
  <c r="I249" i="17"/>
  <c r="I250" i="17"/>
  <c r="I251" i="17"/>
  <c r="I252" i="17"/>
  <c r="I253" i="17"/>
  <c r="I254" i="17"/>
  <c r="I255" i="17"/>
  <c r="I256" i="17"/>
  <c r="I257" i="17"/>
  <c r="I258" i="17"/>
  <c r="I259" i="17"/>
  <c r="I260" i="17"/>
  <c r="I261" i="17"/>
  <c r="I262" i="17"/>
  <c r="I263" i="17"/>
  <c r="I264" i="17"/>
  <c r="I265" i="17"/>
  <c r="I266" i="17"/>
  <c r="I267" i="17"/>
  <c r="I268" i="17"/>
  <c r="I269" i="17"/>
  <c r="I270" i="17"/>
  <c r="I271" i="17"/>
  <c r="I272" i="17"/>
  <c r="I273" i="17"/>
  <c r="I274" i="17"/>
  <c r="I275" i="17"/>
  <c r="I276" i="17"/>
  <c r="I277" i="17"/>
  <c r="I278" i="17"/>
  <c r="I279" i="17"/>
  <c r="I280" i="17"/>
  <c r="I281" i="17"/>
  <c r="I282" i="17"/>
  <c r="I283" i="17"/>
  <c r="I284" i="17"/>
  <c r="I285" i="17"/>
  <c r="I286" i="17"/>
  <c r="I287" i="17"/>
  <c r="I288" i="17"/>
  <c r="I289" i="17"/>
  <c r="I290" i="17"/>
  <c r="I291" i="17"/>
  <c r="I292" i="17"/>
  <c r="I293" i="17"/>
  <c r="I294" i="17"/>
  <c r="I295" i="17"/>
  <c r="I296" i="17"/>
  <c r="I297" i="17"/>
  <c r="I298" i="17"/>
  <c r="I299" i="17"/>
  <c r="I300" i="17"/>
  <c r="I301" i="17"/>
  <c r="I302" i="17"/>
  <c r="I303" i="17"/>
  <c r="I304" i="17"/>
  <c r="I305" i="17"/>
  <c r="I306" i="17"/>
  <c r="I307" i="17"/>
  <c r="I308" i="17"/>
  <c r="I309" i="17"/>
  <c r="I310" i="17"/>
  <c r="I311" i="17"/>
  <c r="I312" i="17"/>
  <c r="I313" i="17"/>
  <c r="I314" i="17"/>
  <c r="I315" i="17"/>
  <c r="I316" i="17"/>
  <c r="I317" i="17"/>
  <c r="I318" i="17"/>
  <c r="I319" i="17"/>
  <c r="I320" i="17"/>
  <c r="I321" i="17"/>
  <c r="I322" i="17"/>
  <c r="I323" i="17"/>
  <c r="I324" i="17"/>
  <c r="I325" i="17"/>
  <c r="I326" i="17"/>
  <c r="I327" i="17"/>
  <c r="I328" i="17"/>
  <c r="I329" i="17"/>
  <c r="I330" i="17"/>
  <c r="I331" i="17"/>
  <c r="I332" i="17"/>
  <c r="I333" i="17"/>
  <c r="I334" i="17"/>
  <c r="I335" i="17"/>
  <c r="I336" i="17"/>
  <c r="I337" i="17"/>
  <c r="I338" i="17"/>
  <c r="I339" i="17"/>
  <c r="I340" i="17"/>
  <c r="I341" i="17"/>
  <c r="I342" i="17"/>
  <c r="I343" i="17"/>
  <c r="I344" i="17"/>
  <c r="I345" i="17"/>
  <c r="I346" i="17"/>
  <c r="I347" i="17"/>
  <c r="I348" i="17"/>
  <c r="I349" i="17"/>
  <c r="I350" i="17"/>
  <c r="I351" i="17"/>
  <c r="I352" i="17"/>
  <c r="I353" i="17"/>
  <c r="I354" i="17"/>
  <c r="I355" i="17"/>
  <c r="I356" i="17"/>
  <c r="I357" i="17"/>
  <c r="I358" i="17"/>
  <c r="I359" i="17"/>
  <c r="I360" i="17"/>
  <c r="I361" i="17"/>
  <c r="I362" i="17"/>
  <c r="I363" i="17"/>
  <c r="I364" i="17"/>
  <c r="I365" i="17"/>
  <c r="I366" i="17"/>
  <c r="I367" i="17"/>
  <c r="I368" i="17"/>
  <c r="I369" i="17"/>
  <c r="I370" i="17"/>
  <c r="I371" i="17"/>
  <c r="I372" i="17"/>
  <c r="I373" i="17"/>
  <c r="I374" i="17"/>
  <c r="I375" i="17"/>
  <c r="I376" i="17"/>
  <c r="I377" i="17"/>
  <c r="I378" i="17"/>
  <c r="I379" i="17"/>
  <c r="I380" i="17"/>
  <c r="I381" i="17"/>
  <c r="I382" i="17"/>
  <c r="I383" i="17"/>
  <c r="I384" i="17"/>
  <c r="I385" i="17"/>
  <c r="I386" i="17"/>
  <c r="I387" i="17"/>
  <c r="I388" i="17"/>
  <c r="I389" i="17"/>
  <c r="I390" i="17"/>
  <c r="I391" i="17"/>
  <c r="I392" i="17"/>
  <c r="I393" i="17"/>
  <c r="I394" i="17"/>
  <c r="I395" i="17"/>
  <c r="I396" i="17"/>
  <c r="I397" i="17"/>
  <c r="I398" i="17"/>
  <c r="I399" i="17"/>
  <c r="I400" i="17"/>
  <c r="I401" i="17"/>
  <c r="I402" i="17"/>
  <c r="I403" i="17"/>
  <c r="I404" i="17"/>
  <c r="I405" i="17"/>
  <c r="I406" i="17"/>
  <c r="I407" i="17"/>
  <c r="I408" i="17"/>
  <c r="I409" i="17"/>
  <c r="I410" i="17"/>
  <c r="I411" i="17"/>
  <c r="I412" i="17"/>
  <c r="I413" i="17"/>
  <c r="I414" i="17"/>
  <c r="I415" i="17"/>
  <c r="I416" i="17"/>
  <c r="I417" i="17"/>
  <c r="I418" i="17"/>
  <c r="I419" i="17"/>
  <c r="I420" i="17"/>
  <c r="I421" i="17"/>
  <c r="I422" i="17"/>
  <c r="I423" i="17"/>
  <c r="I424" i="17"/>
  <c r="I425" i="17"/>
  <c r="I426" i="17"/>
  <c r="I427" i="17"/>
  <c r="I428" i="17"/>
  <c r="I429" i="17"/>
  <c r="I430" i="17"/>
  <c r="I431" i="17"/>
  <c r="I432" i="17"/>
  <c r="I433" i="17"/>
  <c r="I434" i="17"/>
  <c r="I435" i="17"/>
  <c r="I436" i="17"/>
  <c r="I437" i="17"/>
  <c r="I438" i="17"/>
  <c r="I439" i="17"/>
  <c r="I440" i="17"/>
  <c r="I441" i="17"/>
  <c r="I442" i="17"/>
  <c r="I443" i="17"/>
  <c r="I444" i="17"/>
  <c r="I445" i="17"/>
  <c r="I446" i="17"/>
  <c r="I447" i="17"/>
  <c r="I448" i="17"/>
  <c r="I449" i="17"/>
  <c r="I450" i="17"/>
  <c r="I451" i="17"/>
  <c r="I452" i="17"/>
  <c r="I453" i="17"/>
  <c r="I454" i="17"/>
  <c r="I455" i="17"/>
  <c r="I456" i="17"/>
  <c r="I457" i="17"/>
  <c r="I458" i="17"/>
  <c r="I459" i="17"/>
  <c r="I460" i="17"/>
  <c r="I461" i="17"/>
  <c r="I462" i="17"/>
  <c r="I463" i="17"/>
  <c r="I464" i="17"/>
  <c r="I465" i="17"/>
  <c r="I466" i="17"/>
  <c r="I467" i="17"/>
  <c r="I468" i="17"/>
  <c r="I469" i="17"/>
  <c r="I470" i="17"/>
  <c r="I471" i="17"/>
  <c r="I472" i="17"/>
  <c r="I473" i="17"/>
  <c r="I474" i="17"/>
  <c r="I475" i="17"/>
  <c r="I476" i="17"/>
  <c r="I477" i="17"/>
  <c r="I478" i="17"/>
  <c r="I479" i="17"/>
  <c r="I480" i="17"/>
  <c r="I481" i="17"/>
  <c r="I482" i="17"/>
  <c r="I483" i="17"/>
  <c r="I484" i="17"/>
  <c r="I485" i="17"/>
  <c r="I486" i="17"/>
  <c r="I487" i="17"/>
  <c r="I488" i="17"/>
  <c r="I489" i="17"/>
  <c r="I490" i="17"/>
  <c r="I491" i="17"/>
  <c r="I492" i="17"/>
  <c r="I493" i="17"/>
  <c r="I494" i="17"/>
  <c r="I495" i="17"/>
  <c r="I496" i="17"/>
  <c r="I497" i="17"/>
  <c r="I498" i="17"/>
  <c r="I499" i="17"/>
  <c r="I500" i="17"/>
  <c r="I501" i="17"/>
  <c r="I502" i="17"/>
  <c r="I503" i="17"/>
  <c r="I504" i="17"/>
  <c r="I505" i="17"/>
  <c r="I506" i="17"/>
  <c r="I507" i="17"/>
  <c r="I508" i="17"/>
  <c r="I509" i="17"/>
  <c r="I510" i="17"/>
  <c r="I511" i="17"/>
  <c r="I512" i="17"/>
  <c r="I513" i="17"/>
  <c r="I514" i="17"/>
  <c r="I515" i="17"/>
  <c r="I516" i="17"/>
  <c r="I517" i="17"/>
  <c r="I518" i="17"/>
  <c r="I519" i="17"/>
  <c r="I520" i="17"/>
  <c r="I521" i="17"/>
  <c r="I522" i="17"/>
  <c r="I523" i="17"/>
  <c r="I524" i="17"/>
  <c r="I525" i="17"/>
  <c r="I526" i="17"/>
  <c r="I527" i="17"/>
  <c r="I528" i="17"/>
  <c r="I529" i="17"/>
  <c r="I530" i="17"/>
  <c r="I531" i="17"/>
  <c r="I532" i="17"/>
  <c r="I533" i="17"/>
  <c r="I534" i="17"/>
  <c r="I535" i="17"/>
  <c r="I536" i="17"/>
  <c r="I537" i="17"/>
  <c r="I538" i="17"/>
  <c r="I539" i="17"/>
  <c r="I540" i="17"/>
  <c r="I541" i="17"/>
  <c r="I542" i="17"/>
  <c r="I543" i="17"/>
  <c r="I544" i="17"/>
  <c r="I545" i="17"/>
  <c r="I546" i="17"/>
  <c r="I547" i="17"/>
  <c r="I548" i="17"/>
  <c r="I549" i="17"/>
  <c r="I550" i="17"/>
  <c r="I551" i="17"/>
  <c r="I552" i="17"/>
  <c r="I553" i="17"/>
  <c r="I554" i="17"/>
  <c r="I555" i="17"/>
  <c r="I556" i="17"/>
  <c r="I557" i="17"/>
  <c r="I558" i="17"/>
  <c r="I559" i="17"/>
  <c r="I560" i="17"/>
  <c r="I561" i="17"/>
  <c r="I562" i="17"/>
  <c r="I563" i="17"/>
  <c r="I564" i="17"/>
  <c r="I565" i="17"/>
  <c r="I566" i="17"/>
  <c r="I567" i="17"/>
  <c r="I568" i="17"/>
  <c r="I569" i="17"/>
  <c r="I570" i="17"/>
  <c r="I571" i="17"/>
  <c r="I572" i="17"/>
  <c r="I573" i="17"/>
  <c r="I574" i="17"/>
  <c r="I575" i="17"/>
  <c r="I576" i="17"/>
  <c r="I577" i="17"/>
  <c r="I578" i="17"/>
  <c r="I579" i="17"/>
  <c r="I580" i="17"/>
  <c r="I581" i="17"/>
  <c r="I582" i="17"/>
  <c r="I583" i="17"/>
  <c r="I584" i="17"/>
  <c r="I585" i="17"/>
  <c r="I586" i="17"/>
  <c r="I587" i="17"/>
  <c r="I588" i="17"/>
  <c r="I589" i="17"/>
  <c r="I590" i="17"/>
  <c r="I591" i="17"/>
  <c r="I592" i="17"/>
  <c r="I593" i="17"/>
  <c r="I594" i="17"/>
  <c r="I595" i="17"/>
  <c r="I596" i="17"/>
  <c r="I597" i="17"/>
  <c r="I598" i="17"/>
  <c r="I599" i="17"/>
  <c r="I600" i="17"/>
  <c r="I601" i="17"/>
  <c r="I602" i="17"/>
  <c r="I603" i="17"/>
  <c r="I604" i="17"/>
  <c r="I605" i="17"/>
  <c r="I606" i="17"/>
  <c r="I607" i="17"/>
  <c r="I608" i="17"/>
  <c r="I609" i="17"/>
  <c r="I610" i="17"/>
  <c r="I611" i="17"/>
  <c r="I612" i="17"/>
  <c r="I613" i="17"/>
  <c r="I614" i="17"/>
  <c r="I615" i="17"/>
  <c r="I616" i="17"/>
  <c r="I617" i="17"/>
  <c r="I618" i="17"/>
  <c r="I619" i="17"/>
  <c r="I620" i="17"/>
  <c r="I621" i="17"/>
  <c r="I622" i="17"/>
  <c r="I623" i="17"/>
  <c r="I624" i="17"/>
  <c r="I625" i="17"/>
  <c r="I626" i="17"/>
  <c r="I627" i="17"/>
  <c r="I628" i="17"/>
  <c r="I629" i="17"/>
  <c r="I630" i="17"/>
  <c r="I631" i="17"/>
  <c r="I632" i="17"/>
  <c r="I633" i="17"/>
  <c r="I634" i="17"/>
  <c r="I635" i="17"/>
  <c r="I636" i="17"/>
  <c r="I637" i="17"/>
  <c r="I638" i="17"/>
  <c r="I639" i="17"/>
  <c r="I640" i="17"/>
  <c r="I641" i="17"/>
  <c r="I642" i="17"/>
  <c r="I643" i="17"/>
  <c r="I644" i="17"/>
  <c r="I645" i="17"/>
  <c r="I646" i="17"/>
  <c r="I647" i="17"/>
  <c r="I648" i="17"/>
  <c r="I649" i="17"/>
  <c r="I650" i="17"/>
  <c r="I651" i="17"/>
  <c r="I652" i="17"/>
  <c r="I653" i="17"/>
  <c r="I654" i="17"/>
  <c r="I655" i="17"/>
  <c r="I656" i="17"/>
  <c r="I657" i="17"/>
  <c r="I658" i="17"/>
  <c r="I659" i="17"/>
  <c r="I660" i="17"/>
  <c r="I661" i="17"/>
  <c r="I662" i="17"/>
  <c r="I663" i="17"/>
  <c r="I664" i="17"/>
  <c r="I665" i="17"/>
  <c r="I666" i="17"/>
  <c r="I667" i="17"/>
  <c r="I668" i="17"/>
  <c r="I669" i="17"/>
  <c r="I670" i="17"/>
  <c r="I671" i="17"/>
  <c r="I672" i="17"/>
  <c r="I673" i="17"/>
  <c r="I674" i="17"/>
  <c r="I675" i="17"/>
  <c r="I676" i="17"/>
  <c r="I677" i="17"/>
  <c r="I678" i="17"/>
  <c r="I679" i="17"/>
  <c r="I680" i="17"/>
  <c r="I681" i="17"/>
  <c r="I682" i="17"/>
  <c r="I683" i="17"/>
  <c r="I684" i="17"/>
  <c r="I685" i="17"/>
  <c r="I686" i="17"/>
  <c r="I687" i="17"/>
  <c r="I688" i="17"/>
  <c r="I689" i="17"/>
  <c r="I690" i="17"/>
  <c r="I691" i="17"/>
  <c r="I692" i="17"/>
  <c r="I693" i="17"/>
  <c r="I694" i="17"/>
  <c r="I695" i="17"/>
  <c r="I696" i="17"/>
  <c r="I697" i="17"/>
  <c r="I698" i="17"/>
  <c r="I699" i="17"/>
  <c r="I700" i="17"/>
  <c r="I701" i="17"/>
  <c r="I702" i="17"/>
  <c r="I703" i="17"/>
  <c r="I704" i="17"/>
  <c r="I705" i="17"/>
  <c r="I706" i="17"/>
  <c r="I707" i="17"/>
  <c r="I708" i="17"/>
  <c r="I709" i="17"/>
  <c r="I710" i="17"/>
  <c r="I711" i="17"/>
  <c r="I712" i="17"/>
  <c r="I713" i="17"/>
  <c r="I714" i="17"/>
  <c r="I715" i="17"/>
  <c r="I716" i="17"/>
  <c r="I717" i="17"/>
  <c r="I718" i="17"/>
  <c r="I719" i="17"/>
  <c r="I720" i="17"/>
  <c r="I721" i="17"/>
  <c r="I722" i="17"/>
  <c r="I723" i="17"/>
  <c r="I724" i="17"/>
  <c r="I725" i="17"/>
  <c r="I726" i="17"/>
  <c r="I727" i="17"/>
  <c r="I728" i="17"/>
  <c r="I729" i="17"/>
  <c r="I730" i="17"/>
  <c r="I731" i="17"/>
  <c r="I732" i="17"/>
  <c r="I733" i="17"/>
  <c r="I734" i="17"/>
  <c r="I735" i="17"/>
  <c r="I736" i="17"/>
  <c r="I737" i="17"/>
  <c r="I738" i="17"/>
  <c r="I739" i="17"/>
  <c r="I740" i="17"/>
  <c r="I741" i="17"/>
  <c r="I742" i="17"/>
  <c r="I743" i="17"/>
  <c r="I744" i="17"/>
  <c r="I745" i="17"/>
  <c r="I746" i="17"/>
  <c r="I747" i="17"/>
  <c r="I748" i="17"/>
  <c r="I749" i="17"/>
  <c r="I750" i="17"/>
  <c r="I751" i="17"/>
  <c r="I752" i="17"/>
  <c r="I753" i="17"/>
  <c r="I754" i="17"/>
  <c r="I755" i="17"/>
  <c r="I756" i="17"/>
  <c r="I757" i="17"/>
  <c r="I758" i="17"/>
  <c r="I759" i="17"/>
  <c r="I760" i="17"/>
  <c r="I761" i="17"/>
  <c r="I762" i="17"/>
  <c r="I763" i="17"/>
  <c r="I764" i="17"/>
  <c r="I765" i="17"/>
  <c r="I766" i="17"/>
  <c r="I767" i="17"/>
  <c r="I768" i="17"/>
  <c r="I769" i="17"/>
  <c r="I770" i="17"/>
  <c r="I771" i="17"/>
  <c r="I772" i="17"/>
  <c r="I773" i="17"/>
  <c r="I774" i="17"/>
  <c r="I775" i="17"/>
  <c r="I776" i="17"/>
  <c r="I777" i="17"/>
  <c r="I778" i="17"/>
  <c r="I779" i="17"/>
  <c r="I780" i="17"/>
  <c r="I781" i="17"/>
  <c r="I782" i="17"/>
  <c r="I783" i="17"/>
  <c r="I784" i="17"/>
  <c r="I785" i="17"/>
  <c r="I786" i="17"/>
  <c r="I787" i="17"/>
  <c r="I788" i="17"/>
  <c r="I789" i="17"/>
  <c r="I790" i="17"/>
  <c r="I791" i="17"/>
  <c r="I792" i="17"/>
  <c r="I793" i="17"/>
  <c r="I794" i="17"/>
  <c r="I795" i="17"/>
  <c r="I796" i="17"/>
  <c r="I797" i="17"/>
  <c r="I798" i="17"/>
  <c r="I799" i="17"/>
  <c r="I800" i="17"/>
  <c r="I801" i="17"/>
  <c r="I802" i="17"/>
  <c r="I803" i="17"/>
  <c r="I804" i="17"/>
  <c r="I805" i="17"/>
  <c r="I806" i="17"/>
  <c r="I807" i="17"/>
  <c r="I808" i="17"/>
  <c r="I809" i="17"/>
  <c r="I810" i="17"/>
  <c r="I811" i="17"/>
  <c r="I812" i="17"/>
  <c r="I813" i="17"/>
  <c r="I814" i="17"/>
  <c r="I815" i="17"/>
  <c r="I816" i="17"/>
  <c r="I817" i="17"/>
  <c r="I818" i="17"/>
  <c r="I819" i="17"/>
  <c r="I820" i="17"/>
  <c r="I821" i="17"/>
  <c r="I822" i="17"/>
  <c r="I823" i="17"/>
  <c r="I824" i="17"/>
  <c r="I825" i="17"/>
  <c r="I826" i="17"/>
  <c r="I827" i="17"/>
  <c r="I828" i="17"/>
  <c r="I829" i="17"/>
  <c r="I830" i="17"/>
  <c r="I831" i="17"/>
  <c r="I832" i="17"/>
  <c r="I833" i="17"/>
  <c r="I834" i="17"/>
  <c r="I835" i="17"/>
  <c r="I836" i="17"/>
  <c r="I837" i="17"/>
  <c r="I838" i="17"/>
  <c r="I839" i="17"/>
  <c r="I840" i="17"/>
  <c r="I841" i="17"/>
  <c r="I842" i="17"/>
  <c r="I843" i="17"/>
  <c r="I844" i="17"/>
  <c r="I845" i="17"/>
  <c r="I846" i="17"/>
  <c r="I847" i="17"/>
  <c r="I848" i="17"/>
  <c r="I849" i="17"/>
  <c r="I850" i="17"/>
  <c r="I851" i="17"/>
  <c r="I852" i="17"/>
  <c r="I853" i="17"/>
  <c r="I854" i="17"/>
  <c r="I855" i="17"/>
  <c r="I856" i="17"/>
  <c r="I857" i="17"/>
  <c r="I858" i="17"/>
  <c r="I859" i="17"/>
  <c r="I860" i="17"/>
  <c r="I861" i="17"/>
  <c r="I862" i="17"/>
  <c r="I863" i="17"/>
  <c r="I864" i="17"/>
  <c r="I865" i="17"/>
  <c r="I866" i="17"/>
  <c r="I867" i="17"/>
  <c r="I868" i="17"/>
  <c r="I869" i="17"/>
  <c r="I870" i="17"/>
  <c r="I871" i="17"/>
  <c r="I872" i="17"/>
  <c r="I873" i="17"/>
  <c r="I874" i="17"/>
  <c r="I875" i="17"/>
  <c r="I876" i="17"/>
  <c r="I877" i="17"/>
  <c r="I878" i="17"/>
  <c r="I879" i="17"/>
  <c r="I880" i="17"/>
  <c r="I881" i="17"/>
  <c r="I882" i="17"/>
  <c r="I883" i="17"/>
  <c r="I884" i="17"/>
  <c r="I885" i="17"/>
  <c r="I886" i="17"/>
  <c r="I887" i="17"/>
  <c r="I888" i="17"/>
  <c r="I889" i="17"/>
  <c r="I890" i="17"/>
  <c r="I891" i="17"/>
  <c r="I892" i="17"/>
  <c r="I893" i="17"/>
  <c r="I894" i="17"/>
  <c r="I895" i="17"/>
  <c r="I896" i="17"/>
  <c r="I897" i="17"/>
  <c r="I898" i="17"/>
  <c r="I899" i="17"/>
  <c r="I900" i="17"/>
  <c r="I901" i="17"/>
  <c r="I902" i="17"/>
  <c r="I903" i="17"/>
  <c r="I904" i="17"/>
  <c r="I905" i="17"/>
  <c r="I906" i="17"/>
  <c r="I907" i="17"/>
  <c r="I908" i="17"/>
  <c r="I909" i="17"/>
  <c r="I910" i="17"/>
  <c r="I911" i="17"/>
  <c r="I912" i="17"/>
  <c r="I913" i="17"/>
  <c r="I914" i="17"/>
  <c r="I915" i="17"/>
  <c r="I916" i="17"/>
  <c r="I917" i="17"/>
  <c r="I918" i="17"/>
  <c r="I919" i="17"/>
  <c r="I920" i="17"/>
  <c r="I921" i="17"/>
  <c r="I922" i="17"/>
  <c r="I923" i="17"/>
  <c r="I924" i="17"/>
  <c r="I925" i="17"/>
  <c r="I926" i="17"/>
  <c r="I927" i="17"/>
  <c r="I928" i="17"/>
  <c r="I929" i="17"/>
  <c r="I930" i="17"/>
  <c r="I931" i="17"/>
  <c r="I932" i="17"/>
  <c r="I933" i="17"/>
  <c r="I934" i="17"/>
  <c r="I935" i="17"/>
  <c r="I936" i="17"/>
  <c r="I937" i="17"/>
  <c r="I938" i="17"/>
  <c r="I939" i="17"/>
  <c r="I940" i="17"/>
  <c r="I941" i="17"/>
  <c r="I942" i="17"/>
  <c r="I943" i="17"/>
  <c r="I944" i="17"/>
  <c r="I945" i="17"/>
  <c r="I946" i="17"/>
  <c r="I947" i="17"/>
  <c r="I948" i="17"/>
  <c r="I949" i="17"/>
  <c r="I950" i="17"/>
  <c r="I951" i="17"/>
  <c r="I952" i="17"/>
  <c r="I953" i="17"/>
  <c r="I954" i="17"/>
  <c r="I955" i="17"/>
  <c r="I956" i="17"/>
  <c r="I957" i="17"/>
  <c r="I958" i="17"/>
  <c r="I959" i="17"/>
  <c r="I960" i="17"/>
  <c r="I961" i="17"/>
  <c r="I962" i="17"/>
  <c r="I963" i="17"/>
  <c r="I964" i="17"/>
  <c r="I965" i="17"/>
  <c r="I966" i="17"/>
  <c r="I967" i="17"/>
  <c r="I968" i="17"/>
  <c r="I969" i="17"/>
  <c r="I970" i="17"/>
  <c r="I971" i="17"/>
  <c r="I972" i="17"/>
  <c r="I973" i="17"/>
  <c r="I974" i="17"/>
  <c r="I975" i="17"/>
  <c r="I976" i="17"/>
  <c r="I977" i="17"/>
  <c r="I978" i="17"/>
  <c r="I979" i="17"/>
  <c r="I980" i="17"/>
  <c r="I981" i="17"/>
  <c r="I982" i="17"/>
  <c r="I983" i="17"/>
  <c r="I984" i="17"/>
  <c r="I985" i="17"/>
  <c r="I986" i="17"/>
  <c r="I987" i="17"/>
  <c r="I988" i="17"/>
  <c r="I989" i="17"/>
  <c r="I990" i="17"/>
  <c r="I991" i="17"/>
  <c r="I992" i="17"/>
  <c r="I993" i="17"/>
  <c r="I994" i="17"/>
  <c r="I995" i="17"/>
  <c r="I996" i="17"/>
  <c r="I997" i="17"/>
  <c r="I998" i="17"/>
  <c r="I999" i="17"/>
  <c r="I1000" i="17"/>
  <c r="I1001" i="17"/>
  <c r="I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 r="AA390" i="19" l="1"/>
  <c r="AB390" i="19" s="1"/>
  <c r="AA110" i="19"/>
  <c r="AB110" i="19" s="1"/>
  <c r="AA214" i="19"/>
  <c r="AB214" i="19" s="1"/>
  <c r="AA871" i="19"/>
  <c r="AB871" i="19" s="1"/>
  <c r="AA807" i="19"/>
  <c r="AB807" i="19" s="1"/>
  <c r="J457" i="19"/>
  <c r="J641" i="19"/>
  <c r="J737" i="19"/>
  <c r="J809" i="19"/>
  <c r="J339" i="19"/>
  <c r="J907" i="19"/>
  <c r="J97" i="19"/>
  <c r="J553" i="19"/>
  <c r="J908" i="19"/>
  <c r="AA885" i="19"/>
  <c r="AB885" i="19" s="1"/>
  <c r="AA853" i="19"/>
  <c r="AB853" i="19" s="1"/>
  <c r="AA749" i="19"/>
  <c r="AB749" i="19" s="1"/>
  <c r="AA717" i="19"/>
  <c r="AB717" i="19" s="1"/>
  <c r="J187" i="19"/>
  <c r="J251" i="19"/>
  <c r="J491" i="19"/>
  <c r="J24" i="19"/>
  <c r="J328" i="19"/>
  <c r="J853" i="19"/>
  <c r="J642" i="19"/>
  <c r="J714" i="19"/>
  <c r="J738" i="19"/>
  <c r="J786" i="19"/>
  <c r="J866" i="19"/>
  <c r="J401" i="19"/>
  <c r="J609" i="19"/>
  <c r="J785" i="19"/>
  <c r="AA909" i="19"/>
  <c r="AB909" i="19" s="1"/>
  <c r="AA877" i="19"/>
  <c r="AB877" i="19" s="1"/>
  <c r="AA813" i="19"/>
  <c r="AB813" i="19" s="1"/>
  <c r="J115" i="19"/>
  <c r="J267" i="19"/>
  <c r="J32" i="19"/>
  <c r="J40" i="19"/>
  <c r="J96" i="19"/>
  <c r="J544" i="19"/>
  <c r="J906" i="19"/>
  <c r="AA911" i="19"/>
  <c r="AB911" i="19" s="1"/>
  <c r="AA895" i="19"/>
  <c r="AB895" i="19" s="1"/>
  <c r="AA887" i="19"/>
  <c r="AB887" i="19" s="1"/>
  <c r="AA879" i="19"/>
  <c r="AB879" i="19" s="1"/>
  <c r="AA863" i="19"/>
  <c r="AB863" i="19" s="1"/>
  <c r="AA855" i="19"/>
  <c r="AB855" i="19" s="1"/>
  <c r="AA847" i="19"/>
  <c r="AB847" i="19" s="1"/>
  <c r="AA831" i="19"/>
  <c r="AB831" i="19" s="1"/>
  <c r="AA823" i="19"/>
  <c r="AB823" i="19" s="1"/>
  <c r="AA815" i="19"/>
  <c r="AB815" i="19" s="1"/>
  <c r="AA799" i="19"/>
  <c r="AB799" i="19" s="1"/>
  <c r="AA791" i="19"/>
  <c r="AB791" i="19" s="1"/>
  <c r="AA783" i="19"/>
  <c r="AB783" i="19" s="1"/>
  <c r="AA775" i="19"/>
  <c r="AB775" i="19" s="1"/>
  <c r="AA767" i="19"/>
  <c r="AB767" i="19" s="1"/>
  <c r="AA759" i="19"/>
  <c r="AB759" i="19" s="1"/>
  <c r="AA751" i="19"/>
  <c r="AB751" i="19" s="1"/>
  <c r="AA743" i="19"/>
  <c r="AB743" i="19" s="1"/>
  <c r="AA735" i="19"/>
  <c r="AB735" i="19" s="1"/>
  <c r="AA727" i="19"/>
  <c r="AB727" i="19" s="1"/>
  <c r="AA719" i="19"/>
  <c r="AB719" i="19" s="1"/>
  <c r="AA711" i="19"/>
  <c r="AB711" i="19" s="1"/>
  <c r="AA703" i="19"/>
  <c r="AB703" i="19" s="1"/>
  <c r="AA695" i="19"/>
  <c r="AB695" i="19" s="1"/>
  <c r="AA687" i="19"/>
  <c r="AB687" i="19" s="1"/>
  <c r="AA679" i="19"/>
  <c r="AB679" i="19" s="1"/>
  <c r="AA671" i="19"/>
  <c r="AB671" i="19" s="1"/>
  <c r="AA663" i="19"/>
  <c r="AB663" i="19" s="1"/>
  <c r="AA655" i="19"/>
  <c r="AB655" i="19" s="1"/>
  <c r="AA647" i="19"/>
  <c r="AB647" i="19" s="1"/>
  <c r="AA639" i="19"/>
  <c r="AB639" i="19" s="1"/>
  <c r="AA631" i="19"/>
  <c r="AB631" i="19" s="1"/>
  <c r="AA623" i="19"/>
  <c r="AB623" i="19" s="1"/>
  <c r="AA615" i="19"/>
  <c r="AB615" i="19" s="1"/>
  <c r="AA607" i="19"/>
  <c r="AB607" i="19" s="1"/>
  <c r="AA599" i="19"/>
  <c r="AB599" i="19" s="1"/>
  <c r="AA591" i="19"/>
  <c r="AB591" i="19" s="1"/>
  <c r="AA583" i="19"/>
  <c r="AB583" i="19" s="1"/>
  <c r="AA575" i="19"/>
  <c r="AB575" i="19" s="1"/>
  <c r="AA567" i="19"/>
  <c r="AB567" i="19" s="1"/>
  <c r="AA559" i="19"/>
  <c r="AB559" i="19" s="1"/>
  <c r="AA551" i="19"/>
  <c r="AB551" i="19" s="1"/>
  <c r="AA543" i="19"/>
  <c r="AB543" i="19" s="1"/>
  <c r="AA535" i="19"/>
  <c r="AB535" i="19" s="1"/>
  <c r="AA527" i="19"/>
  <c r="AB527" i="19" s="1"/>
  <c r="AA519" i="19"/>
  <c r="AB519" i="19" s="1"/>
  <c r="AA511" i="19"/>
  <c r="AB511" i="19" s="1"/>
  <c r="AA503" i="19"/>
  <c r="AB503" i="19" s="1"/>
  <c r="AA495" i="19"/>
  <c r="AB495" i="19" s="1"/>
  <c r="AA487" i="19"/>
  <c r="AB487" i="19" s="1"/>
  <c r="AA479" i="19"/>
  <c r="AB479" i="19" s="1"/>
  <c r="AA471" i="19"/>
  <c r="AB471" i="19" s="1"/>
  <c r="AA463" i="19"/>
  <c r="AB463" i="19" s="1"/>
  <c r="AA455" i="19"/>
  <c r="AB455" i="19" s="1"/>
  <c r="AA447" i="19"/>
  <c r="AB447" i="19" s="1"/>
  <c r="AA439" i="19"/>
  <c r="AB439" i="19" s="1"/>
  <c r="AA431" i="19"/>
  <c r="AB431" i="19" s="1"/>
  <c r="AA423" i="19"/>
  <c r="AB423" i="19" s="1"/>
  <c r="AA415" i="19"/>
  <c r="AB415" i="19" s="1"/>
  <c r="AA407" i="19"/>
  <c r="AB407" i="19" s="1"/>
  <c r="AA399" i="19"/>
  <c r="AB399" i="19" s="1"/>
  <c r="AA391" i="19"/>
  <c r="AB391" i="19" s="1"/>
  <c r="AA383" i="19"/>
  <c r="AB383" i="19" s="1"/>
  <c r="AA375" i="19"/>
  <c r="AB375" i="19" s="1"/>
  <c r="J873" i="19"/>
  <c r="AA821" i="19"/>
  <c r="AB821" i="19" s="1"/>
  <c r="AA789" i="19"/>
  <c r="AB789" i="19" s="1"/>
  <c r="J307" i="19"/>
  <c r="J395" i="19"/>
  <c r="J571" i="19"/>
  <c r="J56" i="19"/>
  <c r="J184" i="19"/>
  <c r="J480" i="19"/>
  <c r="J488" i="19"/>
  <c r="J552" i="19"/>
  <c r="J722" i="19"/>
  <c r="J116" i="19"/>
  <c r="J156" i="19"/>
  <c r="J188" i="19"/>
  <c r="J244" i="19"/>
  <c r="J268" i="19"/>
  <c r="J308" i="19"/>
  <c r="J372" i="19"/>
  <c r="J396" i="19"/>
  <c r="J628" i="19"/>
  <c r="J780" i="19"/>
  <c r="J852" i="19"/>
  <c r="AA822" i="19"/>
  <c r="AB822" i="19" s="1"/>
  <c r="AA462" i="19"/>
  <c r="AB462" i="19" s="1"/>
  <c r="AA302" i="19"/>
  <c r="AB302" i="19" s="1"/>
  <c r="AA262" i="19"/>
  <c r="AB262" i="19" s="1"/>
  <c r="AA150" i="19"/>
  <c r="AB150" i="19" s="1"/>
  <c r="AA46" i="19"/>
  <c r="AB46" i="19" s="1"/>
  <c r="AA677" i="19"/>
  <c r="AB677" i="19" s="1"/>
  <c r="AA645" i="19"/>
  <c r="AB645" i="19" s="1"/>
  <c r="AA621" i="19"/>
  <c r="AB621" i="19" s="1"/>
  <c r="AA589" i="19"/>
  <c r="AB589" i="19" s="1"/>
  <c r="AA565" i="19"/>
  <c r="AB565" i="19" s="1"/>
  <c r="AA549" i="19"/>
  <c r="AB549" i="19" s="1"/>
  <c r="AA533" i="19"/>
  <c r="AB533" i="19" s="1"/>
  <c r="AA517" i="19"/>
  <c r="AB517" i="19" s="1"/>
  <c r="AA493" i="19"/>
  <c r="AB493" i="19" s="1"/>
  <c r="AA461" i="19"/>
  <c r="AB461" i="19" s="1"/>
  <c r="AA437" i="19"/>
  <c r="AB437" i="19" s="1"/>
  <c r="AA421" i="19"/>
  <c r="AB421" i="19" s="1"/>
  <c r="AA405" i="19"/>
  <c r="AB405" i="19" s="1"/>
  <c r="AA389" i="19"/>
  <c r="AB389" i="19" s="1"/>
  <c r="AA365" i="19"/>
  <c r="AB365" i="19" s="1"/>
  <c r="AA333" i="19"/>
  <c r="AB333" i="19" s="1"/>
  <c r="AA301" i="19"/>
  <c r="AB301" i="19" s="1"/>
  <c r="AA269" i="19"/>
  <c r="AB269" i="19" s="1"/>
  <c r="AA229" i="19"/>
  <c r="AB229" i="19" s="1"/>
  <c r="AA197" i="19"/>
  <c r="AB197" i="19" s="1"/>
  <c r="AA165" i="19"/>
  <c r="AB165" i="19" s="1"/>
  <c r="AA45" i="19"/>
  <c r="AB45" i="19" s="1"/>
  <c r="AA13" i="19"/>
  <c r="AB13" i="19" s="1"/>
  <c r="AA894" i="19"/>
  <c r="AB894" i="19" s="1"/>
  <c r="AA886" i="19"/>
  <c r="AB886" i="19" s="1"/>
  <c r="AA862" i="19"/>
  <c r="AB862" i="19" s="1"/>
  <c r="AA854" i="19"/>
  <c r="AB854" i="19" s="1"/>
  <c r="AA830" i="19"/>
  <c r="AB830" i="19" s="1"/>
  <c r="AA798" i="19"/>
  <c r="AB798" i="19" s="1"/>
  <c r="AA790" i="19"/>
  <c r="AB790" i="19" s="1"/>
  <c r="AA774" i="19"/>
  <c r="AB774" i="19" s="1"/>
  <c r="AA758" i="19"/>
  <c r="AB758" i="19" s="1"/>
  <c r="AA742" i="19"/>
  <c r="AB742" i="19" s="1"/>
  <c r="AA718" i="19"/>
  <c r="AB718" i="19" s="1"/>
  <c r="AA686" i="19"/>
  <c r="AB686" i="19" s="1"/>
  <c r="AA662" i="19"/>
  <c r="AB662" i="19" s="1"/>
  <c r="AA646" i="19"/>
  <c r="AB646" i="19" s="1"/>
  <c r="AA630" i="19"/>
  <c r="AB630" i="19" s="1"/>
  <c r="AA614" i="19"/>
  <c r="AB614" i="19" s="1"/>
  <c r="AA590" i="19"/>
  <c r="AB590" i="19" s="1"/>
  <c r="AA558" i="19"/>
  <c r="AB558" i="19" s="1"/>
  <c r="AA534" i="19"/>
  <c r="AB534" i="19" s="1"/>
  <c r="AA518" i="19"/>
  <c r="AB518" i="19" s="1"/>
  <c r="AA502" i="19"/>
  <c r="AB502" i="19" s="1"/>
  <c r="AA486" i="19"/>
  <c r="AB486" i="19" s="1"/>
  <c r="AA430" i="19"/>
  <c r="AB430" i="19" s="1"/>
  <c r="AA406" i="19"/>
  <c r="AB406" i="19" s="1"/>
  <c r="AA374" i="19"/>
  <c r="AB374" i="19" s="1"/>
  <c r="AA358" i="19"/>
  <c r="AB358" i="19" s="1"/>
  <c r="AA334" i="19"/>
  <c r="AB334" i="19" s="1"/>
  <c r="AA326" i="19"/>
  <c r="AB326" i="19" s="1"/>
  <c r="AA294" i="19"/>
  <c r="AB294" i="19" s="1"/>
  <c r="AA278" i="19"/>
  <c r="AB278" i="19" s="1"/>
  <c r="AA246" i="19"/>
  <c r="AB246" i="19" s="1"/>
  <c r="AA230" i="19"/>
  <c r="AB230" i="19" s="1"/>
  <c r="AA198" i="19"/>
  <c r="AB198" i="19" s="1"/>
  <c r="AA182" i="19"/>
  <c r="AB182" i="19" s="1"/>
  <c r="AA174" i="19"/>
  <c r="AB174" i="19" s="1"/>
  <c r="AA142" i="19"/>
  <c r="AB142" i="19" s="1"/>
  <c r="AA78" i="19"/>
  <c r="AB78" i="19" s="1"/>
  <c r="AA70" i="19"/>
  <c r="AB70" i="19" s="1"/>
  <c r="AA38" i="19"/>
  <c r="AB38" i="19" s="1"/>
  <c r="AA22" i="19"/>
  <c r="AB22" i="19" s="1"/>
  <c r="AA6" i="19"/>
  <c r="AB6" i="19" s="1"/>
  <c r="AA845" i="19"/>
  <c r="AB845" i="19" s="1"/>
  <c r="AA773" i="19"/>
  <c r="AB773" i="19" s="1"/>
  <c r="AA693" i="19"/>
  <c r="AB693" i="19" s="1"/>
  <c r="AA661" i="19"/>
  <c r="AB661" i="19" s="1"/>
  <c r="J905" i="19"/>
  <c r="J726" i="19"/>
  <c r="J734" i="19"/>
  <c r="J787" i="19"/>
  <c r="J795" i="19"/>
  <c r="J891" i="19"/>
  <c r="J899" i="19"/>
  <c r="J910" i="19"/>
  <c r="J758" i="19"/>
  <c r="J774" i="19"/>
  <c r="J790" i="19"/>
  <c r="J798" i="19"/>
  <c r="J814" i="19"/>
  <c r="J830" i="19"/>
  <c r="J838" i="19"/>
  <c r="J870" i="19"/>
  <c r="J881" i="19"/>
  <c r="J675" i="19"/>
  <c r="J683" i="19"/>
  <c r="J707" i="19"/>
  <c r="J731" i="19"/>
  <c r="J755" i="19"/>
  <c r="J771" i="19"/>
  <c r="J803" i="19"/>
  <c r="J819" i="19"/>
  <c r="J827" i="19"/>
  <c r="J843" i="19"/>
  <c r="J851" i="19"/>
  <c r="J867" i="19"/>
  <c r="J878" i="19"/>
  <c r="J902" i="19"/>
  <c r="J656" i="19"/>
  <c r="J704" i="19"/>
  <c r="J736" i="19"/>
  <c r="J752" i="19"/>
  <c r="J800" i="19"/>
  <c r="J816" i="19"/>
  <c r="J864" i="19"/>
  <c r="J21" i="19"/>
  <c r="J61" i="19"/>
  <c r="J77" i="19"/>
  <c r="J101" i="19"/>
  <c r="J109" i="19"/>
  <c r="J117" i="19"/>
  <c r="J125" i="19"/>
  <c r="J149" i="19"/>
  <c r="J165" i="19"/>
  <c r="J181" i="19"/>
  <c r="J253" i="19"/>
  <c r="J269" i="19"/>
  <c r="J341" i="19"/>
  <c r="J349" i="19"/>
  <c r="J357" i="19"/>
  <c r="J381" i="19"/>
  <c r="J389" i="19"/>
  <c r="J413" i="19"/>
  <c r="J421" i="19"/>
  <c r="J453" i="19"/>
  <c r="J710" i="19"/>
  <c r="J718" i="19"/>
  <c r="J742" i="19"/>
  <c r="J750" i="19"/>
  <c r="J766" i="19"/>
  <c r="J782" i="19"/>
  <c r="J806" i="19"/>
  <c r="J822" i="19"/>
  <c r="J846" i="19"/>
  <c r="J862" i="19"/>
  <c r="J889" i="19"/>
  <c r="J897" i="19"/>
  <c r="J651" i="19"/>
  <c r="J659" i="19"/>
  <c r="J667" i="19"/>
  <c r="J739" i="19"/>
  <c r="J747" i="19"/>
  <c r="J779" i="19"/>
  <c r="J835" i="19"/>
  <c r="J624" i="19"/>
  <c r="J632" i="19"/>
  <c r="J672" i="19"/>
  <c r="J688" i="19"/>
  <c r="J720" i="19"/>
  <c r="J728" i="19"/>
  <c r="J784" i="19"/>
  <c r="J808" i="19"/>
  <c r="J824" i="19"/>
  <c r="J832" i="19"/>
  <c r="J848" i="19"/>
  <c r="J883" i="19"/>
  <c r="J5" i="19"/>
  <c r="J29" i="19"/>
  <c r="J69" i="19"/>
  <c r="J85" i="19"/>
  <c r="J157" i="19"/>
  <c r="J197" i="19"/>
  <c r="J221" i="19"/>
  <c r="J237" i="19"/>
  <c r="J293" i="19"/>
  <c r="J317" i="19"/>
  <c r="J365" i="19"/>
  <c r="J397" i="19"/>
  <c r="J461" i="19"/>
  <c r="J469" i="19"/>
  <c r="J493" i="19"/>
  <c r="J509" i="19"/>
  <c r="J541" i="19"/>
  <c r="J549" i="19"/>
  <c r="J565" i="19"/>
  <c r="J589" i="19"/>
  <c r="J605" i="19"/>
  <c r="J621" i="19"/>
  <c r="J637" i="19"/>
  <c r="J653" i="19"/>
  <c r="J669" i="19"/>
  <c r="J677" i="19"/>
  <c r="J685" i="19"/>
  <c r="J693" i="19"/>
  <c r="J10" i="19"/>
  <c r="J18" i="19"/>
  <c r="J34" i="19"/>
  <c r="J42" i="19"/>
  <c r="J50" i="19"/>
  <c r="J74" i="19"/>
  <c r="J90" i="19"/>
  <c r="J106" i="19"/>
  <c r="J122" i="19"/>
  <c r="J138" i="19"/>
  <c r="J154" i="19"/>
  <c r="J178" i="19"/>
  <c r="J186" i="19"/>
  <c r="J194" i="19"/>
  <c r="J202" i="19"/>
  <c r="J210" i="19"/>
  <c r="J218" i="19"/>
  <c r="J226" i="19"/>
  <c r="J258" i="19"/>
  <c r="J266" i="19"/>
  <c r="J282" i="19"/>
  <c r="J290" i="19"/>
  <c r="J298" i="19"/>
  <c r="J306" i="19"/>
  <c r="J346" i="19"/>
  <c r="J370" i="19"/>
  <c r="J378" i="19"/>
  <c r="J394" i="19"/>
  <c r="J410" i="19"/>
  <c r="J426" i="19"/>
  <c r="J434" i="19"/>
  <c r="J466" i="19"/>
  <c r="J474" i="19"/>
  <c r="J490" i="19"/>
  <c r="J506" i="19"/>
  <c r="J530" i="19"/>
  <c r="J538" i="19"/>
  <c r="J554" i="19"/>
  <c r="J562" i="19"/>
  <c r="J578" i="19"/>
  <c r="J586" i="19"/>
  <c r="J594" i="19"/>
  <c r="J618" i="19"/>
  <c r="J634" i="19"/>
  <c r="J7" i="19"/>
  <c r="J15" i="19"/>
  <c r="J23" i="19"/>
  <c r="J55" i="19"/>
  <c r="J71" i="19"/>
  <c r="J79" i="19"/>
  <c r="J87" i="19"/>
  <c r="J103" i="19"/>
  <c r="J111" i="19"/>
  <c r="J119" i="19"/>
  <c r="J127" i="19"/>
  <c r="J151" i="19"/>
  <c r="J159" i="19"/>
  <c r="J175" i="19"/>
  <c r="J199" i="19"/>
  <c r="J207" i="19"/>
  <c r="J247" i="19"/>
  <c r="J271" i="19"/>
  <c r="J279" i="19"/>
  <c r="J295" i="19"/>
  <c r="J311" i="19"/>
  <c r="J327" i="19"/>
  <c r="J335" i="19"/>
  <c r="J343" i="19"/>
  <c r="J359" i="19"/>
  <c r="J367" i="19"/>
  <c r="J375" i="19"/>
  <c r="J399" i="19"/>
  <c r="J415" i="19"/>
  <c r="J431" i="19"/>
  <c r="J439" i="19"/>
  <c r="J455" i="19"/>
  <c r="J471" i="19"/>
  <c r="J479" i="19"/>
  <c r="J495" i="19"/>
  <c r="J511" i="19"/>
  <c r="J527" i="19"/>
  <c r="J543" i="19"/>
  <c r="J567" i="19"/>
  <c r="J575" i="19"/>
  <c r="J591" i="19"/>
  <c r="J607" i="19"/>
  <c r="J615" i="19"/>
  <c r="AA910" i="19"/>
  <c r="AB910" i="19" s="1"/>
  <c r="AA902" i="19"/>
  <c r="AB902" i="19" s="1"/>
  <c r="AA878" i="19"/>
  <c r="AB878" i="19" s="1"/>
  <c r="AA870" i="19"/>
  <c r="AB870" i="19" s="1"/>
  <c r="AA846" i="19"/>
  <c r="AB846" i="19" s="1"/>
  <c r="AA838" i="19"/>
  <c r="AB838" i="19" s="1"/>
  <c r="AA814" i="19"/>
  <c r="AB814" i="19" s="1"/>
  <c r="AA806" i="19"/>
  <c r="AB806" i="19" s="1"/>
  <c r="AA782" i="19"/>
  <c r="AB782" i="19" s="1"/>
  <c r="AA750" i="19"/>
  <c r="AB750" i="19" s="1"/>
  <c r="AA726" i="19"/>
  <c r="AB726" i="19" s="1"/>
  <c r="AA710" i="19"/>
  <c r="AB710" i="19" s="1"/>
  <c r="AA694" i="19"/>
  <c r="AB694" i="19" s="1"/>
  <c r="AA678" i="19"/>
  <c r="AB678" i="19" s="1"/>
  <c r="AA654" i="19"/>
  <c r="AB654" i="19" s="1"/>
  <c r="AA622" i="19"/>
  <c r="AB622" i="19" s="1"/>
  <c r="AA598" i="19"/>
  <c r="AB598" i="19" s="1"/>
  <c r="AA582" i="19"/>
  <c r="AB582" i="19" s="1"/>
  <c r="AA566" i="19"/>
  <c r="AB566" i="19" s="1"/>
  <c r="AA550" i="19"/>
  <c r="AB550" i="19" s="1"/>
  <c r="AA526" i="19"/>
  <c r="AB526" i="19" s="1"/>
  <c r="AA494" i="19"/>
  <c r="AB494" i="19" s="1"/>
  <c r="AA470" i="19"/>
  <c r="AB470" i="19" s="1"/>
  <c r="AA454" i="19"/>
  <c r="AB454" i="19" s="1"/>
  <c r="AA438" i="19"/>
  <c r="AB438" i="19" s="1"/>
  <c r="AA422" i="19"/>
  <c r="AB422" i="19" s="1"/>
  <c r="AA398" i="19"/>
  <c r="AB398" i="19" s="1"/>
  <c r="AA366" i="19"/>
  <c r="AB366" i="19" s="1"/>
  <c r="AA342" i="19"/>
  <c r="AB342" i="19" s="1"/>
  <c r="AA310" i="19"/>
  <c r="AB310" i="19" s="1"/>
  <c r="AA270" i="19"/>
  <c r="AB270" i="19" s="1"/>
  <c r="AA238" i="19"/>
  <c r="AB238" i="19" s="1"/>
  <c r="AA206" i="19"/>
  <c r="AB206" i="19" s="1"/>
  <c r="AA166" i="19"/>
  <c r="AB166" i="19" s="1"/>
  <c r="AA134" i="19"/>
  <c r="AB134" i="19" s="1"/>
  <c r="AA118" i="19"/>
  <c r="AB118" i="19" s="1"/>
  <c r="AA102" i="19"/>
  <c r="AB102" i="19" s="1"/>
  <c r="AA86" i="19"/>
  <c r="AB86" i="19" s="1"/>
  <c r="AA54" i="19"/>
  <c r="AB54" i="19" s="1"/>
  <c r="AA14" i="19"/>
  <c r="AB14" i="19" s="1"/>
  <c r="J691" i="19"/>
  <c r="J715" i="19"/>
  <c r="J763" i="19"/>
  <c r="J859" i="19"/>
  <c r="J875" i="19"/>
  <c r="J894" i="19"/>
  <c r="J913" i="19"/>
  <c r="J640" i="19"/>
  <c r="J648" i="19"/>
  <c r="J664" i="19"/>
  <c r="J712" i="19"/>
  <c r="J760" i="19"/>
  <c r="J776" i="19"/>
  <c r="J840" i="19"/>
  <c r="J856" i="19"/>
  <c r="J872" i="19"/>
  <c r="J13" i="19"/>
  <c r="J45" i="19"/>
  <c r="J53" i="19"/>
  <c r="J93" i="19"/>
  <c r="J133" i="19"/>
  <c r="J141" i="19"/>
  <c r="J173" i="19"/>
  <c r="J189" i="19"/>
  <c r="J205" i="19"/>
  <c r="J213" i="19"/>
  <c r="J229" i="19"/>
  <c r="J245" i="19"/>
  <c r="J261" i="19"/>
  <c r="J277" i="19"/>
  <c r="J285" i="19"/>
  <c r="J301" i="19"/>
  <c r="J309" i="19"/>
  <c r="J325" i="19"/>
  <c r="J333" i="19"/>
  <c r="J373" i="19"/>
  <c r="J405" i="19"/>
  <c r="J429" i="19"/>
  <c r="J437" i="19"/>
  <c r="J445" i="19"/>
  <c r="J477" i="19"/>
  <c r="J485" i="19"/>
  <c r="J501" i="19"/>
  <c r="J517" i="19"/>
  <c r="J525" i="19"/>
  <c r="J533" i="19"/>
  <c r="J557" i="19"/>
  <c r="J573" i="19"/>
  <c r="J581" i="19"/>
  <c r="J597" i="19"/>
  <c r="J613" i="19"/>
  <c r="J629" i="19"/>
  <c r="J645" i="19"/>
  <c r="J661" i="19"/>
  <c r="J701" i="19"/>
  <c r="J26" i="19"/>
  <c r="J58" i="19"/>
  <c r="J66" i="19"/>
  <c r="J82" i="19"/>
  <c r="J98" i="19"/>
  <c r="J114" i="19"/>
  <c r="J130" i="19"/>
  <c r="J146" i="19"/>
  <c r="J162" i="19"/>
  <c r="J170" i="19"/>
  <c r="J234" i="19"/>
  <c r="J242" i="19"/>
  <c r="J250" i="19"/>
  <c r="J274" i="19"/>
  <c r="J314" i="19"/>
  <c r="J322" i="19"/>
  <c r="J330" i="19"/>
  <c r="J338" i="19"/>
  <c r="J354" i="19"/>
  <c r="J362" i="19"/>
  <c r="J386" i="19"/>
  <c r="J402" i="19"/>
  <c r="J418" i="19"/>
  <c r="J442" i="19"/>
  <c r="J450" i="19"/>
  <c r="J482" i="19"/>
  <c r="J498" i="19"/>
  <c r="J522" i="19"/>
  <c r="J546" i="19"/>
  <c r="J570" i="19"/>
  <c r="J602" i="19"/>
  <c r="J626" i="19"/>
  <c r="J31" i="19"/>
  <c r="J39" i="19"/>
  <c r="J47" i="19"/>
  <c r="J63" i="19"/>
  <c r="J95" i="19"/>
  <c r="J135" i="19"/>
  <c r="J143" i="19"/>
  <c r="J167" i="19"/>
  <c r="J183" i="19"/>
  <c r="J191" i="19"/>
  <c r="J215" i="19"/>
  <c r="J223" i="19"/>
  <c r="J231" i="19"/>
  <c r="J239" i="19"/>
  <c r="J255" i="19"/>
  <c r="J263" i="19"/>
  <c r="J287" i="19"/>
  <c r="J303" i="19"/>
  <c r="J319" i="19"/>
  <c r="J351" i="19"/>
  <c r="J383" i="19"/>
  <c r="J391" i="19"/>
  <c r="J407" i="19"/>
  <c r="J423" i="19"/>
  <c r="J447" i="19"/>
  <c r="J463" i="19"/>
  <c r="J487" i="19"/>
  <c r="J503" i="19"/>
  <c r="J519" i="19"/>
  <c r="J535" i="19"/>
  <c r="J551" i="19"/>
  <c r="J559" i="19"/>
  <c r="J583" i="19"/>
  <c r="J599" i="19"/>
  <c r="AA901" i="19"/>
  <c r="AB901" i="19" s="1"/>
  <c r="AA893" i="19"/>
  <c r="AB893" i="19" s="1"/>
  <c r="AA869" i="19"/>
  <c r="AB869" i="19" s="1"/>
  <c r="AA861" i="19"/>
  <c r="AB861" i="19" s="1"/>
  <c r="AA837" i="19"/>
  <c r="AB837" i="19" s="1"/>
  <c r="AA829" i="19"/>
  <c r="AB829" i="19" s="1"/>
  <c r="AA805" i="19"/>
  <c r="AB805" i="19" s="1"/>
  <c r="AA797" i="19"/>
  <c r="AB797" i="19" s="1"/>
  <c r="AA781" i="19"/>
  <c r="AB781" i="19" s="1"/>
  <c r="AA725" i="19"/>
  <c r="AB725" i="19" s="1"/>
  <c r="AA709" i="19"/>
  <c r="AB709" i="19" s="1"/>
  <c r="AA653" i="19"/>
  <c r="AB653" i="19" s="1"/>
  <c r="AA597" i="19"/>
  <c r="AB597" i="19" s="1"/>
  <c r="AA581" i="19"/>
  <c r="AB581" i="19" s="1"/>
  <c r="AA525" i="19"/>
  <c r="AB525" i="19" s="1"/>
  <c r="AA469" i="19"/>
  <c r="AB469" i="19" s="1"/>
  <c r="AA453" i="19"/>
  <c r="AB453" i="19" s="1"/>
  <c r="AA397" i="19"/>
  <c r="AB397" i="19" s="1"/>
  <c r="AA341" i="19"/>
  <c r="AB341" i="19" s="1"/>
  <c r="AA325" i="19"/>
  <c r="AB325" i="19" s="1"/>
  <c r="AA237" i="19"/>
  <c r="AB237" i="19" s="1"/>
  <c r="AA205" i="19"/>
  <c r="AB205" i="19" s="1"/>
  <c r="AA173" i="19"/>
  <c r="AB173" i="19" s="1"/>
  <c r="AA133" i="19"/>
  <c r="AB133" i="19" s="1"/>
  <c r="AA101" i="19"/>
  <c r="AB101" i="19" s="1"/>
  <c r="AA69" i="19"/>
  <c r="AB69" i="19" s="1"/>
  <c r="AA36" i="19"/>
  <c r="AB36" i="19" s="1"/>
  <c r="AA20" i="19"/>
  <c r="AB20" i="19" s="1"/>
  <c r="AA4" i="19"/>
  <c r="AB4" i="19" s="1"/>
  <c r="AA757" i="19"/>
  <c r="AB757" i="19" s="1"/>
  <c r="AA741" i="19"/>
  <c r="AB741" i="19" s="1"/>
  <c r="AA685" i="19"/>
  <c r="AB685" i="19" s="1"/>
  <c r="AA629" i="19"/>
  <c r="AB629" i="19" s="1"/>
  <c r="AA613" i="19"/>
  <c r="AB613" i="19" s="1"/>
  <c r="AA557" i="19"/>
  <c r="AB557" i="19" s="1"/>
  <c r="AA501" i="19"/>
  <c r="AB501" i="19" s="1"/>
  <c r="AA485" i="19"/>
  <c r="AB485" i="19" s="1"/>
  <c r="AA429" i="19"/>
  <c r="AB429" i="19" s="1"/>
  <c r="AA373" i="19"/>
  <c r="AB373" i="19" s="1"/>
  <c r="AA357" i="19"/>
  <c r="AB357" i="19" s="1"/>
  <c r="AA293" i="19"/>
  <c r="AB293" i="19" s="1"/>
  <c r="AA261" i="19"/>
  <c r="AB261" i="19" s="1"/>
  <c r="AA141" i="19"/>
  <c r="AB141" i="19" s="1"/>
  <c r="AA109" i="19"/>
  <c r="AB109" i="19" s="1"/>
  <c r="AA77" i="19"/>
  <c r="AB77" i="19" s="1"/>
  <c r="AA37" i="19"/>
  <c r="AB37" i="19" s="1"/>
  <c r="AA5" i="19"/>
  <c r="AB5" i="19" s="1"/>
  <c r="J36" i="19"/>
  <c r="J44" i="19"/>
  <c r="J68" i="19"/>
  <c r="J84" i="19"/>
  <c r="J204" i="19"/>
  <c r="J49" i="19"/>
  <c r="J57" i="19"/>
  <c r="J201" i="19"/>
  <c r="J249" i="19"/>
  <c r="J345" i="19"/>
  <c r="J409" i="19"/>
  <c r="J473" i="19"/>
  <c r="J679" i="19"/>
  <c r="J76" i="19"/>
  <c r="J92" i="19"/>
  <c r="J180" i="19"/>
  <c r="J220" i="19"/>
  <c r="J228" i="19"/>
  <c r="J260" i="19"/>
  <c r="J276" i="19"/>
  <c r="J332" i="19"/>
  <c r="J388" i="19"/>
  <c r="J404" i="19"/>
  <c r="J420" i="19"/>
  <c r="J452" i="19"/>
  <c r="J500" i="19"/>
  <c r="J516" i="19"/>
  <c r="J548" i="19"/>
  <c r="J580" i="19"/>
  <c r="J588" i="19"/>
  <c r="J604" i="19"/>
  <c r="J623" i="19"/>
  <c r="J674" i="19"/>
  <c r="J698" i="19"/>
  <c r="J709" i="19"/>
  <c r="J733" i="19"/>
  <c r="J749" i="19"/>
  <c r="J765" i="19"/>
  <c r="J789" i="19"/>
  <c r="J869" i="19"/>
  <c r="J33" i="19"/>
  <c r="J89" i="19"/>
  <c r="J105" i="19"/>
  <c r="J145" i="19"/>
  <c r="J177" i="19"/>
  <c r="J217" i="19"/>
  <c r="J257" i="19"/>
  <c r="J289" i="19"/>
  <c r="J297" i="19"/>
  <c r="J305" i="19"/>
  <c r="J313" i="19"/>
  <c r="J329" i="19"/>
  <c r="J393" i="19"/>
  <c r="J433" i="19"/>
  <c r="J561" i="19"/>
  <c r="J569" i="19"/>
  <c r="J577" i="19"/>
  <c r="J644" i="19"/>
  <c r="J655" i="19"/>
  <c r="J663" i="19"/>
  <c r="J671" i="19"/>
  <c r="J687" i="19"/>
  <c r="J703" i="19"/>
  <c r="J706" i="19"/>
  <c r="J730" i="19"/>
  <c r="J746" i="19"/>
  <c r="J762" i="19"/>
  <c r="J794" i="19"/>
  <c r="J802" i="19"/>
  <c r="J818" i="19"/>
  <c r="J826" i="19"/>
  <c r="J858" i="19"/>
  <c r="J877" i="19"/>
  <c r="J901" i="19"/>
  <c r="J912" i="19"/>
  <c r="J6" i="19"/>
  <c r="J14" i="19"/>
  <c r="J22" i="19"/>
  <c r="J30" i="19"/>
  <c r="J38" i="19"/>
  <c r="J46" i="19"/>
  <c r="J54" i="19"/>
  <c r="J62" i="19"/>
  <c r="J70" i="19"/>
  <c r="J78" i="19"/>
  <c r="J86" i="19"/>
  <c r="J94" i="19"/>
  <c r="J102" i="19"/>
  <c r="J110" i="19"/>
  <c r="J118" i="19"/>
  <c r="J126" i="19"/>
  <c r="J134" i="19"/>
  <c r="J142" i="19"/>
  <c r="J150" i="19"/>
  <c r="J158" i="19"/>
  <c r="J166" i="19"/>
  <c r="J174" i="19"/>
  <c r="J182" i="19"/>
  <c r="J190" i="19"/>
  <c r="J198" i="19"/>
  <c r="J206" i="19"/>
  <c r="J214" i="19"/>
  <c r="J222" i="19"/>
  <c r="J230" i="19"/>
  <c r="J238" i="19"/>
  <c r="J246" i="19"/>
  <c r="J254" i="19"/>
  <c r="J262" i="19"/>
  <c r="J270" i="19"/>
  <c r="J278" i="19"/>
  <c r="J286" i="19"/>
  <c r="J294" i="19"/>
  <c r="J302" i="19"/>
  <c r="J310" i="19"/>
  <c r="J318" i="19"/>
  <c r="J326" i="19"/>
  <c r="J334" i="19"/>
  <c r="J342" i="19"/>
  <c r="J350" i="19"/>
  <c r="J358" i="19"/>
  <c r="J366" i="19"/>
  <c r="J374" i="19"/>
  <c r="J382" i="19"/>
  <c r="J390" i="19"/>
  <c r="J398" i="19"/>
  <c r="J406" i="19"/>
  <c r="J414" i="19"/>
  <c r="J422" i="19"/>
  <c r="J430" i="19"/>
  <c r="J438" i="19"/>
  <c r="J446" i="19"/>
  <c r="J454" i="19"/>
  <c r="J462" i="19"/>
  <c r="J470" i="19"/>
  <c r="J478" i="19"/>
  <c r="J486" i="19"/>
  <c r="J494" i="19"/>
  <c r="J502" i="19"/>
  <c r="J510" i="19"/>
  <c r="J518" i="19"/>
  <c r="J526" i="19"/>
  <c r="J534" i="19"/>
  <c r="J542" i="19"/>
  <c r="J550" i="19"/>
  <c r="J558" i="19"/>
  <c r="J566" i="19"/>
  <c r="J574" i="19"/>
  <c r="J582" i="19"/>
  <c r="J590" i="19"/>
  <c r="J598" i="19"/>
  <c r="J606" i="19"/>
  <c r="J614" i="19"/>
  <c r="J633" i="19"/>
  <c r="J652" i="19"/>
  <c r="J660" i="19"/>
  <c r="J676" i="19"/>
  <c r="J719" i="19"/>
  <c r="J735" i="19"/>
  <c r="J751" i="19"/>
  <c r="J759" i="19"/>
  <c r="J775" i="19"/>
  <c r="J783" i="19"/>
  <c r="J791" i="19"/>
  <c r="J807" i="19"/>
  <c r="J815" i="19"/>
  <c r="J831" i="19"/>
  <c r="J847" i="19"/>
  <c r="J855" i="19"/>
  <c r="J863" i="19"/>
  <c r="J871" i="19"/>
  <c r="J890" i="19"/>
  <c r="J909" i="19"/>
  <c r="J4" i="19"/>
  <c r="J20" i="19"/>
  <c r="J28" i="19"/>
  <c r="J148" i="19"/>
  <c r="J164" i="19"/>
  <c r="J196" i="19"/>
  <c r="J444" i="19"/>
  <c r="J460" i="19"/>
  <c r="J484" i="19"/>
  <c r="J532" i="19"/>
  <c r="J612" i="19"/>
  <c r="J639" i="19"/>
  <c r="J690" i="19"/>
  <c r="J717" i="19"/>
  <c r="J725" i="19"/>
  <c r="J741" i="19"/>
  <c r="J757" i="19"/>
  <c r="J781" i="19"/>
  <c r="J821" i="19"/>
  <c r="J829" i="19"/>
  <c r="J845" i="19"/>
  <c r="J896" i="19"/>
  <c r="J904" i="19"/>
  <c r="J9" i="19"/>
  <c r="J161" i="19"/>
  <c r="J185" i="19"/>
  <c r="J241" i="19"/>
  <c r="J273" i="19"/>
  <c r="J361" i="19"/>
  <c r="J377" i="19"/>
  <c r="J425" i="19"/>
  <c r="J441" i="19"/>
  <c r="J449" i="19"/>
  <c r="J465" i="19"/>
  <c r="J537" i="19"/>
  <c r="J545" i="19"/>
  <c r="J601" i="19"/>
  <c r="J617" i="19"/>
  <c r="J620" i="19"/>
  <c r="J636" i="19"/>
  <c r="J647" i="19"/>
  <c r="J3" i="19"/>
  <c r="J11" i="19"/>
  <c r="J19" i="19"/>
  <c r="J27" i="19"/>
  <c r="J35" i="19"/>
  <c r="J43" i="19"/>
  <c r="J51" i="19"/>
  <c r="J67" i="19"/>
  <c r="J75" i="19"/>
  <c r="J83" i="19"/>
  <c r="J91" i="19"/>
  <c r="J99" i="19"/>
  <c r="J107" i="19"/>
  <c r="J123" i="19"/>
  <c r="J131" i="19"/>
  <c r="J139" i="19"/>
  <c r="J147" i="19"/>
  <c r="J163" i="19"/>
  <c r="J179" i="19"/>
  <c r="J195" i="19"/>
  <c r="J203" i="19"/>
  <c r="J219" i="19"/>
  <c r="J227" i="19"/>
  <c r="J235" i="19"/>
  <c r="J259" i="19"/>
  <c r="J275" i="19"/>
  <c r="J291" i="19"/>
  <c r="J315" i="19"/>
  <c r="J323" i="19"/>
  <c r="J331" i="19"/>
  <c r="J347" i="19"/>
  <c r="J355" i="19"/>
  <c r="J371" i="19"/>
  <c r="J387" i="19"/>
  <c r="J403" i="19"/>
  <c r="J411" i="19"/>
  <c r="J419" i="19"/>
  <c r="J427" i="19"/>
  <c r="J443" i="19"/>
  <c r="J451" i="19"/>
  <c r="J459" i="19"/>
  <c r="J467" i="19"/>
  <c r="J475" i="19"/>
  <c r="J483" i="19"/>
  <c r="J499" i="19"/>
  <c r="J507" i="19"/>
  <c r="J515" i="19"/>
  <c r="J523" i="19"/>
  <c r="J531" i="19"/>
  <c r="J539" i="19"/>
  <c r="J547" i="19"/>
  <c r="J555" i="19"/>
  <c r="J563" i="19"/>
  <c r="J579" i="19"/>
  <c r="J587" i="19"/>
  <c r="J595" i="19"/>
  <c r="J603" i="19"/>
  <c r="J611" i="19"/>
  <c r="J619" i="19"/>
  <c r="J622" i="19"/>
  <c r="J630" i="19"/>
  <c r="J638" i="19"/>
  <c r="J646" i="19"/>
  <c r="J657" i="19"/>
  <c r="J665" i="19"/>
  <c r="J673" i="19"/>
  <c r="J689" i="19"/>
  <c r="J697" i="19"/>
  <c r="J705" i="19"/>
  <c r="J708" i="19"/>
  <c r="J716" i="19"/>
  <c r="J732" i="19"/>
  <c r="J740" i="19"/>
  <c r="J772" i="19"/>
  <c r="J788" i="19"/>
  <c r="J804" i="19"/>
  <c r="J836" i="19"/>
  <c r="J844" i="19"/>
  <c r="J868" i="19"/>
  <c r="J879" i="19"/>
  <c r="J887" i="19"/>
  <c r="J895" i="19"/>
  <c r="J903" i="19"/>
  <c r="AA766" i="19"/>
  <c r="AB766" i="19" s="1"/>
  <c r="AA734" i="19"/>
  <c r="AB734" i="19" s="1"/>
  <c r="AA702" i="19"/>
  <c r="AB702" i="19" s="1"/>
  <c r="AA670" i="19"/>
  <c r="AB670" i="19" s="1"/>
  <c r="AA638" i="19"/>
  <c r="AB638" i="19" s="1"/>
  <c r="AA606" i="19"/>
  <c r="AB606" i="19" s="1"/>
  <c r="AA574" i="19"/>
  <c r="AB574" i="19" s="1"/>
  <c r="AA542" i="19"/>
  <c r="AB542" i="19" s="1"/>
  <c r="AA510" i="19"/>
  <c r="AB510" i="19" s="1"/>
  <c r="AA478" i="19"/>
  <c r="AB478" i="19" s="1"/>
  <c r="AA446" i="19"/>
  <c r="AB446" i="19" s="1"/>
  <c r="AA414" i="19"/>
  <c r="AB414" i="19" s="1"/>
  <c r="AA382" i="19"/>
  <c r="AB382" i="19" s="1"/>
  <c r="AA350" i="19"/>
  <c r="AB350" i="19" s="1"/>
  <c r="AA318" i="19"/>
  <c r="AB318" i="19" s="1"/>
  <c r="AA286" i="19"/>
  <c r="AB286" i="19" s="1"/>
  <c r="AA254" i="19"/>
  <c r="AB254" i="19" s="1"/>
  <c r="AA222" i="19"/>
  <c r="AB222" i="19" s="1"/>
  <c r="AA190" i="19"/>
  <c r="AB190" i="19" s="1"/>
  <c r="AA158" i="19"/>
  <c r="AB158" i="19" s="1"/>
  <c r="AA126" i="19"/>
  <c r="AB126" i="19" s="1"/>
  <c r="AA94" i="19"/>
  <c r="AB94" i="19" s="1"/>
  <c r="AA62" i="19"/>
  <c r="AB62" i="19" s="1"/>
  <c r="AA30" i="19"/>
  <c r="AB30" i="19" s="1"/>
  <c r="J100" i="19"/>
  <c r="J124" i="19"/>
  <c r="J132" i="19"/>
  <c r="J140" i="19"/>
  <c r="J236" i="19"/>
  <c r="J292" i="19"/>
  <c r="J324" i="19"/>
  <c r="J348" i="19"/>
  <c r="J356" i="19"/>
  <c r="J476" i="19"/>
  <c r="J540" i="19"/>
  <c r="J556" i="19"/>
  <c r="J596" i="19"/>
  <c r="J631" i="19"/>
  <c r="J666" i="19"/>
  <c r="J773" i="19"/>
  <c r="J797" i="19"/>
  <c r="J805" i="19"/>
  <c r="J813" i="19"/>
  <c r="J837" i="19"/>
  <c r="J880" i="19"/>
  <c r="J888" i="19"/>
  <c r="J25" i="19"/>
  <c r="J65" i="19"/>
  <c r="J121" i="19"/>
  <c r="J153" i="19"/>
  <c r="J233" i="19"/>
  <c r="J281" i="19"/>
  <c r="J337" i="19"/>
  <c r="J353" i="19"/>
  <c r="J369" i="19"/>
  <c r="J385" i="19"/>
  <c r="J417" i="19"/>
  <c r="J481" i="19"/>
  <c r="J489" i="19"/>
  <c r="J505" i="19"/>
  <c r="J521" i="19"/>
  <c r="J8" i="19"/>
  <c r="J16" i="19"/>
  <c r="J48" i="19"/>
  <c r="J64" i="19"/>
  <c r="J80" i="19"/>
  <c r="J104" i="19"/>
  <c r="J112" i="19"/>
  <c r="J120" i="19"/>
  <c r="J136" i="19"/>
  <c r="J144" i="19"/>
  <c r="J160" i="19"/>
  <c r="J176" i="19"/>
  <c r="J192" i="19"/>
  <c r="J200" i="19"/>
  <c r="J208" i="19"/>
  <c r="J216" i="19"/>
  <c r="J240" i="19"/>
  <c r="J248" i="19"/>
  <c r="J256" i="19"/>
  <c r="J264" i="19"/>
  <c r="J272" i="19"/>
  <c r="J296" i="19"/>
  <c r="J304" i="19"/>
  <c r="J312" i="19"/>
  <c r="J320" i="19"/>
  <c r="J336" i="19"/>
  <c r="J352" i="19"/>
  <c r="J368" i="19"/>
  <c r="J376" i="19"/>
  <c r="J392" i="19"/>
  <c r="J400" i="19"/>
  <c r="J408" i="19"/>
  <c r="J432" i="19"/>
  <c r="J448" i="19"/>
  <c r="J464" i="19"/>
  <c r="J496" i="19"/>
  <c r="J504" i="19"/>
  <c r="J520" i="19"/>
  <c r="J528" i="19"/>
  <c r="J560" i="19"/>
  <c r="J576" i="19"/>
  <c r="J592" i="19"/>
  <c r="J616" i="19"/>
  <c r="J635" i="19"/>
  <c r="J643" i="19"/>
  <c r="J654" i="19"/>
  <c r="J662" i="19"/>
  <c r="J670" i="19"/>
  <c r="J678" i="19"/>
  <c r="J686" i="19"/>
  <c r="J694" i="19"/>
  <c r="J702" i="19"/>
  <c r="J721" i="19"/>
  <c r="J729" i="19"/>
  <c r="J745" i="19"/>
  <c r="J761" i="19"/>
  <c r="J777" i="19"/>
  <c r="J793" i="19"/>
  <c r="J801" i="19"/>
  <c r="J817" i="19"/>
  <c r="J825" i="19"/>
  <c r="J833" i="19"/>
  <c r="J849" i="19"/>
  <c r="J857" i="19"/>
  <c r="J900" i="19"/>
  <c r="J911" i="19"/>
  <c r="AA765" i="19"/>
  <c r="AB765" i="19" s="1"/>
  <c r="AA733" i="19"/>
  <c r="AB733" i="19" s="1"/>
  <c r="AA701" i="19"/>
  <c r="AB701" i="19" s="1"/>
  <c r="AA669" i="19"/>
  <c r="AB669" i="19" s="1"/>
  <c r="AA637" i="19"/>
  <c r="AB637" i="19" s="1"/>
  <c r="AA605" i="19"/>
  <c r="AB605" i="19" s="1"/>
  <c r="AA573" i="19"/>
  <c r="AB573" i="19" s="1"/>
  <c r="AA541" i="19"/>
  <c r="AB541" i="19" s="1"/>
  <c r="AA509" i="19"/>
  <c r="AB509" i="19" s="1"/>
  <c r="AA477" i="19"/>
  <c r="AB477" i="19" s="1"/>
  <c r="AA445" i="19"/>
  <c r="AB445" i="19" s="1"/>
  <c r="AA413" i="19"/>
  <c r="AB413" i="19" s="1"/>
  <c r="AA381" i="19"/>
  <c r="AB381" i="19" s="1"/>
  <c r="AA349" i="19"/>
  <c r="AB349" i="19" s="1"/>
  <c r="AA317" i="19"/>
  <c r="AB317" i="19" s="1"/>
  <c r="AA309" i="19"/>
  <c r="AB309" i="19" s="1"/>
  <c r="AA285" i="19"/>
  <c r="AB285" i="19" s="1"/>
  <c r="AA277" i="19"/>
  <c r="AB277" i="19" s="1"/>
  <c r="AA253" i="19"/>
  <c r="AB253" i="19" s="1"/>
  <c r="AA245" i="19"/>
  <c r="AB245" i="19" s="1"/>
  <c r="AA221" i="19"/>
  <c r="AB221" i="19" s="1"/>
  <c r="AA213" i="19"/>
  <c r="AB213" i="19" s="1"/>
  <c r="AA189" i="19"/>
  <c r="AB189" i="19" s="1"/>
  <c r="AA181" i="19"/>
  <c r="AB181" i="19" s="1"/>
  <c r="AA157" i="19"/>
  <c r="AB157" i="19" s="1"/>
  <c r="AA149" i="19"/>
  <c r="AB149" i="19" s="1"/>
  <c r="AA125" i="19"/>
  <c r="AB125" i="19" s="1"/>
  <c r="AA117" i="19"/>
  <c r="AB117" i="19" s="1"/>
  <c r="AA93" i="19"/>
  <c r="AB93" i="19" s="1"/>
  <c r="AA85" i="19"/>
  <c r="AB85" i="19" s="1"/>
  <c r="AA61" i="19"/>
  <c r="AB61" i="19" s="1"/>
  <c r="AA53" i="19"/>
  <c r="AB53" i="19" s="1"/>
  <c r="AA29" i="19"/>
  <c r="AB29" i="19" s="1"/>
  <c r="AA21" i="19"/>
  <c r="AB21" i="19" s="1"/>
</calcChain>
</file>

<file path=xl/sharedStrings.xml><?xml version="1.0" encoding="utf-8"?>
<sst xmlns="http://schemas.openxmlformats.org/spreadsheetml/2006/main" count="16250" uniqueCount="6292">
  <si>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</si>
  <si>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</si>
  <si>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</si>
  <si>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</si>
  <si>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</si>
  <si>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</si>
  <si>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</si>
  <si>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</si>
  <si>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</si>
  <si>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</si>
  <si>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</si>
  <si>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</si>
  <si>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</si>
  <si>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</si>
  <si>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</si>
  <si>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</si>
  <si>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</si>
  <si>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</si>
  <si>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</si>
  <si>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</si>
  <si>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</si>
  <si>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</si>
  <si>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</si>
  <si>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</si>
  <si>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</si>
  <si>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</si>
  <si>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</si>
  <si>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</si>
  <si>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</si>
  <si>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</si>
  <si>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</si>
  <si>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</si>
  <si>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</si>
  <si>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</si>
  <si>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</si>
  <si>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</si>
  <si>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</si>
  <si>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</si>
  <si>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</si>
  <si>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</si>
  <si>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</si>
  <si>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</si>
  <si>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</si>
  <si>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</si>
  <si>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</si>
  <si>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</si>
  <si>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</si>
  <si>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</si>
  <si>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</si>
  <si>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</si>
  <si>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</si>
  <si>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</si>
  <si>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</si>
  <si>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</si>
  <si>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</si>
  <si>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</si>
  <si>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</si>
  <si>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</si>
  <si>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</si>
  <si>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</si>
  <si>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</si>
  <si>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</si>
  <si>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</si>
  <si>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</si>
  <si>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</si>
  <si>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</si>
  <si>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</si>
  <si>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</si>
  <si>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</si>
  <si>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</si>
  <si>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</si>
  <si>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</si>
  <si>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</si>
  <si>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</si>
  <si>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</si>
  <si>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</si>
  <si>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</si>
  <si>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</si>
  <si>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</si>
  <si>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</si>
  <si>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</si>
  <si>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</si>
  <si>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</si>
  <si>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</si>
  <si>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</si>
  <si>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</si>
  <si>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</si>
  <si>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</si>
  <si>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</si>
  <si>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</si>
  <si>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</si>
  <si>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</si>
  <si>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</si>
  <si>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</si>
  <si>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</si>
  <si>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</si>
  <si>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</si>
  <si>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</si>
  <si>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</si>
  <si>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</si>
  <si>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</si>
  <si>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</si>
  <si>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</si>
  <si>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</si>
  <si>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</si>
  <si>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</si>
  <si>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</si>
  <si>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</si>
  <si>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</si>
  <si>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</si>
  <si>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</si>
  <si>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</si>
  <si>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</si>
  <si>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</si>
  <si>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</si>
  <si>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</si>
  <si>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</si>
  <si>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</si>
  <si>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</si>
  <si>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</si>
  <si>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</si>
  <si>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</si>
  <si>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</si>
  <si>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</si>
  <si>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</si>
  <si>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</si>
  <si>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</si>
  <si>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</si>
  <si>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</si>
  <si>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</si>
  <si>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</si>
  <si>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</si>
  <si>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</si>
  <si>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</si>
  <si>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</si>
  <si>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</si>
  <si>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</si>
  <si>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</si>
  <si>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</si>
  <si>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</si>
  <si>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</si>
  <si>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</si>
  <si>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</si>
  <si>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</si>
  <si>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</si>
  <si>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</si>
  <si>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</si>
  <si>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</si>
  <si>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</si>
  <si>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</si>
  <si>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</si>
  <si>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</si>
  <si>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</si>
  <si>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</si>
  <si>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</si>
  <si>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</si>
  <si>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</si>
  <si>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</si>
  <si>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</si>
  <si>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</si>
  <si>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</si>
  <si>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</si>
  <si>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</si>
  <si>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</si>
  <si>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</si>
  <si>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</si>
  <si>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</si>
  <si>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</si>
  <si>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</si>
  <si>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</si>
  <si>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</si>
  <si>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</si>
  <si>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</si>
  <si>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</si>
  <si>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</si>
  <si>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</si>
  <si>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</si>
  <si>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</si>
  <si>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</si>
  <si>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</si>
  <si>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</si>
  <si>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</si>
  <si>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</si>
  <si>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</si>
  <si>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</si>
  <si>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</si>
  <si>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</si>
  <si>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</si>
  <si>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</si>
  <si>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</si>
  <si>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</si>
  <si>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</si>
  <si>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</si>
  <si>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</si>
  <si>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</si>
  <si>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</si>
  <si>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</si>
  <si>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</si>
  <si>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</si>
  <si>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</si>
  <si>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</si>
  <si>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</si>
  <si>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</si>
  <si>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</si>
  <si>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</si>
  <si>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</si>
  <si>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</si>
  <si>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</si>
  <si>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</si>
  <si>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</si>
  <si>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</si>
  <si>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</si>
  <si>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</si>
  <si>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</si>
  <si>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</si>
  <si>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</si>
  <si>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</si>
  <si>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</si>
  <si>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</si>
  <si>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</si>
  <si>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</si>
  <si>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</si>
  <si>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</si>
  <si>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</si>
  <si>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</si>
  <si>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</si>
  <si>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</si>
  <si>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</si>
  <si>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</si>
  <si>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</si>
  <si>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</si>
  <si>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</si>
  <si>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</si>
  <si>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</si>
  <si>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</si>
  <si>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</si>
  <si>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</si>
  <si>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</si>
  <si>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</si>
  <si>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</si>
  <si>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</si>
  <si>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</si>
  <si>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</si>
  <si>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</si>
  <si>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</si>
  <si>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</si>
  <si>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</si>
  <si>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</si>
  <si>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</si>
  <si>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</si>
  <si>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</si>
  <si>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</si>
  <si>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</si>
  <si>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</si>
  <si>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</si>
  <si>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</si>
  <si>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</si>
  <si>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</si>
  <si>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</si>
  <si>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</si>
  <si>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</si>
  <si>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</si>
  <si>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</si>
  <si>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</si>
  <si>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</si>
  <si>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</si>
  <si>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</si>
  <si>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</si>
  <si>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</si>
  <si>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</si>
  <si>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</si>
  <si>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</si>
  <si>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</si>
  <si>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</si>
  <si>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</si>
  <si>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</si>
  <si>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</si>
  <si>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</si>
  <si>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</si>
  <si>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</si>
  <si>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</si>
  <si>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</si>
  <si>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</si>
  <si>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</si>
  <si>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</si>
  <si>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</si>
  <si>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</si>
  <si>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</si>
  <si>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</si>
  <si>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</si>
  <si>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</si>
  <si>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</si>
  <si>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</si>
  <si>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</si>
  <si>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</si>
  <si>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</si>
  <si>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</si>
  <si>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</si>
  <si>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</si>
  <si>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</si>
  <si>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</si>
  <si>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</si>
  <si>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</si>
  <si>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</si>
  <si>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</si>
  <si>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</si>
  <si>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</si>
  <si>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</si>
  <si>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</si>
  <si>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</si>
  <si>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</si>
  <si>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</si>
  <si>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</si>
  <si>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</si>
  <si>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</si>
  <si>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</si>
  <si>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</si>
  <si>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</si>
  <si>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</si>
  <si>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</si>
  <si>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</si>
  <si>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</si>
  <si>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</si>
  <si>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</si>
  <si>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</si>
  <si>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</si>
  <si>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</si>
  <si>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</si>
  <si>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</si>
  <si>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</si>
  <si>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</si>
  <si>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</si>
  <si>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</si>
  <si>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</si>
  <si>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</si>
  <si>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</si>
  <si>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</si>
  <si>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</si>
  <si>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</si>
  <si>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</si>
  <si>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</si>
  <si>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</si>
  <si>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</si>
  <si>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</si>
  <si>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</si>
  <si>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</si>
  <si>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</si>
  <si>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</si>
  <si>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</si>
  <si>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</si>
  <si>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</si>
  <si>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</si>
  <si>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</si>
  <si>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</si>
  <si>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</si>
  <si>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</si>
  <si>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</si>
  <si>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</si>
  <si>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</si>
  <si>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</si>
  <si>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</si>
  <si>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</si>
  <si>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</si>
  <si>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</si>
  <si>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</si>
  <si>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</si>
  <si>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</si>
  <si>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</si>
  <si>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</si>
  <si>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</si>
  <si>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</si>
  <si>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</si>
  <si>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</si>
  <si>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</si>
  <si>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</si>
  <si>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</si>
  <si>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</si>
  <si>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</si>
  <si>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</si>
  <si>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</si>
  <si>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</si>
  <si>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</si>
  <si>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</si>
  <si>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</si>
  <si>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</si>
  <si>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</si>
  <si>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</si>
  <si>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</si>
  <si>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</si>
  <si>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</si>
  <si>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</si>
  <si>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</si>
  <si>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</si>
  <si>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</si>
  <si>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</si>
  <si>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</si>
  <si>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</si>
  <si>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</si>
  <si>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</si>
  <si>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</si>
  <si>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</si>
  <si>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</si>
  <si>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</si>
  <si>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</si>
  <si>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</si>
  <si>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</si>
  <si>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</si>
  <si>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</si>
  <si>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</si>
  <si>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</si>
  <si>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</si>
  <si>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</si>
  <si>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</si>
  <si>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</si>
  <si>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</si>
  <si>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</si>
  <si>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</si>
  <si>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</si>
  <si>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</si>
  <si>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</si>
  <si>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</si>
  <si>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</si>
  <si>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</si>
  <si>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</si>
  <si>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</si>
  <si>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</si>
  <si>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</si>
  <si>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</si>
  <si>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</si>
  <si>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</si>
  <si>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</si>
  <si>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</si>
  <si>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</si>
  <si>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</si>
  <si>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</si>
  <si>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</si>
  <si>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</si>
  <si>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</si>
  <si>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</si>
  <si>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</si>
  <si>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</si>
  <si>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</si>
  <si>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</si>
  <si>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</si>
  <si>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</si>
  <si>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</si>
  <si>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</si>
  <si>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</si>
  <si>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</si>
  <si>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</si>
  <si>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</si>
  <si>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</si>
  <si>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</si>
  <si>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</si>
  <si>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</si>
  <si>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</si>
  <si>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</si>
  <si>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</si>
  <si>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</si>
  <si>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</si>
  <si>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</si>
  <si>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</si>
  <si>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</si>
  <si>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</si>
  <si>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</si>
  <si>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</si>
  <si>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</si>
  <si>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</si>
  <si>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</si>
  <si>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</si>
  <si>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</si>
  <si>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</si>
  <si>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</si>
  <si>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</si>
  <si>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</si>
  <si>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</si>
  <si>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</si>
  <si>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</si>
  <si>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</si>
  <si>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</si>
  <si>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</si>
  <si>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</si>
  <si>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</si>
  <si>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</si>
  <si>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</si>
  <si>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</si>
  <si>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</si>
  <si>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</si>
  <si>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</si>
  <si>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</si>
  <si>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</si>
  <si>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</si>
  <si>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</si>
  <si>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</si>
  <si>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</si>
  <si>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</si>
  <si>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</si>
  <si>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</si>
  <si>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</si>
  <si>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</si>
  <si>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</si>
  <si>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</si>
  <si>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</si>
  <si>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</si>
  <si>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</si>
  <si>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</si>
  <si>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</si>
  <si>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</si>
  <si>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</si>
  <si>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</si>
  <si>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</si>
  <si>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</si>
  <si>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</si>
  <si>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</si>
  <si>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</si>
  <si>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</si>
  <si>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</si>
  <si>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</si>
  <si>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</si>
  <si>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</si>
  <si>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</si>
  <si>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</si>
  <si>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</si>
  <si>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</si>
  <si>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</si>
  <si>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</si>
  <si>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</si>
  <si>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</si>
  <si>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</si>
  <si>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</si>
  <si>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</si>
  <si>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</si>
  <si>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</si>
  <si>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</si>
  <si>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</si>
  <si>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</si>
  <si>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</si>
  <si>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</si>
  <si>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</si>
  <si>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</si>
  <si>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</si>
  <si>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</si>
  <si>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</si>
  <si>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</si>
  <si>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</si>
  <si>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</si>
  <si>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</si>
  <si>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</si>
  <si>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</si>
  <si>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</si>
  <si>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</si>
  <si>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</si>
  <si>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</si>
  <si>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</si>
  <si>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</si>
  <si>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</si>
  <si>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</si>
  <si>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</si>
  <si>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</si>
  <si>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</si>
  <si>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</si>
  <si>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</si>
  <si>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</si>
  <si>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</si>
  <si>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</si>
  <si>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</si>
  <si>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</si>
  <si>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</si>
  <si>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</si>
  <si>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</si>
  <si>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</si>
  <si>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</si>
  <si>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</si>
  <si>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</si>
  <si>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</si>
  <si>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</si>
  <si>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</si>
  <si>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</si>
  <si>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</si>
  <si>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</si>
  <si>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</si>
  <si>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</si>
  <si>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</si>
  <si>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</si>
  <si>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</si>
  <si>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</si>
  <si>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</si>
  <si>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</si>
  <si>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</si>
  <si>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</si>
  <si>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</si>
  <si>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</si>
  <si>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</si>
  <si>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</si>
  <si>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</si>
  <si>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</si>
  <si>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</si>
  <si>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</si>
  <si>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</si>
  <si>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</si>
  <si>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</si>
  <si>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</si>
  <si>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</si>
  <si>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</si>
  <si>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</si>
  <si>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</si>
  <si>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</si>
  <si>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</si>
  <si>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</si>
  <si>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</si>
  <si>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</si>
  <si>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</si>
  <si>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</si>
  <si>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</si>
  <si>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</si>
  <si>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</si>
  <si>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</si>
  <si>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</si>
  <si>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</si>
  <si>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</si>
  <si>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</si>
  <si>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</si>
  <si>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</si>
  <si>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</si>
  <si>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</si>
  <si>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</si>
  <si>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</si>
  <si>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</si>
  <si>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</si>
  <si>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</si>
  <si>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</si>
  <si>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</si>
  <si>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</si>
  <si>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</si>
  <si>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</si>
  <si>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</si>
  <si>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</si>
  <si>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</si>
  <si>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</si>
  <si>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</si>
  <si>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</si>
  <si>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</si>
  <si>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</si>
  <si>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</si>
  <si>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</si>
  <si>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</si>
  <si>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</si>
  <si>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</si>
  <si>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</si>
  <si>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</si>
  <si>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</si>
  <si>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</si>
  <si>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</si>
  <si>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</si>
  <si>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</si>
  <si>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</si>
  <si>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</si>
  <si>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</si>
  <si>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</si>
  <si>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</si>
  <si>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</si>
  <si>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</si>
  <si>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</si>
  <si>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</si>
  <si>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</si>
  <si>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</si>
  <si>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</si>
  <si>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</si>
  <si>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</si>
  <si>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</si>
  <si>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</si>
  <si>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</si>
  <si>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</si>
  <si>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</si>
  <si>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</si>
  <si>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</si>
  <si>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</si>
  <si>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</si>
  <si>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</si>
  <si>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</si>
  <si>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</si>
  <si>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</si>
  <si>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</si>
  <si>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</si>
  <si>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</si>
  <si>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</si>
  <si>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</si>
  <si>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</si>
  <si>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</si>
  <si>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</si>
  <si>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</si>
  <si>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</si>
  <si>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</si>
  <si>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</si>
  <si>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</si>
  <si>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</si>
  <si>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</si>
  <si>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</si>
  <si>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</si>
  <si>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</si>
  <si>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</si>
  <si>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</si>
  <si>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</si>
  <si>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</si>
  <si>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</si>
  <si>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</si>
  <si>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</si>
  <si>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</si>
  <si>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</si>
  <si>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</si>
  <si>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</si>
  <si>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</si>
  <si>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</si>
  <si>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</si>
  <si>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</si>
  <si>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</si>
  <si>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</si>
  <si>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</si>
  <si>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</si>
  <si>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</si>
  <si>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</si>
  <si>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</si>
  <si>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</si>
  <si>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</si>
  <si>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</si>
  <si>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</si>
  <si>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</si>
  <si>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</si>
  <si>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</si>
  <si>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</si>
  <si>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</si>
  <si>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</si>
  <si>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</si>
  <si>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</si>
  <si>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</si>
  <si>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</si>
  <si>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</si>
  <si>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</si>
  <si>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</si>
  <si>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</si>
  <si>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</si>
  <si>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</si>
  <si>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</si>
  <si>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</si>
  <si>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</si>
  <si>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</si>
  <si>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</si>
  <si>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</si>
  <si>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</si>
  <si>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</si>
  <si>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</si>
  <si>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</si>
  <si>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</si>
  <si>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</si>
  <si>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</si>
  <si>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</si>
  <si>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</si>
  <si>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</si>
  <si>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</si>
  <si>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</si>
  <si>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</si>
  <si>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</si>
  <si>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</si>
  <si>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</si>
  <si>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</si>
  <si>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</si>
  <si>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</si>
  <si>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</si>
  <si>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</si>
  <si>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</si>
  <si>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</si>
  <si>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</si>
  <si>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</si>
  <si>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</si>
  <si>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</si>
  <si>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</si>
  <si>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</si>
  <si>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</si>
  <si>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</si>
  <si>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</si>
  <si>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</si>
  <si>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</si>
  <si>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</si>
  <si>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</si>
  <si>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</si>
  <si>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</si>
  <si>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</si>
  <si>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</si>
  <si>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</si>
  <si>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</si>
  <si>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</si>
  <si>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</si>
  <si>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</si>
  <si>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</si>
  <si>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</si>
  <si>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</si>
  <si>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</si>
  <si>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</si>
  <si>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</si>
  <si>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</si>
  <si>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</si>
  <si>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</si>
  <si>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</si>
  <si>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</si>
  <si>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</si>
  <si>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</si>
  <si>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</si>
  <si>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</si>
  <si>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</si>
  <si>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</si>
  <si>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</si>
  <si>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</si>
  <si>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</si>
  <si>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</si>
  <si>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</si>
  <si>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</si>
  <si>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</si>
  <si>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</si>
  <si>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</si>
  <si>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</si>
  <si>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</si>
  <si>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</si>
  <si>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</si>
  <si>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</si>
  <si>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</si>
  <si>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</si>
  <si>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</si>
  <si>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</si>
  <si>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</si>
  <si>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</si>
  <si>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</si>
  <si>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</si>
  <si>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</si>
  <si>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</si>
  <si>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</si>
  <si>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</si>
  <si>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</si>
  <si>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</si>
  <si>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</si>
  <si>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</si>
  <si>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</si>
  <si>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</si>
  <si>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</si>
  <si>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</si>
  <si>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</si>
  <si>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</si>
  <si>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</si>
  <si>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</si>
  <si>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</si>
  <si>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</si>
  <si>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</si>
  <si>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</si>
  <si>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</si>
  <si>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</si>
  <si>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</si>
  <si>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</si>
  <si>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</si>
  <si>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</si>
  <si>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</si>
  <si>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</si>
  <si>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</si>
  <si>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</si>
  <si>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</si>
  <si>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</si>
  <si>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</si>
  <si>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</si>
  <si>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</si>
  <si>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</si>
  <si>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</si>
  <si>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</si>
  <si>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</si>
  <si>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</si>
  <si>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</si>
  <si>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</si>
  <si>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</si>
  <si>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</si>
  <si>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</si>
  <si>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</si>
  <si>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</si>
  <si>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</si>
  <si>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</si>
  <si>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</si>
  <si>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</si>
  <si>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</si>
  <si>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</si>
  <si>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</si>
  <si>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</si>
  <si>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</si>
  <si>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</si>
  <si>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</si>
  <si>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</si>
  <si>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</si>
  <si>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</si>
  <si>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</si>
  <si>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</si>
  <si>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</si>
  <si>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</si>
  <si>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</si>
  <si>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</si>
  <si>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</si>
  <si>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</si>
  <si>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</si>
  <si>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</si>
  <si>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</si>
  <si>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</si>
  <si>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</si>
  <si>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</si>
  <si>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</si>
  <si>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</si>
  <si>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</si>
  <si>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</si>
  <si>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</si>
  <si>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</si>
  <si>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</si>
  <si>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</si>
  <si>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</si>
  <si>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</si>
  <si>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</si>
  <si>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</si>
  <si>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</si>
  <si>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</si>
  <si>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</si>
  <si>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</si>
  <si>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</si>
  <si>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</si>
  <si>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</si>
  <si>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</si>
  <si>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</si>
  <si>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</si>
  <si>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</si>
  <si>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</si>
  <si>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</si>
  <si>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</si>
  <si>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</si>
  <si>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</si>
  <si>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</si>
  <si>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</si>
  <si>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</si>
  <si>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</si>
  <si>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</si>
  <si>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</si>
  <si>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</si>
  <si>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</si>
  <si>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</si>
  <si>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</si>
  <si>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</si>
  <si>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</si>
  <si>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</si>
  <si>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</si>
  <si>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</si>
  <si>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</si>
  <si>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</si>
  <si>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</si>
  <si>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</si>
  <si>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</si>
  <si>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</si>
  <si>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</si>
  <si>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</si>
  <si>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</si>
  <si>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</si>
  <si>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</si>
  <si>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</si>
  <si>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</si>
  <si>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</si>
  <si>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</si>
  <si>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</si>
  <si>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</si>
  <si>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</si>
  <si>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</si>
  <si>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</si>
  <si>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</si>
  <si>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</si>
  <si>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</si>
  <si>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</si>
  <si>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</si>
  <si>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</si>
  <si>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</si>
  <si>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</si>
  <si>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</si>
  <si>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</si>
  <si>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</si>
  <si>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</si>
  <si>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</si>
  <si>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</si>
  <si>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</si>
  <si>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</si>
  <si>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</si>
  <si>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</si>
  <si>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</si>
  <si>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</si>
  <si>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</si>
  <si>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</si>
  <si>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</si>
  <si>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</si>
  <si>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</si>
  <si>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</si>
  <si>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</si>
  <si>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</si>
  <si>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</si>
  <si>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</si>
  <si>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</si>
  <si>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</si>
  <si>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</si>
  <si>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</si>
  <si>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</si>
  <si>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</si>
  <si>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</si>
  <si>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</si>
  <si>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</si>
  <si>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</si>
  <si>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</si>
  <si>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</si>
  <si>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</si>
  <si>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</si>
  <si>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</si>
  <si>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</si>
  <si>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</si>
  <si>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</si>
  <si>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</si>
  <si>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</si>
  <si>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</si>
  <si>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</si>
  <si>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</si>
  <si>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</si>
  <si>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</si>
  <si>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</si>
  <si>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</si>
  <si>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</si>
  <si>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</si>
  <si>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</si>
  <si>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</si>
  <si>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</si>
  <si>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</si>
  <si>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</si>
  <si>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</si>
  <si>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</si>
  <si>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</si>
  <si>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</si>
  <si>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</si>
  <si>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</si>
  <si>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</si>
  <si>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</si>
  <si>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</si>
  <si>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</si>
  <si>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</si>
  <si>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</si>
  <si>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</si>
  <si>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</si>
  <si>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</si>
  <si>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</si>
  <si>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</si>
  <si>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</si>
  <si>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</si>
  <si>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</si>
  <si>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</si>
  <si>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</si>
  <si>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</si>
  <si>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</si>
  <si>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</si>
  <si>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</si>
  <si>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</si>
  <si>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</si>
  <si>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</si>
  <si>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</si>
  <si>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</si>
  <si>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</si>
  <si>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</si>
  <si>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</si>
  <si>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</si>
  <si>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</si>
  <si>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</si>
  <si>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</si>
  <si>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</si>
  <si>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</si>
  <si>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</si>
  <si>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</si>
  <si>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</si>
  <si>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</si>
  <si>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</si>
  <si>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</si>
  <si>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</si>
  <si>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</si>
  <si>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</si>
  <si>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</si>
  <si>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</si>
  <si>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</si>
  <si>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</si>
  <si>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</si>
  <si>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</si>
  <si>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</si>
  <si>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</si>
  <si>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</si>
  <si>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</si>
  <si>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</si>
  <si>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</si>
  <si>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</si>
  <si>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</si>
  <si>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</si>
  <si>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</si>
  <si>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</si>
  <si>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</si>
  <si>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</si>
  <si>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</si>
  <si>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</si>
  <si>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</si>
  <si>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</si>
  <si>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</si>
  <si>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</si>
  <si>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</si>
  <si>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</si>
  <si>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</si>
  <si>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</si>
  <si>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</si>
  <si>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</si>
  <si>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</si>
  <si>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</si>
  <si>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</si>
  <si>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</si>
  <si>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</si>
  <si>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</si>
  <si>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</si>
  <si>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</si>
  <si>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</si>
  <si>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</si>
  <si>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</si>
  <si>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</si>
  <si>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</si>
  <si>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</si>
  <si>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</si>
  <si>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</si>
  <si>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</si>
  <si>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</si>
  <si>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</si>
  <si>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</si>
  <si>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</si>
  <si>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</si>
  <si>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</si>
  <si>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</si>
  <si>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</si>
  <si>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</si>
  <si>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</si>
  <si>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</si>
  <si>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</si>
  <si>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</si>
  <si>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</si>
  <si>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</si>
  <si>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</si>
  <si>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</si>
  <si>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</si>
  <si>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</si>
  <si>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</si>
  <si>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</si>
  <si>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</si>
  <si>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</si>
  <si>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</si>
  <si>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</si>
  <si>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</si>
  <si>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</si>
  <si>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</si>
  <si>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</si>
  <si>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</si>
  <si>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</si>
  <si>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</si>
  <si>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</si>
  <si>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</si>
  <si>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</si>
  <si>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</si>
  <si>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</si>
  <si>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</si>
  <si>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</si>
  <si>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</si>
  <si>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</si>
  <si>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</si>
  <si>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</si>
  <si>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</si>
  <si>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</si>
  <si>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</si>
  <si>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</si>
  <si>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</si>
  <si>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</si>
  <si>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</si>
  <si>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</si>
  <si>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</si>
  <si>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</si>
  <si>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</si>
  <si>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</si>
  <si>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</si>
  <si>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</si>
  <si>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</si>
  <si>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</si>
  <si>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</si>
  <si>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</si>
  <si>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</si>
  <si>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</si>
  <si>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</si>
  <si>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</si>
  <si>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</si>
  <si>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</si>
  <si>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</si>
  <si>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</si>
  <si>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</si>
  <si>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</si>
  <si>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</si>
  <si>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</si>
  <si>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</si>
  <si>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</si>
  <si>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</si>
  <si>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</si>
  <si>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</si>
  <si>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</si>
  <si>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</si>
  <si>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</si>
  <si>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</si>
  <si>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</si>
  <si>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</si>
  <si>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</si>
  <si>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</si>
  <si>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</si>
  <si>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</si>
  <si>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</si>
  <si>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</si>
  <si>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</si>
  <si>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</si>
  <si>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</si>
  <si>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</si>
  <si>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</si>
  <si>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</si>
  <si>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</si>
  <si>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</si>
  <si>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</si>
  <si>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</si>
  <si>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</si>
  <si>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</si>
  <si>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</si>
  <si>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</si>
  <si>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</si>
  <si>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</si>
  <si>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</si>
  <si>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</si>
  <si>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</si>
  <si>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</si>
  <si>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</si>
  <si>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</si>
  <si>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</si>
  <si>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</si>
  <si>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</si>
  <si>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</si>
  <si>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</si>
  <si>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</si>
  <si>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</si>
  <si>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</si>
  <si>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</si>
  <si>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</si>
  <si>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</si>
  <si>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</si>
  <si>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</si>
  <si>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</si>
  <si>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</si>
  <si>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</si>
  <si>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</si>
  <si>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</si>
  <si>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</si>
  <si>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</si>
  <si>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</si>
  <si>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</si>
  <si>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</si>
  <si>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</si>
  <si>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</si>
  <si>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</si>
  <si>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</si>
  <si>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</si>
  <si>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</si>
  <si>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</si>
  <si>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</si>
  <si>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</si>
  <si>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</si>
  <si>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</si>
  <si>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</si>
  <si>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</si>
  <si>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</si>
  <si>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</si>
  <si>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</si>
  <si>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</si>
  <si>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</si>
  <si>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</si>
  <si>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</si>
  <si>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</si>
  <si>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</si>
  <si>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</si>
  <si>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</si>
  <si>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</si>
  <si>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</si>
  <si>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</si>
  <si>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</si>
  <si>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</si>
  <si>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</si>
  <si>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</si>
  <si>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</si>
  <si>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</si>
  <si>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</si>
  <si>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</si>
  <si>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</si>
  <si>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</si>
  <si>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</si>
  <si>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</si>
  <si>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</si>
  <si>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</si>
  <si>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</si>
  <si>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</si>
  <si>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</si>
  <si>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</si>
  <si>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</si>
  <si>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</si>
  <si>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</si>
  <si>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</si>
  <si>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</si>
  <si>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</si>
  <si>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</si>
  <si>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</si>
  <si>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</si>
  <si>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</si>
  <si>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</si>
  <si>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</si>
  <si>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</si>
  <si>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</si>
  <si>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</si>
  <si>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</si>
  <si>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</si>
  <si>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</si>
  <si>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</si>
  <si>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</si>
  <si>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</si>
  <si>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</si>
  <si>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</si>
  <si>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</si>
  <si>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</si>
  <si>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</si>
  <si>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</si>
  <si>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</si>
  <si>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</si>
  <si>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</si>
  <si>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</si>
  <si>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</si>
  <si>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</si>
  <si>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</si>
  <si>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</si>
  <si>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</si>
  <si>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</si>
  <si>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</si>
  <si>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</si>
  <si>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</si>
  <si>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</si>
  <si>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</si>
  <si>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</si>
  <si>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</si>
  <si>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</si>
  <si>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</si>
  <si>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</si>
  <si>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</si>
  <si>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</si>
  <si>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</si>
  <si>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</si>
  <si>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</si>
  <si>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</si>
  <si>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</si>
  <si>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</si>
  <si>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</si>
  <si>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</si>
  <si>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</si>
  <si>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</si>
  <si>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</si>
  <si>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</si>
  <si>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</si>
  <si>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</si>
  <si>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</si>
  <si>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</si>
  <si>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</si>
  <si>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</si>
  <si>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</si>
  <si>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</si>
  <si>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</si>
  <si>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</si>
  <si>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</si>
  <si>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</si>
  <si>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</si>
  <si>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</si>
  <si>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</si>
  <si>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</si>
  <si>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</si>
  <si>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</si>
  <si>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</si>
  <si>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</si>
  <si>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</si>
  <si>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</si>
  <si>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</si>
  <si>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</si>
  <si>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</si>
  <si>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</si>
  <si>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</si>
  <si>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</si>
  <si>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</si>
  <si>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</si>
  <si>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</si>
  <si>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</si>
  <si>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</si>
  <si>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</si>
  <si>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</si>
  <si>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</si>
  <si>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</si>
  <si>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</si>
  <si>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</si>
  <si>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</si>
  <si>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</si>
  <si>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</si>
  <si>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</si>
  <si>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</si>
  <si>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</si>
  <si>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</si>
  <si>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</si>
  <si>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</si>
  <si>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</si>
  <si>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</si>
  <si>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</si>
  <si>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</si>
  <si>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</si>
  <si>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</si>
  <si>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</si>
  <si>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</si>
  <si>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</si>
  <si>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</si>
  <si>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</si>
  <si>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</si>
  <si>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</si>
  <si>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</si>
  <si>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</si>
  <si>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</si>
  <si>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</si>
  <si>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</si>
  <si>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</si>
  <si>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</si>
  <si>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</si>
  <si>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</si>
  <si>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</si>
  <si>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</si>
  <si>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</si>
  <si>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</si>
  <si>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</si>
  <si>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</si>
  <si>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</si>
  <si>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</si>
  <si>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</si>
  <si>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</si>
  <si>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</si>
  <si>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</si>
  <si>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</si>
  <si>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</si>
  <si>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</si>
  <si>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</si>
  <si>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</si>
  <si>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</si>
  <si>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</si>
  <si>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</si>
  <si>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</si>
  <si>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</si>
  <si>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</si>
  <si>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</si>
  <si>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</si>
  <si>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</si>
  <si>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</si>
  <si>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</si>
  <si>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</si>
  <si>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</si>
  <si>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</si>
  <si>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</si>
  <si>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</si>
  <si>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</si>
  <si>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</si>
  <si>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</si>
  <si>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</si>
  <si>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</si>
  <si>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</si>
  <si>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</si>
  <si>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</si>
  <si>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</si>
  <si>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</si>
  <si>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</si>
  <si>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</si>
  <si>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</si>
  <si>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</si>
  <si>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</si>
  <si>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</si>
  <si>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</si>
  <si>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</si>
  <si>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</si>
  <si>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</si>
  <si>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</si>
  <si>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</si>
  <si>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</si>
  <si>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</si>
  <si>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</si>
  <si>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</si>
  <si>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</si>
  <si>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</si>
  <si>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</si>
  <si>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</si>
  <si>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</si>
  <si>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</si>
  <si>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</si>
  <si>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</si>
  <si>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</si>
  <si>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</si>
  <si>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</si>
  <si>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</si>
  <si>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</si>
  <si>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</si>
  <si>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</si>
  <si>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</si>
  <si>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</si>
  <si>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</si>
  <si>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</si>
  <si>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</si>
  <si>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</si>
  <si>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</si>
  <si>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</si>
  <si>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</si>
  <si>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</si>
  <si>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</si>
  <si>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</si>
  <si>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</si>
  <si>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</si>
  <si>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</si>
  <si>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</si>
  <si>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</si>
  <si>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</si>
  <si>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</si>
  <si>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</si>
  <si>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</si>
  <si>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</si>
  <si>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</si>
  <si>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</si>
  <si>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</si>
  <si>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</si>
  <si>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</si>
  <si>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</si>
  <si>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</si>
  <si>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</si>
  <si>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</si>
  <si>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</si>
  <si>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</si>
  <si>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</si>
  <si>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</si>
  <si>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</si>
  <si>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</si>
  <si>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</si>
  <si>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</si>
  <si>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</si>
  <si>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</si>
  <si>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</si>
  <si>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</si>
  <si>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</si>
  <si>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</si>
  <si>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</si>
  <si>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</si>
  <si>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</si>
  <si>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</si>
  <si>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</si>
  <si>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</si>
  <si>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</si>
  <si>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</si>
  <si>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</si>
  <si>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</si>
  <si>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</si>
  <si>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</si>
  <si>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</si>
  <si>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</si>
  <si>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</si>
  <si>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</si>
  <si>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</si>
  <si>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</si>
  <si>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</si>
  <si>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</si>
  <si>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</si>
  <si>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</si>
  <si>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</si>
  <si>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</si>
  <si>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</si>
  <si>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</si>
  <si>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</si>
  <si>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</si>
  <si>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</si>
  <si>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</si>
  <si>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</si>
  <si>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</si>
  <si>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</si>
  <si>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</si>
  <si>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</si>
  <si>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</si>
  <si>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</si>
  <si>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</si>
  <si>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</si>
  <si>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</si>
  <si>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</si>
  <si>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</si>
  <si>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</si>
  <si>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</si>
  <si>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</si>
  <si>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</si>
  <si>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</si>
  <si>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</si>
  <si>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</si>
  <si>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</si>
  <si>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</si>
  <si>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</si>
  <si>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</si>
  <si>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</si>
  <si>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</si>
  <si>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</si>
  <si>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</si>
  <si>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</si>
  <si>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</si>
  <si>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</si>
  <si>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</si>
  <si>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</si>
  <si>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</si>
  <si>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</si>
  <si>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</si>
  <si>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</si>
  <si>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</si>
  <si>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</si>
  <si>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</si>
  <si>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</si>
  <si>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</si>
  <si>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</si>
  <si>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</si>
  <si>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</si>
  <si>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</si>
  <si>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</si>
  <si>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</si>
  <si>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</si>
  <si>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</si>
  <si>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</si>
  <si>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</si>
  <si>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</si>
  <si>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</si>
  <si>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</si>
  <si>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</si>
  <si>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</si>
  <si>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</si>
  <si>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</si>
  <si>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</si>
  <si>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</si>
  <si>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</si>
  <si>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</si>
  <si>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</si>
  <si>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</si>
  <si>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</si>
  <si>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</si>
  <si>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</si>
  <si>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</si>
  <si>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</si>
  <si>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</si>
  <si>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</si>
  <si>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</si>
  <si>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</si>
  <si>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</si>
  <si>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</si>
  <si>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</si>
  <si>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</si>
  <si>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</si>
  <si>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</si>
  <si>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</si>
  <si>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</si>
  <si>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</si>
  <si>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</si>
  <si>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</si>
  <si>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</si>
  <si>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</si>
  <si>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</si>
  <si>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</si>
  <si>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</si>
  <si>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</si>
  <si>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</si>
  <si>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</si>
  <si>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</si>
  <si>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</si>
  <si>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</si>
  <si>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</si>
  <si>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</si>
  <si>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</si>
  <si>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</si>
  <si>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</si>
  <si>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</si>
  <si>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</si>
  <si>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</si>
  <si>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</si>
  <si>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</si>
  <si>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</si>
  <si>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</si>
  <si>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</si>
  <si>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</si>
  <si>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</si>
  <si>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</si>
  <si>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</si>
  <si>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</si>
  <si>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</si>
  <si>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</si>
  <si>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</si>
  <si>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</si>
  <si>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</si>
  <si>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</si>
  <si>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</si>
  <si>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</si>
  <si>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</si>
  <si>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</si>
  <si>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</si>
  <si>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</si>
  <si>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</si>
  <si>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</si>
  <si>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</si>
  <si>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</si>
  <si>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</si>
  <si>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</si>
  <si>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</si>
  <si>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</si>
  <si>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</si>
  <si>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</si>
  <si>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</si>
  <si>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</si>
  <si>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</si>
  <si>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</si>
  <si>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</si>
  <si>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</si>
  <si>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</si>
  <si>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</si>
  <si>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</si>
  <si>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</si>
  <si>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</si>
  <si>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</si>
  <si>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</si>
  <si>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</si>
  <si>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</si>
  <si>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</si>
  <si>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</si>
  <si>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</si>
  <si>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</si>
  <si>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</si>
  <si>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</si>
  <si>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</si>
  <si>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</si>
  <si>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</si>
  <si>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</si>
  <si>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</si>
  <si>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</si>
  <si>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</si>
  <si>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</si>
  <si>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</si>
  <si>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</si>
  <si>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</si>
  <si>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</si>
  <si>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</si>
  <si>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</si>
  <si>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</si>
  <si>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</si>
  <si>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</si>
  <si>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</si>
  <si>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</si>
  <si>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</si>
  <si>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</si>
  <si>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</si>
  <si>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</si>
  <si>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</si>
  <si>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</si>
  <si>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</si>
  <si>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</si>
  <si>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</si>
  <si>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</si>
  <si>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</si>
  <si>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</si>
  <si>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</si>
  <si>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</si>
  <si>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</si>
  <si>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</si>
  <si>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</si>
  <si>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</si>
  <si>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</si>
  <si>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</si>
  <si>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</si>
  <si>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</si>
  <si>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</si>
  <si>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</si>
  <si>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</si>
  <si>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</si>
  <si>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</si>
  <si>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</si>
  <si>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</si>
  <si>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</si>
  <si>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</si>
  <si>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</si>
  <si>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</si>
  <si>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</si>
  <si>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</si>
  <si>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</si>
  <si>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</si>
  <si>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</si>
  <si>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</si>
  <si>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</si>
  <si>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</si>
  <si>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</si>
  <si>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</si>
  <si>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</si>
  <si>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</si>
  <si>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</si>
  <si>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</si>
  <si>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</si>
  <si>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</si>
  <si>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</si>
  <si>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</si>
  <si>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</si>
  <si>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</si>
  <si>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</si>
  <si>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</si>
  <si>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</si>
  <si>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</si>
  <si>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</si>
  <si>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</si>
  <si>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</si>
  <si>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</si>
  <si>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</si>
  <si>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</si>
  <si>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</si>
  <si>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</si>
  <si>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</si>
  <si>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</si>
  <si>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</si>
  <si>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</si>
  <si>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</si>
  <si>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</si>
  <si>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</si>
  <si>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</si>
  <si>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</si>
  <si>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</si>
  <si>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</si>
  <si>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</si>
  <si>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</si>
  <si>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</si>
  <si>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</si>
  <si>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</si>
  <si>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</si>
  <si>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</si>
  <si>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</si>
  <si>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</si>
  <si>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</si>
  <si>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</si>
  <si>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</si>
  <si>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</si>
  <si>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</si>
  <si>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</si>
  <si>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</si>
  <si>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</si>
  <si>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</si>
  <si>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</si>
  <si>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</si>
  <si>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</si>
  <si>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</si>
  <si>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</si>
  <si>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</si>
  <si>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</si>
  <si>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</si>
  <si>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</si>
  <si>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</si>
  <si>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</si>
  <si>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</si>
  <si>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</si>
  <si>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</si>
  <si>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</si>
  <si>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</si>
  <si>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</si>
  <si>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</si>
  <si>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</si>
  <si>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</si>
  <si>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</si>
  <si>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</si>
  <si>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</si>
  <si>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</si>
  <si>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</si>
  <si>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</si>
  <si>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</si>
  <si>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</si>
  <si>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</si>
  <si>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</si>
  <si>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</si>
  <si>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</si>
  <si>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</si>
  <si>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</si>
  <si>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</si>
  <si>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</si>
  <si>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</si>
  <si>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</si>
  <si>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</si>
  <si>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</si>
  <si>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</si>
  <si>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</si>
  <si>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</si>
  <si>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</si>
  <si>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</si>
  <si>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</si>
  <si>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</si>
  <si>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</si>
  <si>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</si>
  <si>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</si>
  <si>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</si>
  <si>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</si>
  <si>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</si>
  <si>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</si>
  <si>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</si>
  <si>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</si>
  <si>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</si>
  <si>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</si>
  <si>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</si>
  <si>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</si>
  <si>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</si>
  <si>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</si>
  <si>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</si>
  <si>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</si>
  <si>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</si>
  <si>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</si>
  <si>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</si>
  <si>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</si>
  <si>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</si>
  <si>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</si>
  <si>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</si>
  <si>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</si>
  <si>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</si>
  <si>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</si>
  <si>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</si>
  <si>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</si>
  <si>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</si>
  <si>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</si>
  <si>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</si>
  <si>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</si>
  <si>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</si>
  <si>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</si>
  <si>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</si>
  <si>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</si>
  <si>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</si>
  <si>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</si>
  <si>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</si>
  <si>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</si>
  <si>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</si>
  <si>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</si>
  <si>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</si>
  <si>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</si>
  <si>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</si>
  <si>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</si>
  <si>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</si>
  <si>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</si>
  <si>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</si>
  <si>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</si>
  <si>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</si>
  <si>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</si>
  <si>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</si>
  <si>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</si>
  <si>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</si>
  <si>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</si>
  <si>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</si>
  <si>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</si>
  <si>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</si>
  <si>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</si>
  <si>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</si>
  <si>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</si>
  <si>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</si>
  <si>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</si>
  <si>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</si>
  <si>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</si>
  <si>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</si>
  <si>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</si>
  <si>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</si>
  <si>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</si>
  <si>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</si>
  <si>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</si>
  <si>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</si>
  <si>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</si>
  <si>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</si>
  <si>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</si>
  <si>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</si>
  <si>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</si>
  <si>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</si>
  <si>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</si>
  <si>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</si>
  <si>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</si>
  <si>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</si>
  <si>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</si>
  <si>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</si>
  <si>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</si>
  <si>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</si>
  <si>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</si>
  <si>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</si>
  <si>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</si>
  <si>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</si>
  <si>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</si>
  <si>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</si>
  <si>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</si>
  <si>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</si>
  <si>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</si>
  <si>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</si>
  <si>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</si>
  <si>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</si>
  <si>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</si>
  <si>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</si>
  <si>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</si>
  <si>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</si>
  <si>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</si>
  <si>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</si>
  <si>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</si>
  <si>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</si>
  <si>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</si>
  <si>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</si>
  <si>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</si>
  <si>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</si>
  <si>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</si>
  <si>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</si>
  <si>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</si>
  <si>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</si>
  <si>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</si>
  <si>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</si>
  <si>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</si>
  <si>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</si>
  <si>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</si>
  <si>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</si>
  <si>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</si>
  <si>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</si>
  <si>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</si>
  <si>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</si>
  <si>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</si>
  <si>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</si>
  <si>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</si>
  <si>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</si>
  <si>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</si>
  <si>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</si>
  <si>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</si>
  <si>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</si>
  <si>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</si>
  <si>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</si>
  <si>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</si>
  <si>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</si>
  <si>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</si>
  <si>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</si>
  <si>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</si>
  <si>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</si>
  <si>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</si>
  <si>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</si>
  <si>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</si>
  <si>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</si>
  <si>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</si>
  <si>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</si>
  <si>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</si>
  <si>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</si>
  <si>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</si>
  <si>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</si>
  <si>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</si>
  <si>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</si>
  <si>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</si>
  <si>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</si>
  <si>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</si>
  <si>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</si>
  <si>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</si>
  <si>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</si>
  <si>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</si>
  <si>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</si>
  <si>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</si>
  <si>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</si>
  <si>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</si>
  <si>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</si>
  <si>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</si>
  <si>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</si>
  <si>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</si>
  <si>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</si>
  <si>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</si>
  <si>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</si>
  <si>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</si>
  <si>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</si>
  <si>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</si>
  <si>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</si>
  <si>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</si>
  <si>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</si>
  <si>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</si>
  <si>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</si>
  <si>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</si>
  <si>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</si>
  <si>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</si>
  <si>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</si>
  <si>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</si>
  <si>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</si>
  <si>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</si>
  <si>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</si>
  <si>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</si>
  <si>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</si>
  <si>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</si>
  <si>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</si>
  <si>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</si>
  <si>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</si>
  <si>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</si>
  <si>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</si>
  <si>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</si>
  <si>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</si>
  <si>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</si>
  <si>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</si>
  <si>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</si>
  <si>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</si>
  <si>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</si>
  <si>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</si>
  <si>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</si>
  <si>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</si>
  <si>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</si>
  <si>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</si>
  <si>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</si>
  <si>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</si>
  <si>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</si>
  <si>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</si>
  <si>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</si>
  <si>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</si>
  <si>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</si>
  <si>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</si>
  <si>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</si>
  <si>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</si>
  <si>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</si>
  <si>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</si>
  <si>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</si>
  <si>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</si>
  <si>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</si>
  <si>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</si>
  <si>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</si>
  <si>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</si>
  <si>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</si>
  <si>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</si>
  <si>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</si>
  <si>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</si>
  <si>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</si>
  <si>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</si>
  <si>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</si>
  <si>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</si>
  <si>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</si>
  <si>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</si>
  <si>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</si>
  <si>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</si>
  <si>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</si>
  <si>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</si>
  <si>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</si>
  <si>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</si>
  <si>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</si>
  <si>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</si>
  <si>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</si>
  <si>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</si>
  <si>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</si>
  <si>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</si>
  <si>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</si>
  <si>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</si>
  <si>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</si>
  <si>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</si>
  <si>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</si>
  <si>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</si>
  <si>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</si>
  <si>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</si>
  <si>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</si>
  <si>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</si>
  <si>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</si>
  <si>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</si>
  <si>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</si>
  <si>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</si>
  <si>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</si>
  <si>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</si>
  <si>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</si>
  <si>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</si>
  <si>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</si>
  <si>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</si>
  <si>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</si>
  <si>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</si>
  <si>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</si>
  <si>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</si>
  <si>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</si>
  <si>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</si>
  <si>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</si>
  <si>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</si>
  <si>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</si>
  <si>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</si>
  <si>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</si>
  <si>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</si>
  <si>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</si>
  <si>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</si>
  <si>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</si>
  <si>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</si>
  <si>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</si>
  <si>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</si>
  <si>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</si>
  <si>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</si>
  <si>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</si>
  <si>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</si>
  <si>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</si>
  <si>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</si>
  <si>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</si>
  <si>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</si>
  <si>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</si>
  <si>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</si>
  <si>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</si>
  <si>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</si>
  <si>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</si>
  <si>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</si>
  <si>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</si>
  <si>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</si>
  <si>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</si>
  <si>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</si>
  <si>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</si>
  <si>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</si>
  <si>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</si>
  <si>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</si>
  <si>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</si>
  <si>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</si>
  <si>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</si>
  <si>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</si>
  <si>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</si>
  <si>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</si>
  <si>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</si>
  <si>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</si>
  <si>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</si>
  <si>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</si>
  <si>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</si>
  <si>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</si>
  <si>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</si>
  <si>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</si>
  <si>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</si>
  <si>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</si>
  <si>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</si>
  <si>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</si>
  <si>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</si>
  <si>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</si>
  <si>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</si>
  <si>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</si>
  <si>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</si>
  <si>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</si>
  <si>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</si>
  <si>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</si>
  <si>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</si>
  <si>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</si>
  <si>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</si>
  <si>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</si>
  <si>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</si>
  <si>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</si>
  <si>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</si>
  <si>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</si>
  <si>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</si>
  <si>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</si>
  <si>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</si>
  <si>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</si>
  <si>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</si>
  <si>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</si>
  <si>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</si>
  <si>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</si>
  <si>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</si>
  <si>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</si>
  <si>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</si>
  <si>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</si>
  <si>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</si>
  <si>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</si>
  <si>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</si>
  <si>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</si>
  <si>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</si>
  <si>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</si>
  <si>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</si>
  <si>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</si>
  <si>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</si>
  <si>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</si>
  <si>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</si>
  <si>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</si>
  <si>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</si>
  <si>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</si>
  <si>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</si>
  <si>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</si>
  <si>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</si>
  <si>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</si>
  <si>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</si>
  <si>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</si>
  <si>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</si>
  <si>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</si>
  <si>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</si>
  <si>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</si>
  <si>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</si>
  <si>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</si>
  <si>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</si>
  <si>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</si>
  <si>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</si>
  <si>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</si>
  <si>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</si>
  <si>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</si>
  <si>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</si>
  <si>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</si>
  <si>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</si>
  <si>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</si>
  <si>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</si>
  <si>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</si>
  <si>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</si>
  <si>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</si>
  <si>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</si>
  <si>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</si>
  <si>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</si>
  <si>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</si>
  <si>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</si>
  <si>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</si>
  <si>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</si>
  <si>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</si>
  <si>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</si>
  <si>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</si>
  <si>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</si>
  <si>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</si>
  <si>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</si>
  <si>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</si>
  <si>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</si>
  <si>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</si>
  <si>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</si>
  <si>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</si>
  <si>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</si>
  <si>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</si>
  <si>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</si>
  <si>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</si>
  <si>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</si>
  <si>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</si>
  <si>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</si>
  <si>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</si>
  <si>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</si>
  <si>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</si>
  <si>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</si>
  <si>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</si>
  <si>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</si>
  <si>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</si>
  <si>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</si>
  <si>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</si>
  <si>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</si>
  <si>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</si>
  <si>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</si>
  <si>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</si>
  <si>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</si>
  <si>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</si>
  <si>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</si>
  <si>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</si>
  <si>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</si>
  <si>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</si>
  <si>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</si>
  <si>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</si>
  <si>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</si>
  <si>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</si>
  <si>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</si>
  <si>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</si>
  <si>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</si>
  <si>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</si>
  <si>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</si>
  <si>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</si>
  <si>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</si>
  <si>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</si>
  <si>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</si>
  <si>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</si>
  <si>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</si>
  <si>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</si>
  <si>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</si>
  <si>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</si>
  <si>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</si>
  <si>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</si>
  <si>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</si>
  <si>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</si>
  <si>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</si>
  <si>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</si>
  <si>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</si>
  <si>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</si>
  <si>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</si>
  <si>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</si>
  <si>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</si>
  <si>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</si>
  <si>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</si>
  <si>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</si>
  <si>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</si>
  <si>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</si>
  <si>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</si>
  <si>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</si>
  <si>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</si>
  <si>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</si>
  <si>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</si>
  <si>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</si>
  <si>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</si>
  <si>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</si>
  <si>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</si>
  <si>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</si>
  <si>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</si>
  <si>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</si>
  <si>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</si>
  <si>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</si>
  <si>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</si>
  <si>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</si>
  <si>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</si>
  <si>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</si>
  <si>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</si>
  <si>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</si>
  <si>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</si>
  <si>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</si>
  <si>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</si>
  <si>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</si>
  <si>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</si>
  <si>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</si>
  <si>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</si>
  <si>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</si>
  <si>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</si>
  <si>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</si>
  <si>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</si>
  <si>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</si>
  <si>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</si>
  <si>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</si>
  <si>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</si>
  <si>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</si>
  <si>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</si>
  <si>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</si>
  <si>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</si>
  <si>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</si>
  <si>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</si>
  <si>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</si>
  <si>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</si>
  <si>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</si>
  <si>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</si>
  <si>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</si>
  <si>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</si>
  <si>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</si>
  <si>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</si>
  <si>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</si>
  <si>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</si>
  <si>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</si>
  <si>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</si>
  <si>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</si>
  <si>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</si>
  <si>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</si>
  <si>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</si>
  <si>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</si>
  <si>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</si>
  <si>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</si>
  <si>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</si>
  <si>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</si>
  <si>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</si>
  <si>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</si>
  <si>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</si>
  <si>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</si>
  <si>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</si>
  <si>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</si>
  <si>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</si>
  <si>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</si>
  <si>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</si>
  <si>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</si>
  <si>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</si>
  <si>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</si>
  <si>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</si>
  <si>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</si>
  <si>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</si>
  <si>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</si>
  <si>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</si>
  <si>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</si>
  <si>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</si>
  <si>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</si>
  <si>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</si>
  <si>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</si>
  <si>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</si>
  <si>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</si>
  <si>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</si>
  <si>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</si>
  <si>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</si>
  <si>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</si>
  <si>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</si>
  <si>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</si>
  <si>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</si>
  <si>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</si>
  <si>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</si>
  <si>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</si>
  <si>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</si>
  <si>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</si>
  <si>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</si>
  <si>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</si>
  <si>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</si>
  <si>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</si>
  <si>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</si>
  <si>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</si>
  <si>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</si>
  <si>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</si>
  <si>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</si>
  <si>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</si>
  <si>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</si>
  <si>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</si>
  <si>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</si>
  <si>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</si>
  <si>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</si>
  <si>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</si>
  <si>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</si>
  <si>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</si>
  <si>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</si>
  <si>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</si>
  <si>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</si>
  <si>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</si>
  <si>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</si>
  <si>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</si>
  <si>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</si>
  <si>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</si>
  <si>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</si>
  <si>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</si>
  <si>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</si>
  <si>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</si>
  <si>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</si>
  <si>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</si>
  <si>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</si>
  <si>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</si>
  <si>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</si>
  <si>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</si>
  <si>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</si>
  <si>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</si>
  <si>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</si>
  <si>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</si>
  <si>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</si>
  <si>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</si>
  <si>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</si>
  <si>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</si>
  <si>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</si>
  <si>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</si>
  <si>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</si>
  <si>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</si>
  <si>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</si>
  <si>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</si>
  <si>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</si>
  <si>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</si>
  <si>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</si>
  <si>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</si>
  <si>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</si>
  <si>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</si>
  <si>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</si>
  <si>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</si>
  <si>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</si>
  <si>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</si>
  <si>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</si>
  <si>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</si>
  <si>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</si>
  <si>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</si>
  <si>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</si>
  <si>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</si>
  <si>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</si>
  <si>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</si>
  <si>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</si>
  <si>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</si>
  <si>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</si>
  <si>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</si>
  <si>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</si>
  <si>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</si>
  <si>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</si>
  <si>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</si>
  <si>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</si>
  <si>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</si>
  <si>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</si>
  <si>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</si>
  <si>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</si>
  <si>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</si>
  <si>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</si>
  <si>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</si>
  <si>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</si>
  <si>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</si>
  <si>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</si>
  <si>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</si>
  <si>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</si>
  <si>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</si>
  <si>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</si>
  <si>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</si>
  <si>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</si>
  <si>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</si>
  <si>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</si>
  <si>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</si>
  <si>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</si>
  <si>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</si>
  <si>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</si>
  <si>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</si>
  <si>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</si>
  <si>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</si>
  <si>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</si>
  <si>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</si>
  <si>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</si>
  <si>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</si>
  <si>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</si>
  <si>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</si>
  <si>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</si>
  <si>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</si>
  <si>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</si>
  <si>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</si>
  <si>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</si>
  <si>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</si>
  <si>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</si>
  <si>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</si>
  <si>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</si>
  <si>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</si>
  <si>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</si>
  <si>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</si>
  <si>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</si>
  <si>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</si>
  <si>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</si>
  <si>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</si>
  <si>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</si>
  <si>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</si>
  <si>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</si>
  <si>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</si>
  <si>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</si>
  <si>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</si>
  <si>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</si>
  <si>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</si>
  <si>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</si>
  <si>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</si>
  <si>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</si>
  <si>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</si>
  <si>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</si>
  <si>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</si>
  <si>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</si>
  <si>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</si>
  <si>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</si>
  <si>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</si>
  <si>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</si>
  <si>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</si>
  <si>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</si>
  <si>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</si>
  <si>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</si>
  <si>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</si>
  <si>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</si>
  <si>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</si>
  <si>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</si>
  <si>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</si>
  <si>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</si>
  <si>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</si>
  <si>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</si>
  <si>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</si>
  <si>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</si>
  <si>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</si>
  <si>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</si>
  <si>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</si>
  <si>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</si>
  <si>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</si>
  <si>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</si>
  <si>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</si>
  <si>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</si>
  <si>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</si>
  <si>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</si>
  <si>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</si>
  <si>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</si>
  <si>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</si>
  <si>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</si>
  <si>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</si>
  <si>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</si>
  <si>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</si>
  <si>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</si>
  <si>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</si>
  <si>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</si>
  <si>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</si>
  <si>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</si>
  <si>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</si>
  <si>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</si>
  <si>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</si>
  <si>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</si>
  <si>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</si>
  <si>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</si>
  <si>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</si>
  <si>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</si>
  <si>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</si>
  <si>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</si>
  <si>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</si>
  <si>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</si>
  <si>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</si>
  <si>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</si>
  <si>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</si>
  <si>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</si>
  <si>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</si>
  <si>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</si>
  <si>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</si>
  <si>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</si>
  <si>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</si>
  <si>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</si>
  <si>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</si>
  <si>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</si>
  <si>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</si>
  <si>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</si>
  <si>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</si>
  <si>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</si>
  <si>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</si>
  <si>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</si>
  <si>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</si>
  <si>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</si>
  <si>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</si>
  <si>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</si>
  <si>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</si>
  <si>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</si>
  <si>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</si>
  <si>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</si>
  <si>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</si>
  <si>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</si>
  <si>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</si>
  <si>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</si>
  <si>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</si>
  <si>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</si>
  <si>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</si>
  <si>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</si>
  <si>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</si>
  <si>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</si>
  <si>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</si>
  <si>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</si>
  <si>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</si>
  <si>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</si>
  <si>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</si>
  <si>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</si>
  <si>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</si>
  <si>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</si>
  <si>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</si>
  <si>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</si>
  <si>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</si>
  <si>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</si>
  <si>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</si>
  <si>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</si>
  <si>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</si>
  <si>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</si>
  <si>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</si>
  <si>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</si>
  <si>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</si>
  <si>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</si>
  <si>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</si>
  <si>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</si>
  <si>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</si>
  <si>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</si>
  <si>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</si>
  <si>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</si>
  <si>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</si>
  <si>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</si>
  <si>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</si>
  <si>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</si>
  <si>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</si>
  <si>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</si>
  <si>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</si>
  <si>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</si>
  <si>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</si>
  <si>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</si>
  <si>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</si>
  <si>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</si>
  <si>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</si>
  <si>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</si>
  <si>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</si>
  <si>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</si>
  <si>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</si>
  <si>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</si>
  <si>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</si>
  <si>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</si>
  <si>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</si>
  <si>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</si>
  <si>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</si>
  <si>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</si>
  <si>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</si>
  <si>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</si>
  <si>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</si>
  <si>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</si>
  <si>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</si>
  <si>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</si>
  <si>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</si>
  <si>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</si>
  <si>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</si>
  <si>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</si>
  <si>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</si>
  <si>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</si>
  <si>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</si>
  <si>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</si>
  <si>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</si>
  <si>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</si>
  <si>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</si>
  <si>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</si>
  <si>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</si>
  <si>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</si>
  <si>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</si>
  <si>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</si>
  <si>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</si>
  <si>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</si>
  <si>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</si>
  <si>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</si>
  <si>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</si>
  <si>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</si>
  <si>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</si>
  <si>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</si>
  <si>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</si>
  <si>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</si>
  <si>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</si>
  <si>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</si>
  <si>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</si>
  <si>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</si>
  <si>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</si>
  <si>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</si>
  <si>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</si>
  <si>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</si>
  <si>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</si>
  <si>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</si>
  <si>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</si>
  <si>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</si>
  <si>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</si>
  <si>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</si>
  <si>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</si>
  <si>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</si>
  <si>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</si>
  <si>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</si>
  <si>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</si>
  <si>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</si>
  <si>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</si>
  <si>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</si>
  <si>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</si>
  <si>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</si>
  <si>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</si>
  <si>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</si>
  <si>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</si>
  <si>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</si>
  <si>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</si>
  <si>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</si>
  <si>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</si>
  <si>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</si>
  <si>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</si>
  <si>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</si>
  <si>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</si>
  <si>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</si>
  <si>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</si>
  <si>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</si>
  <si>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</si>
  <si>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</si>
  <si>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</si>
  <si>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</si>
  <si>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</si>
  <si>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</si>
  <si>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</si>
  <si>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</si>
  <si>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</si>
  <si>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</si>
  <si>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</si>
  <si>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</si>
  <si>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</si>
  <si>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</si>
  <si>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</si>
  <si>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</si>
  <si>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</si>
  <si>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</si>
  <si>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</si>
  <si>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</si>
  <si>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</si>
  <si>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</si>
  <si>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</si>
  <si>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</si>
  <si>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</si>
  <si>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</si>
  <si>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</si>
  <si>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</si>
  <si>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</si>
  <si>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</si>
  <si>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</si>
  <si>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</si>
  <si>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</si>
  <si>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</si>
  <si>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</si>
  <si>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</si>
  <si>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</si>
  <si>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</si>
  <si>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</si>
  <si>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</si>
  <si>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</si>
  <si>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</si>
  <si>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</si>
  <si>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</si>
  <si>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</si>
  <si>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</si>
  <si>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</si>
  <si>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</si>
  <si>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</si>
  <si>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</si>
  <si>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</si>
  <si>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</si>
  <si>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</si>
  <si>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</si>
  <si>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</si>
  <si>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</si>
  <si>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</si>
  <si>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</si>
  <si>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</si>
  <si>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</si>
  <si>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</si>
  <si>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</si>
  <si>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</si>
  <si>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</si>
  <si>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</si>
  <si>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</si>
  <si>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</si>
  <si>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</si>
  <si>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</si>
  <si>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</si>
  <si>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</si>
  <si>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</si>
  <si>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</si>
  <si>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</si>
  <si>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</si>
  <si>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</si>
  <si>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</si>
  <si>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</si>
  <si>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</si>
  <si>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</si>
  <si>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</si>
  <si>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</si>
  <si>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</si>
  <si>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</si>
  <si>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</si>
  <si>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</si>
  <si>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</si>
  <si>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</si>
  <si>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</si>
  <si>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</si>
  <si>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</si>
  <si>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</si>
  <si>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</si>
  <si>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</si>
  <si>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</si>
  <si>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</si>
  <si>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</si>
  <si>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</si>
  <si>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</si>
  <si>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</si>
  <si>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</si>
  <si>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</si>
  <si>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</si>
  <si>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</si>
  <si>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</si>
  <si>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</si>
  <si>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</si>
  <si>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</si>
  <si>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</si>
  <si>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</si>
  <si>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</si>
  <si>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</si>
  <si>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</si>
  <si>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</si>
  <si>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</si>
  <si>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</si>
  <si>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</si>
  <si>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</si>
  <si>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</si>
  <si>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</si>
  <si>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</si>
  <si>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</si>
  <si>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</si>
  <si>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</si>
  <si>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</si>
  <si>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</si>
  <si>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</si>
  <si>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</si>
  <si>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</si>
  <si>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</si>
  <si>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</si>
  <si>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</si>
  <si>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</si>
  <si>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</si>
  <si>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</si>
  <si>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</si>
  <si>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</si>
  <si>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</si>
  <si>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</si>
  <si>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</si>
  <si>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</si>
  <si>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</si>
  <si>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</si>
  <si>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</si>
  <si>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</si>
  <si>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</si>
  <si>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</si>
  <si>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</si>
  <si>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</si>
  <si>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</si>
  <si>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</si>
  <si>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</si>
  <si>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</si>
  <si>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</si>
  <si>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</si>
  <si>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</si>
  <si>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</si>
  <si>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</si>
  <si>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</si>
  <si>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</si>
  <si>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</si>
  <si>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</si>
  <si>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</si>
  <si>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</si>
  <si>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</si>
  <si>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</si>
  <si>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</si>
  <si>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</si>
  <si>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</si>
  <si>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</si>
  <si>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</si>
  <si>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</si>
  <si>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</si>
  <si>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</si>
  <si>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</si>
  <si>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</si>
  <si>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</si>
  <si>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</si>
  <si>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</si>
  <si>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</si>
  <si>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</si>
  <si>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</si>
  <si>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</si>
  <si>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</si>
  <si>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</si>
  <si>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</si>
  <si>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</si>
  <si>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</si>
  <si>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</si>
  <si>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</si>
  <si>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</si>
  <si>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</si>
  <si>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</si>
  <si>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</si>
  <si>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</si>
  <si>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</si>
  <si>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</si>
  <si>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</si>
  <si>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</si>
  <si>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</si>
  <si>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</si>
  <si>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</si>
  <si>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</si>
  <si>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</si>
  <si>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</si>
  <si>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</si>
  <si>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</si>
  <si>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</si>
  <si>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</si>
  <si>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</si>
  <si>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</si>
  <si>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</si>
  <si>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</si>
  <si>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</si>
  <si>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</si>
  <si>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</si>
  <si>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</si>
  <si>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</si>
  <si>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</si>
  <si>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</si>
  <si>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</si>
  <si>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</si>
  <si>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</si>
  <si>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</si>
  <si>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</si>
  <si>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</si>
  <si>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</si>
  <si>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</si>
  <si>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</si>
  <si>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</si>
  <si>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</si>
  <si>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</si>
  <si>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</si>
  <si>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</si>
  <si>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</si>
  <si>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</si>
  <si>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</si>
  <si>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</si>
  <si>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</si>
  <si>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</si>
  <si>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</si>
  <si>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</si>
  <si>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</si>
  <si>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</si>
  <si>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</si>
  <si>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</si>
  <si>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</si>
  <si>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</si>
  <si>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</si>
  <si>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</si>
  <si>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</si>
  <si>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</si>
  <si>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</si>
  <si>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</si>
  <si>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</si>
  <si>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</si>
  <si>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</si>
  <si>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</si>
  <si>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</si>
  <si>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</si>
  <si>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</si>
  <si>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</si>
  <si>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</si>
  <si>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</si>
  <si>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</si>
  <si>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</si>
  <si>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</si>
  <si>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</si>
  <si>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</si>
  <si>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</si>
  <si>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</si>
  <si>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</si>
  <si>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</si>
  <si>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</si>
  <si>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</si>
  <si>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</si>
  <si>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</si>
  <si>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</si>
  <si>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</si>
  <si>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</si>
  <si>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</si>
  <si>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</si>
  <si>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</si>
  <si>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</si>
  <si>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</si>
  <si>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</si>
  <si>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</si>
  <si>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</si>
  <si>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</si>
  <si>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</si>
  <si>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</si>
  <si>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</si>
  <si>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</si>
  <si>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</si>
  <si>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</si>
  <si>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</si>
  <si>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</si>
  <si>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</si>
  <si>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</si>
  <si>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</si>
  <si>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</si>
  <si>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</si>
  <si>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</si>
  <si>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</si>
  <si>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</si>
  <si>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</si>
  <si>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</si>
  <si>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</si>
  <si>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</si>
  <si>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</si>
  <si>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</si>
  <si>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</si>
  <si>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</si>
  <si>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</si>
  <si>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</si>
  <si>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</si>
  <si>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</si>
  <si>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</si>
  <si>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</si>
  <si>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</si>
  <si>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</si>
  <si>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</si>
  <si>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</si>
  <si>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</si>
  <si>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</si>
  <si>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</si>
  <si>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</si>
  <si>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</si>
  <si>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</si>
  <si>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</si>
  <si>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</si>
  <si>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</si>
  <si>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</si>
  <si>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</si>
  <si>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</si>
  <si>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</si>
  <si>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</si>
  <si>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</si>
  <si>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</si>
  <si>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</si>
  <si>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</si>
  <si>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</si>
  <si>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</si>
  <si>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</si>
  <si>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</si>
  <si>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</si>
  <si>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</si>
  <si>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</si>
  <si>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</si>
  <si>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</si>
  <si>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</si>
  <si>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</si>
  <si>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</si>
  <si>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</si>
  <si>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</si>
  <si>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</si>
  <si>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</si>
  <si>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</si>
  <si>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</si>
  <si>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</si>
  <si>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</si>
  <si>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</si>
  <si>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</si>
  <si>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</si>
  <si>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</si>
  <si>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</si>
  <si>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</si>
  <si>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</si>
  <si>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</si>
  <si>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</si>
  <si>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</si>
  <si>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</si>
  <si>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</si>
  <si>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</si>
  <si>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</si>
  <si>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</si>
  <si>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</si>
  <si>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</si>
  <si>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</si>
  <si>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</si>
  <si>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</si>
  <si>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</si>
  <si>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</si>
  <si>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</si>
  <si>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</si>
  <si>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</si>
  <si>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</si>
  <si>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</si>
  <si>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</si>
  <si>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</si>
  <si>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</si>
  <si>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</si>
  <si>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</si>
  <si>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</si>
  <si>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</si>
  <si>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</si>
  <si>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</si>
  <si>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</si>
  <si>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</si>
  <si>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</si>
  <si>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</si>
  <si>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</si>
  <si>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</si>
  <si>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</si>
  <si>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</si>
  <si>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</si>
  <si>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</si>
  <si>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</si>
  <si>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</si>
  <si>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</si>
  <si>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</si>
  <si>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</si>
  <si>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</si>
  <si>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</si>
  <si>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</si>
  <si>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</si>
  <si>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</si>
  <si>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</si>
  <si>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</si>
  <si>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</si>
  <si>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</si>
  <si>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</si>
  <si>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</si>
  <si>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</si>
  <si>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</si>
  <si>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</si>
  <si>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</si>
  <si>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</si>
  <si>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</si>
  <si>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</si>
  <si>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</si>
  <si>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</si>
  <si>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</si>
  <si>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</si>
  <si>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</si>
  <si>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</si>
  <si>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</si>
  <si>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</si>
  <si>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</si>
  <si>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</si>
  <si>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</si>
  <si>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</si>
  <si>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</si>
  <si>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</si>
  <si>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</si>
  <si>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</si>
  <si>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</si>
  <si>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</si>
  <si>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</si>
  <si>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</si>
  <si>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</si>
  <si>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</si>
  <si>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</si>
  <si>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</si>
  <si>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</si>
  <si>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</si>
  <si>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</si>
  <si>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</si>
  <si>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</si>
  <si>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</si>
  <si>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</si>
  <si>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</si>
  <si>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</si>
  <si>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</si>
  <si>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</si>
  <si>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</si>
  <si>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</si>
  <si>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</si>
  <si>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</si>
  <si>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</si>
  <si>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</si>
  <si>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</si>
  <si>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</si>
  <si>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</si>
  <si>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</si>
  <si>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</si>
  <si>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</si>
  <si>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</si>
  <si>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</si>
  <si>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</si>
  <si>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</si>
  <si>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</si>
  <si>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</si>
  <si>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</si>
  <si>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</si>
  <si>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</si>
  <si>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</si>
  <si>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</si>
  <si>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</si>
  <si>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</si>
  <si>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</si>
  <si>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</si>
  <si>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</si>
  <si>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</si>
  <si>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</si>
  <si>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</si>
  <si>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</si>
  <si>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</si>
  <si>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</si>
  <si>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</si>
  <si>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</si>
  <si>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</si>
  <si>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</si>
  <si>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</si>
  <si>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</si>
  <si>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</si>
  <si>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</si>
  <si>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</si>
  <si>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</si>
  <si>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</si>
  <si>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</si>
  <si>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</si>
  <si>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</si>
  <si>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</si>
  <si>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</si>
  <si>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</si>
  <si>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</si>
  <si>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</si>
  <si>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</si>
  <si>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</si>
  <si>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</si>
  <si>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</si>
  <si>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</si>
  <si>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</si>
  <si>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</si>
  <si>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</si>
  <si>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</si>
  <si>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</si>
  <si>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</si>
  <si>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</si>
  <si>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</si>
  <si>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</si>
  <si>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</si>
  <si>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</si>
  <si>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</si>
  <si>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</si>
  <si>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</si>
  <si>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</si>
  <si>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</si>
  <si>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</si>
  <si>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</si>
  <si>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</si>
  <si>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</si>
  <si>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</si>
  <si>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</si>
  <si>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</si>
  <si>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</si>
  <si>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</si>
  <si>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</si>
  <si>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</si>
  <si>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</si>
  <si>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</si>
  <si>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</si>
  <si>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</si>
  <si>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</si>
  <si>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</si>
  <si>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</si>
  <si>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</si>
  <si>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</si>
  <si>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</si>
  <si>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</si>
  <si>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</si>
  <si>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</si>
  <si>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</si>
  <si>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</si>
  <si>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</si>
  <si>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</si>
  <si>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</si>
  <si>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</si>
  <si>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</si>
  <si>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</si>
  <si>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</si>
  <si>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</si>
  <si>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</si>
  <si>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</si>
  <si>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</si>
  <si>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</si>
  <si>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</si>
  <si>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</si>
  <si>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</si>
  <si>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</si>
  <si>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</si>
  <si>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</si>
  <si>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</si>
  <si>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</si>
  <si>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</si>
  <si>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</si>
  <si>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</si>
  <si>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</si>
  <si>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</si>
  <si>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</si>
  <si>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</si>
  <si>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</si>
  <si>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</si>
  <si>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</si>
  <si>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</si>
  <si>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</si>
  <si>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</si>
  <si>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</si>
  <si>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</si>
  <si>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</si>
  <si>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</si>
  <si>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</si>
  <si>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</si>
  <si>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</si>
  <si>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</si>
  <si>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</si>
  <si>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</si>
  <si>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</si>
  <si>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</si>
  <si>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</si>
  <si>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</si>
  <si>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</si>
  <si>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</si>
  <si>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</si>
  <si>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</si>
  <si>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</si>
  <si>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</si>
  <si>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</si>
  <si>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</si>
  <si>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</si>
  <si>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</si>
  <si>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</si>
  <si>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</si>
  <si>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</si>
  <si>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</si>
  <si>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</si>
  <si>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</si>
  <si>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</si>
  <si>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</si>
  <si>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</si>
  <si>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</si>
  <si>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</si>
  <si>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</si>
  <si>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</si>
  <si>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</si>
  <si>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</si>
  <si>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</si>
  <si>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</si>
  <si>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</si>
  <si>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</si>
  <si>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</si>
  <si>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</si>
  <si>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</si>
  <si>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</si>
  <si>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</si>
  <si>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</si>
  <si>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</si>
  <si>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</si>
  <si>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</si>
  <si>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</si>
  <si>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</si>
  <si>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</si>
  <si>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</si>
  <si>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</si>
  <si>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</si>
  <si>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</si>
  <si>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</si>
  <si>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</si>
  <si>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</si>
  <si>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</si>
  <si>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</si>
  <si>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</si>
  <si>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</si>
  <si>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</si>
  <si>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</si>
  <si>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</si>
  <si>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</si>
  <si>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</si>
  <si>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</si>
  <si>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</si>
  <si>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</si>
  <si>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</si>
  <si>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</si>
  <si>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</si>
  <si>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</si>
  <si>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</si>
  <si>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</si>
  <si>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</si>
  <si>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</si>
  <si>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</si>
  <si>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</si>
  <si>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</si>
  <si>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</si>
  <si>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</si>
  <si>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</si>
  <si>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</si>
  <si>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</si>
  <si>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</si>
  <si>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</si>
  <si>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</si>
  <si>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</si>
  <si>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</si>
  <si>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</si>
  <si>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</si>
  <si>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</si>
  <si>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</si>
  <si>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</si>
  <si>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</si>
  <si>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</si>
  <si>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</si>
  <si>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</si>
  <si>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</si>
  <si>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</si>
  <si>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</si>
  <si>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</si>
  <si>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</si>
  <si>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</si>
  <si>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</si>
  <si>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</si>
  <si>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</si>
  <si>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</si>
  <si>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</si>
  <si>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</si>
  <si>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</si>
  <si>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</si>
  <si>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</si>
  <si>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</si>
  <si>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</si>
  <si>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</si>
  <si>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</si>
  <si>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</si>
  <si>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</si>
  <si>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</si>
  <si>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</si>
  <si>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</si>
  <si>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</si>
  <si>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</si>
  <si>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</si>
  <si>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</si>
  <si>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</si>
  <si>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</si>
  <si>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</si>
  <si>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</si>
  <si>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</si>
  <si>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</si>
  <si>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</si>
  <si>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</si>
  <si>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</si>
  <si>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</si>
  <si>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</si>
  <si>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</si>
  <si>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</si>
  <si>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</si>
  <si>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</si>
  <si>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</si>
  <si>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</si>
  <si>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</si>
  <si>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</si>
  <si>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</si>
  <si>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</si>
  <si>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</si>
  <si>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</si>
  <si>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</si>
  <si>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</si>
  <si>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</si>
  <si>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</si>
  <si>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</si>
  <si>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</si>
  <si>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</si>
  <si>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</si>
  <si>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</si>
  <si>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</si>
  <si>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</si>
  <si>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</si>
  <si>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</si>
  <si>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</si>
  <si>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</si>
  <si>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</si>
  <si>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</si>
  <si>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</si>
  <si>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</si>
  <si>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</si>
  <si>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</si>
  <si>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</si>
  <si>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</si>
  <si>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</si>
  <si>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</si>
  <si>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</si>
  <si>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</si>
  <si>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</si>
  <si>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</si>
  <si>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</si>
  <si>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</si>
  <si>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</si>
  <si>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</si>
  <si>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</si>
  <si>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</si>
  <si>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</si>
  <si>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</si>
  <si>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</si>
  <si>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</si>
  <si>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</si>
  <si>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</si>
  <si>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</si>
  <si>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</si>
  <si>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</si>
  <si>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</si>
  <si>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</si>
  <si>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</si>
  <si>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</si>
  <si>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</si>
  <si>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</si>
  <si>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</si>
  <si>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</si>
  <si>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</si>
  <si>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</si>
  <si>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</si>
  <si>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</si>
  <si>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</si>
  <si>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</si>
  <si>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</si>
  <si>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</si>
  <si>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</si>
  <si>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</si>
  <si>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</si>
  <si>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</si>
  <si>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</si>
  <si>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</si>
  <si>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</si>
  <si>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</si>
  <si>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</si>
  <si>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</si>
  <si>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</si>
  <si>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</si>
  <si>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</si>
  <si>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</si>
  <si>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</si>
  <si>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</si>
  <si>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</si>
  <si>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</si>
  <si>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</si>
  <si>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</si>
  <si>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</si>
  <si>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</si>
  <si>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</si>
  <si>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</si>
  <si>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</si>
  <si>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</si>
  <si>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</si>
  <si>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</si>
  <si>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</si>
  <si>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</si>
  <si>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</si>
  <si>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</si>
  <si>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</si>
  <si>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</si>
  <si>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</si>
  <si>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</si>
  <si>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</si>
  <si>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</si>
  <si>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</si>
  <si>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</si>
  <si>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</si>
  <si>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</si>
  <si>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</si>
  <si>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</si>
  <si>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</si>
  <si>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</si>
  <si>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</si>
  <si>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</si>
  <si>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</si>
  <si>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</si>
  <si>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</si>
  <si>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</si>
  <si>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</si>
  <si>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</si>
  <si>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</si>
  <si>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</si>
  <si>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</si>
  <si>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</si>
  <si>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</si>
  <si>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</si>
  <si>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</si>
  <si>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</si>
  <si>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</si>
  <si>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</si>
  <si>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</si>
  <si>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</si>
  <si>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</si>
  <si>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</si>
  <si>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</si>
  <si>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</si>
  <si>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</si>
  <si>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</si>
  <si>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</si>
  <si>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</si>
  <si>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</si>
  <si>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</si>
  <si>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</si>
  <si>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</si>
  <si>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</si>
  <si>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</si>
  <si>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</si>
  <si>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</si>
  <si>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</si>
  <si>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</si>
  <si>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</si>
  <si>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</si>
  <si>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</si>
  <si>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</si>
  <si>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</si>
  <si>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</si>
  <si>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</si>
  <si>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</si>
  <si>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</si>
  <si>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</si>
  <si>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</si>
  <si>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</si>
  <si>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</si>
  <si>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</si>
  <si>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</si>
  <si>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</si>
  <si>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</si>
  <si>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</si>
  <si>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</si>
  <si>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</si>
  <si>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</si>
  <si>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</si>
  <si>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</si>
  <si>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</si>
  <si>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</si>
  <si>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</si>
  <si>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</si>
  <si>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</si>
  <si>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</si>
  <si>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</si>
  <si>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</si>
  <si>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</si>
  <si>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</si>
  <si>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</si>
  <si>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</si>
  <si>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</si>
  <si>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</si>
  <si>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</si>
  <si>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</si>
  <si>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</si>
  <si>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</si>
  <si>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</si>
  <si>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</si>
  <si>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</si>
  <si>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</si>
  <si>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</si>
  <si>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</si>
  <si>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</si>
  <si>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</si>
  <si>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</si>
  <si>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</si>
  <si>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</si>
  <si>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</si>
  <si>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</si>
  <si>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</si>
  <si>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</si>
  <si>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</si>
  <si>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</si>
  <si>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</si>
  <si>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</si>
  <si>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</si>
  <si>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</si>
  <si>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</si>
  <si>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</si>
  <si>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</si>
  <si>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</si>
  <si>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</si>
  <si>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</si>
  <si>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</si>
  <si>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</si>
  <si>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</si>
  <si>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</si>
  <si>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</si>
  <si>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</si>
  <si>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</si>
  <si>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</si>
  <si>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</si>
  <si>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</si>
  <si>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</si>
  <si>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</si>
  <si>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</si>
  <si>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</si>
  <si>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</si>
  <si>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</si>
  <si>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</si>
  <si>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</si>
  <si>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</si>
  <si>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</si>
  <si>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</si>
  <si>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</si>
  <si>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</si>
  <si>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</si>
  <si>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</si>
  <si>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</si>
  <si>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</si>
  <si>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</si>
  <si>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</si>
  <si>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</si>
  <si>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</si>
  <si>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</si>
  <si>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</si>
  <si>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</si>
  <si>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</si>
  <si>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</si>
  <si>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</si>
  <si>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</si>
  <si>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</si>
  <si>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</si>
  <si>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</si>
  <si>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</si>
  <si>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</si>
  <si>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</si>
  <si>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</si>
  <si>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</si>
  <si>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</si>
  <si>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</si>
  <si>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</si>
  <si>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</si>
  <si>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</si>
  <si>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</si>
  <si>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</si>
  <si>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</si>
  <si>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</si>
  <si>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</si>
  <si>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</si>
  <si>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</si>
  <si>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</si>
  <si>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</si>
  <si>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</si>
  <si>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</si>
  <si>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</si>
  <si>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</si>
  <si>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</si>
  <si>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</si>
  <si>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</si>
  <si>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</si>
  <si>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</si>
  <si>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</si>
  <si>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</si>
  <si>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</si>
  <si>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</si>
  <si>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</si>
  <si>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</si>
  <si>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</si>
  <si>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</si>
  <si>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</si>
  <si>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</si>
  <si>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</si>
  <si>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</si>
  <si>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</si>
  <si>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</si>
  <si>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</si>
  <si>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</si>
  <si>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</si>
  <si>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</si>
  <si>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</si>
  <si>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</si>
  <si>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</si>
  <si>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</si>
  <si>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</si>
  <si>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</si>
  <si>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</si>
  <si>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</si>
  <si>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</si>
  <si>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</si>
  <si>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</si>
  <si>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</si>
  <si>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</si>
  <si>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</si>
  <si>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</si>
  <si>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</si>
  <si>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</si>
  <si>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</si>
  <si>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</si>
  <si>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</si>
  <si>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</si>
  <si>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</si>
  <si>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</si>
  <si>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</si>
  <si>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</si>
  <si>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</si>
  <si>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</si>
  <si>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</si>
  <si>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</si>
  <si>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</si>
  <si>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</si>
  <si>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</si>
  <si>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</si>
  <si>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</si>
  <si>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</si>
  <si>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</si>
  <si>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</si>
  <si>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</si>
  <si>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</si>
  <si>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</si>
  <si>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</si>
  <si>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</si>
  <si>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</si>
  <si>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</si>
  <si>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</si>
  <si>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</si>
  <si>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</si>
  <si>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</si>
  <si>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</si>
  <si>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</si>
  <si>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</si>
  <si>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</si>
  <si>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</si>
  <si>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</si>
  <si>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</si>
  <si>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</si>
  <si>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</si>
  <si>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</si>
  <si>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</si>
  <si>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</si>
  <si>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</si>
  <si>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</si>
  <si>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</si>
  <si>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</si>
  <si>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</si>
  <si>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</si>
  <si>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</si>
  <si>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</si>
  <si>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</si>
  <si>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</si>
  <si>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</si>
  <si>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</si>
  <si>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</si>
  <si>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</si>
  <si>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</si>
  <si>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</si>
  <si>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</si>
  <si>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</si>
  <si>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</si>
  <si>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</si>
  <si>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</si>
  <si>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</si>
  <si>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</si>
  <si>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</si>
  <si>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</si>
  <si>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</si>
  <si>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</si>
  <si>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</si>
  <si>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</si>
  <si>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</si>
  <si>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</si>
  <si>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</si>
  <si>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</si>
  <si>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</si>
  <si>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</si>
  <si>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</si>
  <si>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</si>
  <si>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</si>
  <si>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</si>
  <si>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</si>
  <si>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</si>
  <si>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</si>
  <si>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</si>
  <si>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</si>
  <si>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</si>
  <si>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</si>
  <si>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</si>
  <si>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</si>
  <si>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</si>
  <si>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</si>
  <si>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</si>
  <si>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</si>
  <si>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</si>
  <si>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</si>
  <si>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</si>
  <si>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</si>
  <si>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</si>
  <si>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</si>
  <si>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</si>
  <si>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</si>
  <si>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</si>
  <si>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</si>
  <si>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</si>
  <si>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</si>
  <si>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</si>
  <si>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</si>
  <si>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</si>
  <si>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</si>
  <si>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</si>
  <si>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</si>
  <si>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</si>
  <si>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</si>
  <si>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</si>
  <si>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</si>
  <si>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</si>
  <si>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</si>
  <si>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</si>
  <si>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</si>
  <si>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</si>
  <si>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</si>
  <si>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</si>
  <si>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</si>
  <si>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</si>
  <si>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</si>
  <si>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</si>
  <si>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</si>
  <si>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</si>
  <si>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</si>
  <si>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</si>
  <si>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</si>
  <si>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</si>
  <si>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</si>
  <si>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</si>
  <si>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</si>
  <si>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</si>
  <si>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</si>
  <si>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</si>
  <si>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</si>
  <si>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</si>
  <si>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</si>
  <si>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</si>
  <si>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</si>
  <si>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</si>
  <si>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</si>
  <si>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</si>
  <si>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</si>
  <si>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</si>
  <si>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</si>
  <si>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</si>
  <si>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</si>
  <si>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</si>
  <si>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</si>
  <si>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</si>
  <si>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</si>
  <si>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</si>
  <si>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</si>
  <si>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</si>
  <si>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</si>
  <si>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</si>
  <si>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</si>
  <si>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</si>
  <si>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</si>
  <si>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</si>
  <si>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</si>
  <si>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</si>
  <si>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</si>
  <si>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</si>
  <si>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</si>
  <si>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</si>
  <si>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</si>
  <si>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</si>
  <si>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</si>
  <si>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</si>
  <si>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</si>
  <si>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</si>
  <si>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</si>
  <si>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</si>
  <si>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</si>
  <si>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</si>
  <si>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</si>
  <si>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</si>
  <si>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</si>
  <si>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</si>
  <si>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</si>
  <si>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</si>
  <si>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</si>
  <si>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</si>
  <si>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</si>
  <si>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</si>
  <si>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</si>
  <si>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</si>
  <si>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</si>
  <si>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</si>
  <si>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</si>
  <si>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</si>
  <si>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</si>
  <si>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</si>
  <si>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</si>
  <si>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</si>
  <si>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</si>
  <si>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</si>
  <si>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</si>
  <si>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</si>
  <si>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</si>
  <si>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</si>
  <si>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</si>
  <si>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</si>
  <si>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</si>
  <si>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</si>
  <si>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</si>
  <si>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</si>
  <si>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</si>
  <si>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</si>
  <si>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</si>
  <si>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</si>
  <si>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</si>
  <si>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</si>
  <si>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</si>
  <si>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</si>
  <si>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</si>
  <si>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</si>
  <si>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</si>
  <si>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</si>
  <si>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</si>
  <si>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</si>
  <si>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</si>
  <si>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</si>
  <si>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</si>
  <si>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</si>
  <si>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</si>
  <si>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</si>
  <si>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</si>
  <si>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</si>
  <si>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</si>
  <si>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</si>
  <si>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</si>
  <si>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</si>
  <si>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</si>
  <si>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</si>
  <si>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</si>
  <si>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</si>
  <si>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</si>
  <si>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</si>
  <si>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</si>
  <si>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</si>
  <si>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</si>
  <si>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</si>
  <si>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</si>
  <si>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</si>
  <si>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</si>
  <si>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</si>
  <si>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</si>
  <si>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</si>
  <si>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</si>
  <si>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</si>
  <si>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</si>
  <si>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</si>
  <si>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</si>
  <si>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</si>
  <si>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</si>
  <si>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</si>
  <si>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</si>
  <si>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</si>
  <si>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</si>
  <si>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</si>
  <si>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</si>
  <si>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</si>
  <si>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</si>
  <si>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</si>
  <si>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</si>
  <si>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</si>
  <si>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</si>
  <si>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</si>
  <si>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</si>
  <si>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</si>
  <si>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</si>
  <si>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</si>
  <si>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</si>
  <si>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</si>
  <si>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</si>
  <si>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</si>
  <si>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</si>
  <si>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</si>
  <si>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</si>
  <si>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</si>
  <si>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</si>
  <si>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</si>
  <si>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</si>
  <si>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</si>
  <si>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</si>
  <si>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</si>
  <si>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</si>
  <si>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</si>
  <si>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</si>
  <si>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</si>
  <si>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</si>
  <si>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</si>
  <si>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</si>
  <si>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</si>
  <si>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</si>
  <si>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</si>
  <si>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</si>
  <si>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</si>
  <si>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</si>
  <si>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</si>
  <si>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</si>
  <si>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</si>
  <si>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</si>
  <si>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</si>
  <si>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</si>
  <si>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</si>
  <si>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</si>
  <si>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</si>
  <si>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</si>
  <si>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</si>
  <si>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</si>
  <si>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</si>
  <si>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</si>
  <si>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</si>
  <si>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</si>
  <si>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</si>
  <si>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</si>
  <si>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</si>
  <si>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</si>
  <si>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</si>
  <si>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</si>
  <si>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</si>
  <si>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</si>
  <si>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</si>
  <si>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</si>
  <si>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</si>
  <si>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</si>
  <si>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</si>
  <si>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</si>
  <si>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</si>
  <si>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</si>
  <si>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</si>
  <si>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</si>
  <si>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</si>
  <si>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</si>
  <si>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</si>
  <si>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</si>
  <si>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</si>
  <si>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</si>
  <si>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</si>
  <si>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</si>
  <si>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</si>
  <si>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</si>
  <si>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</si>
  <si>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</si>
  <si>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</si>
  <si>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</si>
  <si>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</si>
  <si>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</si>
  <si>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</si>
  <si>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</si>
  <si>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</si>
  <si>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</si>
  <si>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</si>
  <si>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</si>
  <si>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</si>
  <si>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</si>
  <si>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</si>
  <si>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</si>
  <si>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</si>
  <si>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</si>
  <si>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</si>
  <si>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</si>
  <si>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</si>
  <si>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</si>
  <si>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</si>
  <si>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</si>
  <si>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</si>
  <si>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</si>
  <si>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</si>
  <si>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</si>
  <si>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</si>
  <si>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</si>
  <si>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</si>
  <si>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</si>
  <si>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</si>
  <si>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</si>
  <si>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</si>
  <si>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</si>
  <si>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</si>
  <si>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</si>
  <si>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</si>
  <si>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</si>
  <si>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</si>
  <si>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</si>
  <si>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</si>
  <si>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</si>
  <si>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</si>
  <si>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</si>
  <si>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</si>
  <si>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</si>
  <si>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</si>
  <si>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</si>
  <si>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</si>
  <si>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</si>
  <si>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</si>
  <si>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</si>
  <si>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</si>
  <si>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</si>
  <si>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</si>
  <si>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</si>
  <si>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</si>
  <si>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</si>
  <si>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</si>
  <si>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</si>
  <si>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</si>
  <si>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</si>
  <si>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</si>
  <si>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</si>
  <si>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</si>
  <si>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</si>
  <si>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</si>
  <si>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</si>
  <si>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</si>
  <si>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</si>
  <si>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</si>
  <si>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</si>
  <si>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</si>
  <si>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</si>
  <si>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</si>
  <si>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</si>
  <si>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</si>
  <si>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</si>
  <si>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</si>
  <si>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</si>
  <si>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</si>
  <si>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</si>
  <si>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</si>
  <si>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</si>
  <si>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</si>
  <si>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</si>
  <si>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</si>
  <si>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</si>
  <si>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</si>
  <si>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</si>
  <si>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</si>
  <si>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</si>
  <si>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</si>
  <si>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</si>
  <si>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</si>
  <si>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</si>
  <si>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</si>
  <si>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</si>
  <si>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</si>
  <si>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</si>
  <si>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</si>
  <si>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</si>
  <si>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</si>
  <si>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</si>
  <si>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</si>
  <si>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</si>
  <si>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</si>
  <si>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</si>
  <si>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</si>
  <si>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</si>
  <si>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</si>
  <si>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</si>
  <si>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</si>
  <si>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</si>
  <si>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</si>
  <si>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</si>
  <si>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</si>
  <si>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</si>
  <si>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</si>
  <si>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</si>
  <si>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</si>
  <si>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</si>
  <si>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</si>
  <si>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</si>
  <si>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</si>
  <si>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</si>
  <si>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</si>
  <si>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</si>
  <si>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</si>
  <si>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</si>
  <si>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</si>
  <si>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</si>
  <si>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</si>
  <si>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</si>
  <si>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</si>
  <si>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</si>
  <si>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</si>
  <si>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</si>
  <si>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</si>
  <si>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</si>
  <si>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</si>
  <si>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</si>
  <si>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</si>
  <si>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</si>
  <si>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</si>
  <si>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</si>
  <si>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</si>
  <si>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</si>
  <si>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</si>
  <si>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</si>
  <si>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</si>
  <si>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</si>
  <si>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</si>
  <si>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</si>
  <si>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</si>
  <si>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</si>
  <si>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</si>
  <si>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</si>
  <si>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</si>
  <si>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</si>
  <si>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</si>
  <si>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</si>
  <si>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</si>
  <si>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</si>
  <si>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</si>
  <si>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</si>
  <si>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</si>
  <si>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</si>
  <si>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</si>
  <si>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</si>
  <si>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</si>
  <si>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</si>
  <si>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</si>
  <si>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</si>
  <si>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</si>
  <si>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</si>
  <si>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</si>
  <si>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</si>
  <si>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</si>
  <si>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</si>
  <si>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</si>
  <si>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</si>
  <si>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</si>
  <si>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</si>
  <si>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</si>
  <si>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</si>
  <si>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</si>
  <si>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</si>
  <si>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</si>
  <si>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</si>
  <si>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</si>
  <si>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</si>
  <si>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</si>
  <si>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</si>
  <si>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</si>
  <si>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</si>
  <si>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</si>
  <si>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</si>
  <si>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</si>
  <si>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</si>
  <si>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</si>
  <si>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</si>
  <si>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</si>
  <si>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</si>
  <si>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</si>
  <si>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</si>
  <si>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</si>
  <si>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</si>
  <si>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</si>
  <si>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</si>
  <si>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</si>
  <si>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</si>
  <si>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</si>
  <si>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</si>
  <si>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</si>
  <si>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</si>
  <si>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</si>
  <si>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</si>
  <si>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</si>
  <si>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</si>
  <si>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</si>
  <si>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</si>
  <si>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</si>
  <si>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</si>
  <si>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</si>
  <si>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</si>
  <si>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</si>
  <si>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</si>
  <si>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</si>
  <si>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</si>
  <si>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</si>
  <si>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</si>
  <si>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</si>
  <si>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</si>
  <si>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</si>
  <si>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</si>
  <si>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</si>
  <si>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</si>
  <si>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</si>
  <si>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</si>
  <si>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</si>
  <si>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</si>
  <si>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</si>
  <si>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</si>
  <si>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</si>
  <si>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</si>
  <si>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</si>
  <si>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</si>
  <si>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</si>
  <si>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</si>
  <si>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</si>
  <si>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</si>
  <si>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</si>
  <si>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</si>
  <si>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</si>
  <si>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</si>
  <si>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</si>
  <si>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</si>
  <si>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</si>
  <si>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</si>
  <si>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</si>
  <si>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</si>
  <si>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</si>
  <si>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</si>
  <si>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</si>
  <si>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</si>
  <si>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</si>
  <si>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</si>
  <si>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</si>
  <si>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</si>
  <si>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</si>
  <si>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</si>
  <si>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</si>
  <si>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</si>
  <si>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</si>
  <si>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</si>
  <si>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</si>
  <si>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</si>
  <si>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</si>
  <si>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</si>
  <si>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</si>
  <si>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</si>
  <si>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</si>
  <si>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</si>
  <si>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</si>
  <si>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</si>
  <si>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</si>
  <si>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</si>
  <si>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</si>
  <si>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</si>
  <si>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</si>
  <si>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</si>
  <si>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</si>
  <si>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</si>
  <si>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</si>
  <si>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</si>
  <si>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</si>
  <si>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</si>
  <si>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</si>
  <si>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</si>
  <si>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</si>
  <si>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</si>
  <si>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</si>
  <si>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</si>
  <si>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</si>
  <si>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</si>
  <si>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</si>
  <si>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</si>
  <si>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</si>
  <si>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</si>
  <si>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</si>
  <si>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</si>
  <si>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</si>
  <si>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</si>
  <si>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</si>
  <si>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</si>
  <si>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</si>
  <si>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</si>
  <si>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</si>
  <si>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</si>
  <si>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</si>
  <si>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</si>
  <si>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</si>
  <si>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</si>
  <si>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</si>
  <si>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</si>
  <si>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</si>
  <si>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</si>
  <si>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</si>
  <si>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</si>
  <si>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</si>
  <si>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</si>
  <si>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</si>
  <si>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</si>
  <si>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</si>
  <si>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</si>
  <si>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</si>
  <si>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</si>
  <si>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</si>
  <si>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</si>
  <si>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</si>
  <si>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</si>
  <si>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</si>
  <si>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</si>
  <si>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</si>
  <si>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</si>
  <si>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</si>
  <si>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</si>
  <si>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</si>
  <si>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</si>
  <si>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</si>
  <si>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</si>
  <si>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</si>
  <si>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</si>
  <si>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</si>
  <si>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</si>
  <si>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</si>
  <si>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</si>
  <si>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</si>
  <si>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</si>
  <si>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</si>
  <si>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</si>
  <si>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</si>
  <si>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</si>
  <si>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</si>
  <si>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</si>
  <si>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</si>
  <si>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</si>
  <si>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</si>
  <si>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</si>
  <si>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</si>
  <si>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</si>
  <si>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</si>
  <si>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</si>
  <si>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</si>
  <si>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</si>
  <si>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</si>
  <si>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</si>
  <si>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</si>
  <si>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</si>
  <si>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</si>
  <si>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</si>
  <si>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</si>
  <si>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</si>
  <si>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</si>
  <si>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</si>
  <si>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</si>
  <si>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</si>
  <si>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</si>
  <si>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</si>
  <si>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</si>
  <si>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</si>
  <si>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</si>
  <si>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</si>
  <si>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</si>
  <si>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</si>
  <si>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</si>
  <si>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</si>
  <si>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</si>
  <si>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</si>
  <si>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</si>
  <si>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</si>
  <si>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</si>
  <si>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</si>
  <si>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</si>
  <si>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</si>
  <si>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</si>
  <si>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</si>
  <si>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</si>
  <si>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</si>
  <si>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</si>
  <si>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</si>
  <si>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</si>
  <si>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</si>
  <si>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</si>
  <si>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</si>
  <si>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</si>
  <si>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</si>
  <si>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</si>
  <si>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</si>
  <si>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</si>
  <si>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</si>
  <si>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</si>
  <si>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</si>
  <si>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</si>
  <si>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</si>
  <si>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</si>
  <si>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</si>
  <si>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</si>
  <si>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</si>
  <si>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</si>
  <si>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</si>
  <si>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</si>
  <si>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</si>
  <si>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</si>
  <si>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</si>
  <si>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</si>
  <si>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</si>
  <si>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</si>
  <si>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</si>
  <si>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</si>
  <si>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</si>
  <si>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</si>
  <si>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</si>
  <si>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</si>
  <si>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</si>
  <si>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</si>
  <si>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</si>
  <si>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</si>
  <si>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</si>
  <si>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</si>
  <si>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</si>
  <si>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</si>
  <si>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</si>
  <si>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</si>
  <si>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</si>
  <si>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</si>
  <si>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</si>
  <si>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</si>
  <si>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</si>
  <si>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</si>
  <si>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</si>
  <si>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</si>
  <si>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</si>
  <si>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</si>
  <si>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</si>
  <si>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</si>
  <si>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</si>
  <si>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</si>
  <si>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</si>
  <si>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</si>
  <si>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</si>
  <si>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</si>
  <si>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</si>
  <si>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</si>
  <si>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</si>
  <si>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</si>
  <si>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</si>
  <si>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</si>
  <si>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</si>
  <si>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</si>
  <si>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</si>
  <si>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</si>
  <si>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</si>
  <si>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</si>
  <si>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</si>
  <si>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</si>
  <si>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</si>
  <si>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</si>
  <si>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</si>
  <si>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</si>
  <si>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</si>
  <si>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</si>
  <si>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</si>
  <si>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</si>
  <si>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</si>
  <si>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</si>
  <si>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</si>
  <si>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</si>
  <si>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</si>
  <si>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</si>
  <si>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</si>
  <si>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</si>
  <si>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</si>
  <si>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</si>
  <si>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</si>
  <si>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</si>
  <si>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</si>
  <si>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</si>
  <si>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</si>
  <si>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</si>
  <si>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</si>
  <si>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</si>
  <si>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</si>
  <si>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</si>
  <si>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</si>
  <si>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</si>
  <si>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</si>
  <si>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</si>
  <si>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</si>
  <si>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</si>
  <si>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</si>
  <si>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</si>
  <si>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</si>
  <si>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</si>
  <si>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</si>
  <si>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</si>
  <si>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</si>
  <si>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</si>
  <si>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</si>
  <si>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</si>
  <si>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</si>
  <si>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</si>
  <si>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</si>
  <si>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</si>
  <si>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</si>
  <si>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</si>
  <si>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</si>
  <si>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</si>
  <si>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</si>
  <si>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</si>
  <si>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</si>
  <si>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</si>
  <si>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</si>
  <si>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</si>
  <si>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</si>
  <si>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</si>
  <si>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</si>
  <si>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</si>
  <si>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</si>
  <si>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</si>
  <si>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</si>
  <si>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</si>
  <si>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</si>
  <si>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</si>
  <si>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</si>
  <si>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</si>
  <si>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</si>
  <si>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</si>
  <si>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</si>
  <si>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</si>
  <si>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</si>
  <si>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</si>
  <si>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</si>
  <si>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</si>
  <si>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</si>
  <si>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</si>
  <si>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</si>
  <si>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</si>
  <si>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</si>
  <si>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</si>
  <si>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</si>
  <si>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</si>
  <si>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</si>
  <si>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</si>
  <si>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</si>
  <si>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</si>
  <si>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</si>
  <si>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</si>
  <si>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</si>
  <si>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</si>
  <si>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</si>
  <si>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</si>
  <si>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</si>
  <si>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</si>
  <si>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</si>
  <si>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</si>
  <si>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</si>
  <si>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</si>
  <si>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</si>
  <si>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</si>
  <si>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</si>
  <si>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</si>
  <si>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</si>
  <si>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</si>
  <si>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</si>
  <si>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</si>
  <si>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</si>
  <si>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</si>
  <si>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</si>
  <si>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</si>
  <si>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</si>
  <si>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</si>
  <si>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</si>
  <si>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</si>
  <si>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</si>
  <si>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</si>
  <si>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</si>
  <si>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</si>
  <si>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</si>
  <si>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</si>
  <si>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</si>
  <si>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</si>
  <si>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</si>
  <si>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</si>
  <si>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</si>
  <si>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</si>
  <si>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</si>
  <si>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</si>
  <si>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</si>
  <si>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</si>
  <si>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</si>
  <si>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</si>
  <si>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</si>
  <si>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</si>
  <si>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</si>
  <si>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</si>
  <si>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</si>
  <si>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</si>
  <si>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</si>
  <si>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</si>
  <si>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</si>
  <si>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</si>
  <si>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</si>
  <si>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</si>
  <si>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</si>
  <si>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</si>
  <si>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</si>
  <si>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</si>
  <si>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</si>
  <si>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</si>
  <si>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</si>
  <si>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</si>
  <si>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</si>
  <si>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</si>
  <si>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</si>
  <si>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</si>
  <si>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</si>
  <si>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</si>
  <si>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</si>
  <si>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</si>
  <si>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</si>
  <si>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</si>
  <si>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</si>
  <si>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</si>
  <si>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</si>
  <si>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</si>
  <si>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</si>
  <si>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</si>
  <si>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</si>
  <si>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</si>
  <si>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</si>
  <si>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</si>
  <si>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</si>
  <si>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</si>
  <si>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</si>
  <si>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</si>
  <si>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</si>
  <si>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</si>
  <si>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</si>
  <si>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</si>
  <si>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</si>
  <si>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</si>
  <si>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</si>
  <si>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</si>
  <si>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</si>
  <si>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</si>
  <si>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</si>
  <si>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</si>
  <si>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</si>
  <si>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</si>
  <si>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</si>
  <si>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</si>
  <si>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</si>
  <si>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</si>
  <si>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</si>
  <si>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</si>
  <si>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</si>
  <si>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</si>
  <si>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</si>
  <si>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</si>
  <si>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</si>
  <si>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</si>
  <si>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</si>
  <si>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</si>
  <si>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</si>
  <si>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</si>
  <si>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</si>
  <si>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</si>
  <si>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</si>
  <si>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</si>
  <si>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</si>
  <si>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</si>
  <si>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</si>
  <si>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</si>
  <si>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</si>
  <si>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</si>
  <si>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</si>
  <si>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</si>
  <si>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</si>
  <si>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</si>
  <si>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</si>
  <si>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</si>
  <si>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</si>
  <si>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</si>
  <si>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</si>
  <si>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</si>
  <si>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</si>
  <si>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</si>
  <si>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</si>
  <si>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</si>
  <si>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</si>
  <si>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</si>
  <si>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</si>
  <si>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</si>
  <si>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</si>
  <si>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</si>
  <si>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</si>
  <si>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</si>
  <si>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</si>
  <si>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</si>
  <si>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</si>
  <si>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</si>
  <si>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</si>
  <si>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</si>
  <si>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</si>
  <si>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</si>
  <si>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</si>
  <si>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</si>
  <si>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</si>
  <si>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</si>
  <si>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</si>
  <si>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</si>
  <si>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</si>
  <si>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</si>
  <si>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</si>
  <si>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</si>
  <si>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</si>
  <si>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</si>
  <si>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</si>
  <si>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</si>
  <si>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</si>
  <si>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</si>
  <si>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</si>
  <si>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</si>
  <si>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</si>
  <si>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</si>
  <si>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</si>
  <si>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</si>
  <si>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</si>
  <si>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</si>
  <si>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</si>
  <si>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</si>
  <si>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</si>
  <si>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</si>
  <si>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</si>
  <si>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</si>
  <si>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</si>
  <si>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</si>
  <si>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</si>
  <si>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</si>
  <si>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</si>
  <si>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</si>
  <si>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</si>
  <si>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</si>
  <si>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</si>
  <si>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</si>
  <si>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</si>
  <si>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</si>
  <si>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</si>
  <si>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</si>
  <si>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</si>
  <si>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</si>
  <si>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</si>
  <si>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</si>
  <si>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</si>
  <si>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</si>
  <si>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</si>
  <si>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</si>
  <si>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</si>
  <si>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</si>
  <si>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</si>
  <si>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</si>
  <si>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</si>
  <si>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</si>
  <si>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</si>
  <si>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</si>
  <si>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</si>
  <si>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</si>
  <si>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</si>
  <si>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</si>
  <si>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</si>
  <si>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</si>
  <si>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</si>
  <si>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</si>
  <si>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</si>
  <si>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</si>
  <si>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</si>
  <si>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</si>
  <si>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</si>
  <si>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</si>
  <si>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</si>
  <si>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</si>
  <si>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</si>
  <si>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</si>
  <si>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</si>
  <si>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</si>
  <si>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</si>
  <si>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</si>
  <si>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</si>
  <si>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</si>
  <si>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</si>
  <si>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</si>
  <si>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</si>
  <si>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</si>
  <si>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</si>
  <si>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</si>
  <si>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</si>
  <si>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</si>
  <si>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</si>
  <si>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</si>
  <si>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</si>
  <si>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</si>
  <si>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</si>
  <si>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</si>
  <si>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</si>
  <si>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</si>
  <si>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</si>
  <si>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</si>
  <si>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</si>
  <si>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</si>
  <si>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</si>
  <si>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</si>
  <si>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</si>
  <si>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</si>
  <si>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</si>
  <si>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</si>
  <si>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</si>
  <si>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</si>
  <si>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</si>
  <si>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</si>
  <si>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</si>
  <si>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</si>
  <si>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</si>
  <si>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</si>
  <si>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</si>
  <si>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</si>
  <si>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</si>
  <si>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</si>
  <si>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</si>
  <si>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</si>
  <si>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</si>
  <si>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</si>
  <si>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</si>
  <si>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</si>
  <si>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</si>
  <si>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</si>
  <si>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</si>
  <si>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</si>
  <si>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</si>
  <si>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</si>
  <si>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</si>
  <si>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</si>
  <si>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</si>
  <si>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</si>
  <si>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</si>
  <si>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</si>
  <si>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</si>
  <si>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</si>
  <si>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</si>
  <si>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</si>
  <si>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</si>
  <si>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</si>
  <si>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</si>
  <si>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</si>
  <si>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</si>
  <si>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</si>
  <si>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</si>
  <si>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</si>
  <si>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</si>
  <si>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</si>
  <si>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</si>
  <si>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</si>
  <si>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</si>
  <si>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</si>
  <si>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</si>
  <si>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</si>
  <si>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</si>
  <si>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</si>
  <si>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</si>
  <si>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</si>
  <si>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</si>
  <si>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</si>
  <si>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</si>
  <si>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</si>
  <si>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</si>
  <si>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</si>
  <si>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</si>
  <si>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</si>
  <si>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</si>
  <si>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</si>
  <si>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</si>
  <si>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</si>
  <si>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</si>
  <si>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</si>
  <si>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</si>
  <si>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</si>
  <si>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</si>
  <si>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</si>
  <si>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</si>
  <si>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</si>
  <si>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</si>
  <si>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</si>
  <si>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</si>
  <si>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</si>
  <si>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</si>
  <si>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</si>
  <si>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</si>
  <si>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</si>
  <si>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</si>
  <si>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</si>
  <si>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</si>
  <si>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</si>
  <si>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</si>
  <si>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</si>
  <si>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</si>
  <si>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</si>
  <si>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</si>
  <si>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</si>
  <si>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</si>
  <si>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</si>
  <si>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</si>
  <si>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</si>
  <si>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</si>
  <si>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</si>
  <si>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</si>
  <si>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</si>
  <si>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</si>
  <si>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</si>
  <si>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</si>
  <si>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</si>
  <si>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</si>
  <si>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</si>
  <si>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</si>
  <si>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</si>
  <si>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</si>
  <si>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</si>
  <si>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</si>
  <si>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</si>
  <si>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</si>
  <si>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</si>
  <si>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</si>
  <si>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</si>
  <si>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</si>
  <si>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</si>
  <si>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</si>
  <si>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</si>
  <si>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</si>
  <si>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</si>
  <si>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</si>
  <si>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</si>
  <si>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</si>
  <si>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</si>
  <si>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</si>
  <si>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</si>
  <si>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</si>
  <si>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</si>
  <si>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</si>
  <si>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</si>
  <si>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</si>
  <si>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</si>
  <si>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</si>
  <si>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</si>
  <si>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</si>
  <si>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</si>
  <si>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</si>
  <si>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</si>
  <si>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</si>
  <si>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</si>
  <si>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</si>
  <si>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</si>
  <si>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</si>
  <si>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</si>
  <si>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</si>
  <si>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</si>
  <si>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</si>
  <si>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</si>
  <si>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</si>
  <si>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</si>
  <si>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</si>
  <si>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</si>
  <si>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</si>
  <si>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</si>
  <si>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</si>
  <si>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</si>
  <si>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</si>
  <si>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</si>
  <si>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</si>
  <si>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</si>
  <si>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</si>
  <si>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</si>
  <si>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</si>
  <si>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</si>
  <si>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</si>
  <si>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</si>
  <si>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</si>
  <si>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</si>
  <si>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</si>
  <si>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</si>
  <si>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</si>
  <si>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</si>
  <si>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</si>
  <si>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</si>
  <si>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</si>
  <si>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</si>
  <si>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</si>
  <si>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</si>
  <si>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</si>
  <si>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</si>
  <si>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</si>
  <si>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</si>
  <si>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</si>
  <si>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</si>
  <si>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</si>
  <si>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</si>
  <si>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</si>
  <si>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</si>
  <si>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</si>
  <si>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</si>
  <si>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</si>
  <si>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</si>
  <si>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</si>
  <si>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</si>
  <si>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</si>
  <si>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</si>
  <si>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</si>
  <si>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</si>
  <si>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</si>
  <si>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</si>
  <si>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</si>
  <si>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</si>
  <si>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</si>
  <si>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</si>
  <si>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</si>
  <si>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</si>
  <si>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</si>
  <si>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</si>
  <si>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</si>
  <si>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</si>
  <si>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</si>
  <si>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</si>
  <si>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</si>
  <si>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</si>
  <si>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</si>
  <si>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</si>
  <si>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</si>
  <si>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</si>
  <si>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</si>
  <si>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</si>
  <si>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</si>
  <si>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</si>
  <si>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</si>
  <si>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</si>
  <si>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</si>
  <si>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</si>
  <si>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</si>
  <si>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</si>
  <si>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</si>
  <si>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</si>
  <si>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</si>
  <si>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</si>
  <si>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</si>
  <si>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</si>
  <si>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</si>
  <si>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</si>
  <si>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</si>
  <si>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</si>
  <si>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</si>
  <si>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</si>
  <si>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</si>
  <si>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</si>
  <si>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</si>
  <si>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</si>
  <si>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</si>
  <si>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</si>
  <si>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</si>
  <si>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</si>
  <si>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</si>
  <si>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</si>
  <si>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</si>
  <si>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</si>
  <si>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</si>
  <si>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</si>
  <si>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</si>
  <si>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</si>
  <si>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</si>
  <si>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</si>
  <si>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</si>
  <si>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</si>
  <si>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</si>
  <si>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</si>
  <si>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</si>
  <si>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</si>
  <si>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</si>
  <si>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</si>
  <si>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</si>
  <si>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</si>
  <si>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</si>
  <si>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</si>
  <si>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</si>
  <si>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</si>
  <si>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</si>
  <si>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</si>
  <si>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</si>
  <si>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</si>
  <si>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</si>
  <si>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</si>
  <si>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</si>
  <si>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</si>
  <si>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</si>
  <si>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</si>
  <si>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</si>
  <si>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</si>
  <si>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</si>
  <si>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</si>
  <si>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</si>
  <si>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</si>
  <si>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</si>
  <si>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</si>
  <si>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</si>
  <si>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</si>
  <si>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</si>
  <si>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</si>
  <si>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</si>
  <si>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</si>
  <si>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</si>
  <si>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</si>
  <si>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</si>
  <si>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</si>
  <si>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</si>
  <si>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</si>
  <si>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</si>
  <si>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</si>
  <si>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</si>
  <si>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</si>
  <si>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</si>
  <si>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</si>
  <si>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</si>
  <si>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</si>
  <si>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</si>
  <si>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</si>
  <si>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</si>
  <si>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</si>
  <si>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</si>
  <si>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</si>
  <si>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</si>
  <si>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</si>
  <si>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</si>
  <si>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</si>
  <si>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</si>
  <si>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</si>
  <si>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</si>
  <si>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</si>
  <si>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</si>
  <si>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</si>
  <si>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</si>
  <si>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</si>
  <si>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</si>
  <si>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</si>
  <si>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</si>
  <si>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</si>
  <si>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</si>
  <si>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</si>
  <si>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</si>
  <si>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</si>
  <si>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</si>
  <si>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</si>
  <si>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</si>
  <si>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</si>
  <si>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</si>
  <si>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</si>
  <si>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</si>
  <si>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</si>
  <si>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</si>
  <si>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</si>
  <si>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</si>
  <si>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</si>
  <si>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</si>
  <si>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</si>
  <si>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</si>
  <si>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</si>
  <si>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</si>
  <si>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</si>
  <si>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</si>
  <si>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</si>
  <si>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</si>
  <si>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</si>
  <si>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</si>
  <si>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</si>
  <si>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</si>
  <si>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</si>
  <si>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</si>
  <si>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</si>
  <si>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</si>
  <si>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</si>
  <si>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</si>
  <si>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</si>
  <si>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</si>
  <si>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</si>
  <si>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</si>
  <si>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</si>
  <si>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</si>
  <si>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</si>
  <si>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</si>
  <si>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</si>
  <si>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</si>
  <si>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</si>
  <si>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</si>
  <si>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</si>
  <si>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</si>
  <si>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</si>
  <si>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</si>
  <si>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</si>
  <si>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</si>
  <si>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</si>
  <si>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</si>
  <si>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</si>
  <si>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</si>
  <si>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</si>
  <si>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</si>
  <si>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</si>
  <si>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</si>
  <si>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</si>
  <si>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</si>
  <si>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</si>
  <si>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</si>
  <si>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</si>
  <si>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</si>
  <si>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</si>
  <si>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</si>
  <si>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</si>
  <si>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</si>
  <si>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</si>
  <si>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</si>
  <si>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</si>
  <si>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</si>
  <si>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</si>
  <si>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</si>
  <si>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</si>
  <si>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</si>
  <si>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</si>
  <si>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</si>
  <si>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</si>
  <si>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</si>
  <si>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</si>
  <si>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</si>
  <si>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</si>
  <si>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</si>
  <si>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</si>
  <si>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</si>
  <si>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</si>
  <si>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</si>
  <si>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</si>
  <si>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</si>
  <si>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</si>
  <si>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</si>
  <si>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</si>
  <si>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</si>
  <si>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</si>
  <si>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</si>
  <si>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</si>
  <si>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</si>
  <si>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</si>
  <si>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</si>
  <si>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</si>
  <si>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</si>
  <si>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</si>
  <si>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</si>
  <si>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</si>
  <si>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</si>
  <si>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</si>
  <si>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</si>
  <si>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</si>
  <si>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</si>
  <si>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</si>
  <si>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</si>
  <si>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</si>
  <si>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</si>
  <si>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</si>
  <si>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</si>
  <si>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</si>
  <si>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</si>
  <si>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</si>
  <si>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</si>
  <si>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</si>
  <si>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</si>
  <si>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</si>
  <si>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</si>
  <si>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</si>
  <si>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</si>
  <si>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</si>
  <si>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</si>
  <si>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</si>
  <si>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</si>
  <si>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</si>
  <si>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</si>
  <si>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</si>
  <si>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</si>
  <si>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</si>
  <si>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</si>
  <si>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</si>
  <si>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</si>
  <si>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</si>
  <si>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</si>
  <si>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</si>
  <si>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</si>
  <si>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</si>
  <si>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</si>
  <si>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</si>
  <si>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</si>
  <si>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</si>
  <si>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</si>
  <si>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</si>
  <si>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</si>
  <si>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</si>
  <si>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</si>
  <si>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</si>
  <si>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</si>
  <si>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</si>
  <si>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</si>
  <si>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</si>
  <si>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</si>
  <si>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</si>
  <si>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</si>
  <si>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</si>
  <si>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</si>
  <si>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</si>
  <si>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</si>
  <si>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</si>
  <si>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</si>
  <si>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</si>
  <si>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</si>
  <si>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</si>
  <si>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</si>
  <si>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</si>
  <si>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</si>
  <si>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</si>
  <si>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</si>
  <si>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</si>
  <si>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</si>
  <si>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</si>
  <si>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</si>
  <si>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</si>
  <si>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</si>
  <si>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</si>
  <si>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</si>
  <si>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</si>
  <si>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</si>
  <si>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</si>
  <si>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</si>
  <si>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</si>
  <si>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</si>
  <si>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</si>
  <si>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</si>
  <si>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</si>
  <si>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</si>
  <si>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</si>
  <si>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</si>
  <si>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</si>
  <si>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</si>
  <si>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</si>
  <si>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</si>
  <si>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</si>
  <si>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</si>
  <si>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</si>
  <si>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</si>
  <si>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</si>
  <si>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</si>
  <si>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</si>
  <si>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</si>
  <si>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</si>
  <si>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</si>
  <si>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</si>
  <si>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</si>
  <si>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</si>
  <si>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</si>
  <si>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</si>
  <si>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</si>
  <si>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</si>
  <si>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</si>
  <si>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</si>
  <si>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</si>
  <si>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</si>
  <si>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</si>
  <si>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</si>
  <si>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</si>
  <si>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</si>
  <si>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</si>
  <si>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</si>
  <si>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</si>
  <si>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</si>
  <si>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</si>
  <si>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</si>
  <si>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</si>
  <si>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</si>
  <si>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</si>
  <si>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</si>
  <si>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</si>
  <si>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</si>
  <si>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</si>
  <si>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</si>
  <si>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</si>
  <si>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</si>
  <si>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</si>
  <si>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</si>
  <si>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</si>
  <si>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</si>
  <si>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</si>
  <si>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</si>
  <si>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</si>
  <si>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</si>
  <si>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</si>
  <si>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</si>
  <si>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</si>
  <si>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</si>
  <si>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</si>
  <si>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</si>
  <si>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</si>
  <si>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</si>
  <si>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</si>
  <si>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</si>
  <si>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</si>
  <si>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</si>
  <si>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</si>
  <si>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</si>
  <si>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</si>
  <si>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</si>
  <si>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</si>
  <si>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</si>
  <si>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</si>
  <si>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</si>
  <si>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</si>
  <si>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</si>
  <si>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</si>
  <si>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</si>
  <si>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</si>
  <si>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</si>
  <si>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</si>
  <si>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</si>
  <si>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</si>
  <si>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</si>
  <si>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</si>
  <si>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</si>
  <si>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</si>
  <si>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</si>
  <si>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</si>
  <si>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</si>
  <si>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</si>
  <si>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</si>
  <si>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</si>
  <si>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</si>
  <si>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</si>
  <si>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</si>
  <si>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</si>
  <si>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</si>
  <si>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</si>
  <si>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</si>
  <si>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</si>
  <si>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</si>
  <si>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</si>
  <si>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</si>
  <si>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</si>
  <si>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</si>
  <si>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</si>
  <si>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</si>
  <si>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</si>
  <si>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</si>
  <si>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</si>
  <si>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</si>
  <si>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</si>
  <si>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</si>
  <si>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</si>
  <si>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</si>
  <si>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</si>
  <si>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</si>
  <si>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</si>
  <si>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</si>
  <si>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</si>
  <si>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</si>
  <si>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</si>
  <si>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</si>
  <si>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</si>
  <si>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</si>
  <si>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</si>
  <si>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</si>
  <si>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</si>
  <si>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</si>
  <si>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</si>
  <si>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</si>
  <si>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</si>
  <si>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</si>
  <si>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</si>
  <si>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</si>
  <si>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</si>
  <si>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</si>
  <si>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</si>
  <si>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</si>
  <si>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</si>
  <si>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</si>
  <si>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</si>
  <si>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</si>
  <si>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</si>
  <si>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</si>
  <si>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</si>
  <si>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</si>
  <si>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</si>
  <si>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</si>
  <si>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</si>
  <si>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</si>
  <si>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</si>
  <si>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</si>
  <si>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</si>
  <si>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</si>
  <si>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</si>
  <si>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</si>
  <si>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</si>
  <si>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</si>
  <si>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</si>
  <si>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</si>
  <si>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</si>
  <si>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</si>
  <si>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</si>
  <si>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</si>
  <si>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</si>
  <si>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</si>
  <si>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</si>
  <si>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</si>
  <si>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</si>
  <si>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</si>
  <si>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</si>
  <si>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</si>
  <si>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</si>
  <si>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</si>
  <si>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</si>
  <si>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</si>
  <si>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</si>
  <si>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</si>
  <si>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</si>
  <si>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</si>
  <si>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</si>
  <si>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</si>
  <si>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</si>
  <si>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</si>
  <si>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</si>
  <si>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</si>
  <si>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</si>
  <si>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</si>
  <si>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</si>
  <si>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</si>
  <si>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</si>
  <si>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</si>
  <si>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</si>
  <si>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</si>
  <si>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</si>
  <si>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</si>
  <si>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</si>
  <si>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</si>
  <si>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</si>
  <si>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</si>
  <si>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</si>
  <si>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</si>
  <si>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</si>
  <si>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</si>
  <si>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</si>
  <si>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</si>
  <si>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</si>
  <si>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</si>
  <si>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</si>
  <si>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</si>
  <si>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</si>
  <si>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</si>
  <si>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</si>
  <si>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</si>
  <si>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</si>
  <si>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</si>
  <si>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</si>
  <si>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</si>
  <si>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</si>
  <si>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</si>
  <si>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</si>
  <si>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</si>
  <si>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</si>
  <si>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</si>
  <si>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</si>
  <si>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</si>
  <si>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</si>
  <si>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</si>
  <si>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</si>
  <si>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</si>
  <si>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</si>
  <si>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</si>
  <si>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</si>
  <si>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</si>
  <si>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</si>
  <si>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</si>
  <si>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</si>
  <si>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</si>
  <si>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</si>
  <si>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</si>
  <si>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</si>
  <si>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</si>
  <si>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</si>
  <si>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</si>
  <si>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</si>
  <si>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</si>
  <si>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</si>
  <si>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</si>
  <si>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</si>
  <si>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</si>
  <si>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</si>
  <si>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</si>
  <si>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</si>
  <si>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</si>
  <si>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</si>
  <si>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</si>
  <si>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</si>
  <si>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</si>
  <si>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</si>
  <si>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</si>
  <si>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</si>
  <si>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</si>
  <si>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</si>
  <si>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</si>
  <si>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</si>
  <si>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</si>
  <si>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</si>
  <si>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</si>
  <si>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</si>
  <si>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</si>
  <si>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</si>
  <si>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</si>
  <si>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</si>
  <si>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</si>
  <si>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</si>
  <si>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</si>
  <si>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</si>
  <si>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</si>
  <si>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</si>
  <si>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</si>
  <si>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</si>
  <si>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</si>
  <si>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</si>
  <si>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</si>
  <si>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</si>
  <si>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</si>
  <si>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</si>
  <si>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</si>
  <si>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</si>
  <si>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</si>
  <si>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</si>
  <si>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</si>
  <si>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</si>
  <si>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</si>
  <si>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</si>
  <si>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</si>
  <si>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</si>
  <si>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</si>
  <si>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</si>
  <si>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</si>
  <si>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</si>
  <si>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</si>
  <si>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</si>
  <si>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</si>
  <si>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</si>
  <si>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</si>
  <si>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</si>
  <si>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</si>
  <si>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</si>
  <si>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</si>
  <si>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</si>
  <si>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</si>
  <si>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</si>
  <si>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</si>
  <si>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</si>
  <si>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</si>
  <si>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</si>
  <si>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</si>
  <si>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</si>
  <si>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</si>
  <si>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</si>
  <si>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</si>
  <si>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</si>
  <si>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</si>
  <si>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</si>
  <si>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</si>
  <si>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</si>
  <si>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</si>
  <si>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</si>
  <si>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</si>
  <si>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</si>
  <si>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</si>
  <si>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</si>
  <si>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</si>
  <si>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</si>
  <si>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</si>
  <si>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</si>
  <si>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</si>
  <si>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</si>
  <si>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</si>
  <si>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</si>
  <si>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</si>
  <si>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</si>
  <si>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</si>
  <si>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</si>
  <si>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</si>
  <si>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</si>
  <si>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</si>
  <si>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</si>
  <si>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</si>
  <si>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</si>
  <si>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</si>
  <si>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</si>
  <si>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</si>
  <si>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</si>
  <si>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</si>
  <si>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</si>
  <si>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</si>
  <si>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</si>
  <si>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</si>
  <si>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</si>
  <si>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</si>
  <si>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</si>
  <si>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</si>
  <si>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</si>
  <si>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</si>
  <si>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</si>
  <si>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</si>
  <si>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</si>
  <si>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</si>
  <si>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</si>
  <si>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</si>
  <si>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</si>
  <si>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</si>
  <si>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</si>
  <si>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</si>
  <si>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</si>
  <si>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</si>
  <si>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</si>
  <si>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</si>
  <si>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</si>
  <si>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</si>
  <si>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</si>
  <si>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</si>
  <si>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</si>
  <si>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</si>
  <si>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</si>
  <si>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</si>
  <si>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</si>
  <si>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</si>
  <si>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</si>
  <si>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</si>
  <si>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</si>
  <si>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</si>
  <si>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</si>
  <si>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</si>
  <si>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</si>
  <si>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</si>
  <si>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</si>
  <si>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</si>
  <si>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</si>
  <si>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</si>
  <si>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</si>
  <si>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</si>
  <si>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</si>
  <si>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</si>
  <si>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</si>
  <si>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</si>
  <si>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</si>
  <si>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</si>
  <si>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</si>
  <si>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</si>
  <si>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</si>
  <si>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</si>
  <si>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</si>
  <si>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</si>
  <si>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</si>
  <si>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</si>
  <si>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</si>
  <si>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</si>
  <si>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</si>
  <si>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</si>
  <si>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</si>
  <si>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</si>
  <si>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</si>
  <si>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</si>
  <si>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</si>
  <si>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</si>
  <si>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</si>
  <si>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</si>
  <si>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</si>
  <si>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</si>
  <si>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</si>
  <si>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</si>
  <si>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</si>
  <si>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</si>
  <si>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</si>
  <si>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</si>
  <si>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</si>
  <si>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</si>
  <si>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</si>
  <si>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</si>
  <si>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</si>
  <si>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</si>
  <si>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</si>
  <si>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</si>
  <si>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</si>
  <si>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</si>
  <si>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</si>
  <si>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</si>
  <si>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</si>
  <si>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</si>
  <si>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</si>
  <si>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</si>
  <si>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</si>
  <si>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</si>
  <si>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</si>
  <si>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</si>
  <si>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</si>
  <si>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</si>
  <si>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</si>
  <si>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</si>
  <si>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</si>
  <si>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</si>
  <si>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</si>
  <si>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</si>
  <si>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</si>
  <si>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</si>
  <si>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</si>
  <si>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</si>
  <si>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</si>
  <si>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</si>
  <si>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</si>
  <si>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</si>
  <si>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</si>
  <si>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</si>
  <si>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</si>
  <si>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</si>
  <si>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</si>
  <si>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</si>
  <si>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</si>
  <si>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</si>
  <si>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</si>
  <si>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</si>
  <si>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</si>
  <si>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</si>
  <si>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</si>
  <si>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</si>
  <si>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</si>
  <si>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</si>
  <si>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</si>
  <si>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</si>
  <si>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</si>
  <si>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</si>
  <si>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</si>
  <si>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</si>
  <si>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</si>
  <si>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</si>
  <si>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</si>
  <si>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</si>
  <si>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</si>
  <si>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</si>
  <si>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</si>
  <si>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</si>
  <si>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</si>
  <si>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</si>
  <si>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</si>
  <si>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</si>
  <si>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</si>
  <si>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</si>
  <si>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</si>
  <si>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</si>
  <si>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</si>
  <si>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</si>
  <si>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</si>
  <si>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</si>
  <si>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</si>
  <si>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</si>
  <si>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</si>
  <si>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</si>
  <si>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</si>
  <si>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</si>
  <si>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</si>
  <si>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</si>
  <si>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</si>
  <si>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</si>
  <si>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</si>
  <si>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</si>
  <si>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</si>
  <si>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</si>
  <si>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</si>
  <si>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</si>
  <si>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</si>
  <si>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</si>
  <si>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</si>
  <si>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</si>
  <si>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</si>
  <si>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</si>
  <si>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</si>
  <si>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</si>
  <si>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</si>
  <si>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</si>
  <si>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</si>
  <si>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</si>
  <si>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</si>
  <si>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</si>
  <si>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</si>
  <si>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</si>
  <si>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</si>
  <si>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</si>
  <si>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</si>
  <si>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</si>
  <si>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</si>
  <si>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</si>
  <si>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</si>
  <si>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</si>
  <si>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</si>
  <si>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</si>
  <si>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</si>
  <si>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</si>
  <si>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</si>
  <si>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</si>
  <si>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</si>
  <si>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</si>
  <si>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</si>
  <si>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</si>
  <si>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</si>
  <si>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</si>
  <si>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</si>
  <si>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</si>
  <si>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</si>
  <si>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Row Labels</t>
  </si>
  <si>
    <t>Grand Total</t>
  </si>
  <si>
    <t>Max of Order Date</t>
  </si>
  <si>
    <t>Count of Product ID</t>
  </si>
  <si>
    <t>Sum of Sales</t>
  </si>
  <si>
    <t>Count of Loyalty Card</t>
  </si>
  <si>
    <t>Column Labels</t>
  </si>
  <si>
    <t>Days Since Last Purchased</t>
  </si>
  <si>
    <t>Last Purchased</t>
  </si>
  <si>
    <t>Purchase Frequeucy</t>
  </si>
  <si>
    <t>Total Sales</t>
  </si>
  <si>
    <t>Total Amount Spent</t>
  </si>
  <si>
    <t>Recency Score</t>
  </si>
  <si>
    <t>Frequency Score</t>
  </si>
  <si>
    <t>Monetary Score</t>
  </si>
  <si>
    <t>Overall Score</t>
  </si>
  <si>
    <t>Customer Type</t>
  </si>
  <si>
    <t>At Risk</t>
  </si>
  <si>
    <t>Loyal</t>
  </si>
  <si>
    <t>Need Attention</t>
  </si>
  <si>
    <t>Promising</t>
  </si>
  <si>
    <t>Count of Customer Type</t>
  </si>
  <si>
    <t>Potential Promising</t>
  </si>
  <si>
    <t>Lost</t>
  </si>
  <si>
    <t>Average of Days Since Last Purchased</t>
  </si>
  <si>
    <t>Average of Purchase Frequeucy</t>
  </si>
  <si>
    <r>
      <t xml:space="preserve">2. Create RFM Pivot Table </t>
    </r>
    <r>
      <rPr>
        <sz val="11"/>
        <color theme="1"/>
        <rFont val="Calibri"/>
        <family val="2"/>
        <scheme val="minor"/>
      </rPr>
      <t>- grouped by Customer ID</t>
    </r>
  </si>
  <si>
    <t>Average of Total Amount Spent</t>
  </si>
  <si>
    <t>Coffee Type full</t>
  </si>
  <si>
    <t>2019</t>
  </si>
  <si>
    <t>2020</t>
  </si>
  <si>
    <t>2021</t>
  </si>
  <si>
    <t>2022</t>
  </si>
  <si>
    <t>Arabica</t>
  </si>
  <si>
    <t>Excelsa</t>
  </si>
  <si>
    <t>Liberica</t>
  </si>
  <si>
    <t>Robusta</t>
  </si>
  <si>
    <t>Jan</t>
  </si>
  <si>
    <t>Feb</t>
  </si>
  <si>
    <t>Mar</t>
  </si>
  <si>
    <t>Apr</t>
  </si>
  <si>
    <t>May</t>
  </si>
  <si>
    <t>Jun</t>
  </si>
  <si>
    <t>Jul</t>
  </si>
  <si>
    <t>Aug</t>
  </si>
  <si>
    <t>Sep</t>
  </si>
  <si>
    <t>Oct</t>
  </si>
  <si>
    <t>Nov</t>
  </si>
  <si>
    <t>Dec</t>
  </si>
  <si>
    <t>Medium</t>
  </si>
  <si>
    <t>Light</t>
  </si>
  <si>
    <t>Dark</t>
  </si>
  <si>
    <t>Sum of Quantity</t>
  </si>
  <si>
    <t>Sales by Country</t>
  </si>
  <si>
    <t>Sales by year and Coffee Type</t>
  </si>
  <si>
    <t>Years (Order Date)</t>
  </si>
  <si>
    <t>2019 Total</t>
  </si>
  <si>
    <t>2020 Total</t>
  </si>
  <si>
    <t>2021 Total</t>
  </si>
  <si>
    <t>2022 Total</t>
  </si>
  <si>
    <t>Years</t>
  </si>
  <si>
    <t>Ireland Total</t>
  </si>
  <si>
    <t>United Kingdom Total</t>
  </si>
  <si>
    <t>United States Total</t>
  </si>
  <si>
    <t xml:space="preserve">RFM Analysis </t>
  </si>
  <si>
    <t>Customer Group</t>
  </si>
  <si>
    <t>Avg of Days Since Last Purchase</t>
  </si>
  <si>
    <t>Loyals</t>
  </si>
  <si>
    <t>236 days</t>
  </si>
  <si>
    <t>253 days</t>
  </si>
  <si>
    <t>486 days</t>
  </si>
  <si>
    <t>Average of Purchase Frequency</t>
  </si>
  <si>
    <t>Customer Gruop</t>
  </si>
  <si>
    <t>Average of Total Spending</t>
  </si>
  <si>
    <t>Avg Days Since Last Purchase</t>
  </si>
  <si>
    <r>
      <t xml:space="preserve">1. RFM Preprocess - </t>
    </r>
    <r>
      <rPr>
        <sz val="11"/>
        <color theme="1"/>
        <rFont val="Calibri"/>
        <family val="2"/>
        <scheme val="minor"/>
      </rPr>
      <t>collect required data</t>
    </r>
  </si>
  <si>
    <r>
      <t xml:space="preserve">3. Processed RFM Table - </t>
    </r>
    <r>
      <rPr>
        <sz val="11"/>
        <color theme="1"/>
        <rFont val="Calibri"/>
        <family val="2"/>
        <scheme val="minor"/>
      </rPr>
      <t xml:space="preserve">paste values only from the pivot table and add more columns </t>
    </r>
  </si>
  <si>
    <t>Count of Customer ID</t>
  </si>
  <si>
    <r>
      <t xml:space="preserve">customers are segmented into six categories: </t>
    </r>
    <r>
      <rPr>
        <b/>
        <sz val="11"/>
        <color rgb="FF0B421A"/>
        <rFont val="Arial"/>
        <family val="2"/>
      </rPr>
      <t>Loyal, Promising</t>
    </r>
    <r>
      <rPr>
        <sz val="11"/>
        <color rgb="FF0B421A"/>
        <rFont val="Arial"/>
        <family val="2"/>
      </rPr>
      <t xml:space="preserve">, </t>
    </r>
    <r>
      <rPr>
        <b/>
        <sz val="11"/>
        <color rgb="FF0B421A"/>
        <rFont val="Arial"/>
        <family val="2"/>
      </rPr>
      <t>Potential Promising</t>
    </r>
    <r>
      <rPr>
        <sz val="11"/>
        <color rgb="FF0B421A"/>
        <rFont val="Arial"/>
        <family val="2"/>
      </rPr>
      <t xml:space="preserve">, </t>
    </r>
    <r>
      <rPr>
        <b/>
        <sz val="11"/>
        <color rgb="FF0B421A"/>
        <rFont val="Arial"/>
        <family val="2"/>
      </rPr>
      <t>Need Attention</t>
    </r>
    <r>
      <rPr>
        <sz val="11"/>
        <color rgb="FF0B421A"/>
        <rFont val="Arial"/>
        <family val="2"/>
      </rPr>
      <t xml:space="preserve">, </t>
    </r>
    <r>
      <rPr>
        <b/>
        <sz val="11"/>
        <color rgb="FF0B421A"/>
        <rFont val="Arial"/>
        <family val="2"/>
      </rPr>
      <t>At Risk</t>
    </r>
    <r>
      <rPr>
        <sz val="11"/>
        <color rgb="FF0B421A"/>
        <rFont val="Arial"/>
        <family val="2"/>
      </rPr>
      <t xml:space="preserve">, and </t>
    </r>
    <r>
      <rPr>
        <b/>
        <sz val="11"/>
        <color rgb="FF0B421A"/>
        <rFont val="Arial"/>
        <family val="2"/>
      </rPr>
      <t>Lost</t>
    </r>
    <r>
      <rPr>
        <sz val="11"/>
        <color rgb="FF0B421A"/>
        <rFont val="Arial"/>
        <family val="2"/>
      </rPr>
      <t xml:space="preserve">. The higher the score, the more loyal the customers are. </t>
    </r>
  </si>
  <si>
    <t>Roast Level</t>
  </si>
  <si>
    <t>1. Coffee Sales Over Time</t>
  </si>
  <si>
    <t>2. Most Sold Coffee Type and Roast Type</t>
  </si>
  <si>
    <t>3. Quantity Sold by Coffee Type and Roast Type</t>
  </si>
  <si>
    <t>4. Sales by Country</t>
  </si>
  <si>
    <t>5. Total Sales by Coffee Type</t>
  </si>
  <si>
    <t>6. Sales by Country and Coffee Type</t>
  </si>
  <si>
    <t>7. Top 5 Customers and the Coffee Types  Purchased</t>
  </si>
  <si>
    <t>1. Count Distinct Customer Type</t>
  </si>
  <si>
    <t xml:space="preserve">2. Avg Days Since Last Purchased by Customer Type </t>
  </si>
  <si>
    <t>3. Avg Purchase Frequency by Customer Type</t>
  </si>
  <si>
    <t>4. Avg Spending by Customer Type</t>
  </si>
  <si>
    <t>6.Total Customers</t>
  </si>
  <si>
    <t>7.Customers Own Loyalty Card</t>
  </si>
  <si>
    <t>5. Loyalty card ownership among each customer type</t>
  </si>
  <si>
    <r>
      <t xml:space="preserve">Again, we have divided the six categories into three: </t>
    </r>
    <r>
      <rPr>
        <b/>
        <sz val="11"/>
        <color rgb="FF0B421A"/>
        <rFont val="Arial"/>
        <family val="2"/>
      </rPr>
      <t>High Value</t>
    </r>
    <r>
      <rPr>
        <sz val="11"/>
        <color rgb="FF0B421A"/>
        <rFont val="Arial"/>
        <family val="2"/>
      </rPr>
      <t xml:space="preserve">, </t>
    </r>
    <r>
      <rPr>
        <b/>
        <sz val="11"/>
        <color rgb="FF0B421A"/>
        <rFont val="Arial"/>
        <family val="2"/>
      </rPr>
      <t>Moderate Engagement Needed</t>
    </r>
    <r>
      <rPr>
        <sz val="11"/>
        <color rgb="FF0B421A"/>
        <rFont val="Arial"/>
        <family val="2"/>
      </rPr>
      <t xml:space="preserve">, and </t>
    </r>
    <r>
      <rPr>
        <b/>
        <sz val="11"/>
        <color rgb="FF0B421A"/>
        <rFont val="Arial"/>
        <family val="2"/>
      </rPr>
      <t xml:space="preserve">High Engagement Needed </t>
    </r>
    <r>
      <rPr>
        <sz val="11"/>
        <color rgb="FF0B421A"/>
        <rFont val="Arial"/>
        <family val="2"/>
      </rPr>
      <t>which will serve as guidance for developing tailored solutions for customer types within each category.</t>
    </r>
  </si>
  <si>
    <r>
      <t xml:space="preserve">Customer purchasing behavior is analysed using three factors: </t>
    </r>
    <r>
      <rPr>
        <b/>
        <sz val="11"/>
        <color rgb="FF0B421A"/>
        <rFont val="Arial"/>
        <family val="2"/>
      </rPr>
      <t>Recency</t>
    </r>
    <r>
      <rPr>
        <sz val="11"/>
        <color rgb="FF0B421A"/>
        <rFont val="Arial"/>
        <family val="2"/>
      </rPr>
      <t xml:space="preserve">, </t>
    </r>
    <r>
      <rPr>
        <b/>
        <sz val="11"/>
        <color rgb="FF0B421A"/>
        <rFont val="Arial"/>
        <family val="2"/>
      </rPr>
      <t>Frequency</t>
    </r>
    <r>
      <rPr>
        <sz val="11"/>
        <color rgb="FF0B421A"/>
        <rFont val="Arial"/>
        <family val="2"/>
      </rPr>
      <t xml:space="preserve">, and </t>
    </r>
    <r>
      <rPr>
        <b/>
        <sz val="11"/>
        <color rgb="FF0B421A"/>
        <rFont val="Arial"/>
        <family val="2"/>
      </rPr>
      <t>Monetary</t>
    </r>
    <r>
      <rPr>
        <sz val="11"/>
        <color rgb="FF0B421A"/>
        <rFont val="Arial"/>
        <family val="2"/>
      </rPr>
      <t xml:space="preserve"> </t>
    </r>
    <r>
      <rPr>
        <b/>
        <sz val="11"/>
        <color rgb="FF0B421A"/>
        <rFont val="Arial"/>
        <family val="2"/>
      </rPr>
      <t>value</t>
    </r>
    <r>
      <rPr>
        <sz val="11"/>
        <color rgb="FF0B421A"/>
        <rFont val="Arial"/>
        <family val="2"/>
      </rPr>
      <t xml:space="preserve">. Each factor is scored on a scale of 0-10, and the average of these scores becomes the overall score. Based on the overall score,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</si>
</sst>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8" formatCode="&quot;$&quot;#,##0.00;[Red]\-&quot;$&quot;#,##0.00"/>
    <numFmt numFmtId="42" formatCode="_-&quot;$&quot;* #,##0_-;\-&quot;$&quot;* #,##0_-;_-&quot;$&quot;* &quot;-&quot;_-;_-@_-"/>
    <numFmt numFmtId="44" formatCode="_-&quot;$&quot;* #,##0.00_-;\-&quot;$&quot;* #,##0.00_-;_-&quot;$&quot;* &quot;-&quot;??_-;_-@_-"/>
    <numFmt numFmtId="164" formatCode="0.0"/>
    <numFmt numFmtId="167" formatCode="0\ &quot;days&quot;"/>
    <numFmt numFmtId="170" formatCode="0.0\ &quot;kg&quot;"/>
    <numFmt numFmtId="172" formatCode="&quot;$&quot;#,##0"/>
  </numFmts>
  <fonts count="12" x14ac:knownFonts="1">
    <font>
      <sz val="11"/>
      <color theme="1"/>
      <name val="Calibri"/>
      <family val="2"/>
      <scheme val="minor"/>
    </font>
    <font>
      <sz val="11"/>
      <color indexed="8"/>
      <name val="Calibri"/>
      <family val="2"/>
    </font>
    <font>
      <sz val="11"/>
      <color theme="1"/>
      <name val="Calibri"/>
      <family val="2"/>
      <scheme val="minor"/>
    </font>
    <font>
      <b/>
      <sz val="11"/>
      <color theme="0"/>
      <name val="Calibri"/>
      <family val="2"/>
      <scheme val="minor"/>
    </font>
    <font>
      <b/>
      <sz val="11"/>
      <color theme="1"/>
      <name val="Calibri"/>
      <family val="2"/>
      <scheme val="minor"/>
    </font>
    <font>
      <sz val="11"/>
      <color rgb="FF0B421A"/>
      <name val="Calibri"/>
      <family val="2"/>
      <scheme val="minor"/>
    </font>
    <font>
      <b/>
      <sz val="11"/>
      <color rgb="FFF7F4ED"/>
      <name val="Arial"/>
      <family val="2"/>
    </font>
    <font>
      <sz val="11"/>
      <color rgb="FFF7F4ED"/>
      <name val="Arial"/>
      <family val="2"/>
    </font>
    <font>
      <sz val="11"/>
      <color rgb="FF0B421A"/>
      <name val="Arial"/>
      <family val="2"/>
    </font>
    <font>
      <b/>
      <sz val="11"/>
      <color rgb="FF0B421A"/>
      <name val="Arial"/>
      <family val="2"/>
    </font>
    <font>
      <sz val="11"/>
      <color theme="1"/>
      <name val="Arial"/>
      <family val="2"/>
    </font>
    <font>
      <b/>
      <sz val="24"/>
      <color rgb="FF0B421A"/>
      <name val="Arial"/>
      <family val="2"/>
    </font>
  </fonts>
  <fills count="10">
    <fill>
      <patternFill patternType="none"/>
    </fill>
    <fill>
      <patternFill patternType="gray125"/>
    </fill>
    <fill>
      <patternFill patternType="solid">
        <fgColor rgb="FFF7F4ED"/>
        <bgColor indexed="64"/>
      </patternFill>
    </fill>
    <fill>
      <patternFill patternType="solid">
        <fgColor rgb="FF0B421A"/>
        <bgColor indexed="64"/>
      </patternFill>
    </fill>
    <fill>
      <patternFill patternType="solid">
        <fgColor rgb="FFFF0000"/>
        <bgColor indexed="64"/>
      </patternFill>
    </fill>
    <fill>
      <patternFill patternType="solid">
        <fgColor theme="7" tint="0.39997558519241921"/>
        <bgColor indexed="64"/>
      </patternFill>
    </fill>
    <fill>
      <patternFill patternType="solid">
        <fgColor theme="2" tint="-9.9978637043366805E-2"/>
        <bgColor indexed="64"/>
      </patternFill>
    </fill>
    <fill>
      <patternFill patternType="solid">
        <fgColor theme="8"/>
        <bgColor indexed="64"/>
      </patternFill>
    </fill>
    <fill>
      <patternFill patternType="solid">
        <fgColor theme="5" tint="0.59999389629810485"/>
        <bgColor indexed="64"/>
      </patternFill>
    </fill>
    <fill>
      <patternFill patternType="solid">
        <fgColor theme="9" tint="0.399975585192419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44" fontId="2" fillId="0" borderId="0" applyFont="0" applyFill="0" applyBorder="0" applyAlignment="0" applyProtection="0"/>
  </cellStyleXfs>
  <cellXfs count="71">
    <xf numFmtId="0" fontId="0" fillId="0" borderId="0" xfId="0"/>
    <xf numFmtId="164" fontId="0" fillId="0" borderId="0" xfId="0" applyNumberFormat="1"/>
    <xf numFmtId="0" fontId="1" fillId="0" borderId="0" xfId="0" applyFont="1" applyAlignment="1">
      <alignment vertical="center"/>
    </xf>
    <xf numFmtId="14" fontId="1" fillId="0" borderId="0" xfId="0" applyNumberFormat="1" applyFont="1" applyAlignment="1">
      <alignment vertical="center"/>
    </xf>
    <xf numFmtId="0" fontId="4" fillId="0" borderId="0" xfId="0" applyFont="1"/>
    <xf numFmtId="0" fontId="0" fillId="0" borderId="0" xfId="0" pivotButton="1"/>
    <xf numFmtId="0" fontId="0" fillId="0" borderId="0" xfId="0" applyAlignment="1">
      <alignment horizontal="left"/>
    </xf>
    <xf numFmtId="0" fontId="0" fillId="0" borderId="0" xfId="0" applyNumberFormat="1"/>
    <xf numFmtId="14" fontId="0" fillId="0" borderId="0" xfId="0" applyNumberFormat="1"/>
    <xf numFmtId="0" fontId="0" fillId="0" borderId="0" xfId="0" applyAlignment="1">
      <alignment horizontal="left" indent="1"/>
    </xf>
    <xf numFmtId="1" fontId="0" fillId="0" borderId="0" xfId="0" applyNumberFormat="1"/>
    <xf numFmtId="167" fontId="0" fillId="0" borderId="0" xfId="0" applyNumberFormat="1"/>
    <xf numFmtId="44" fontId="1" fillId="0" borderId="0" xfId="1" applyFont="1" applyAlignment="1">
      <alignment vertical="center"/>
    </xf>
    <xf numFmtId="44" fontId="0" fillId="0" borderId="0" xfId="1" applyFont="1"/>
    <xf numFmtId="44" fontId="1" fillId="0" borderId="0" xfId="1" applyNumberFormat="1" applyFont="1" applyAlignment="1">
      <alignment vertical="center"/>
    </xf>
    <xf numFmtId="44" fontId="0" fillId="0" borderId="0" xfId="1" applyNumberFormat="1" applyFont="1"/>
    <xf numFmtId="170" fontId="1" fillId="0" borderId="0" xfId="0" applyNumberFormat="1" applyFont="1" applyAlignment="1">
      <alignment vertical="center"/>
    </xf>
    <xf numFmtId="170" fontId="0" fillId="0" borderId="0" xfId="0" applyNumberFormat="1"/>
    <xf numFmtId="172" fontId="0" fillId="0" borderId="0" xfId="0" applyNumberFormat="1"/>
    <xf numFmtId="44" fontId="0" fillId="0" borderId="0" xfId="0" applyNumberFormat="1"/>
    <xf numFmtId="0" fontId="3" fillId="0" borderId="0" xfId="0" applyFont="1" applyFill="1" applyBorder="1"/>
    <xf numFmtId="0" fontId="0" fillId="0" borderId="0" xfId="0" applyAlignment="1">
      <alignment wrapText="1"/>
    </xf>
    <xf numFmtId="0" fontId="0" fillId="2" borderId="0" xfId="0" applyFill="1"/>
    <xf numFmtId="42" fontId="0" fillId="0" borderId="0" xfId="0" applyNumberFormat="1"/>
    <xf numFmtId="0" fontId="6" fillId="3" borderId="0" xfId="0" applyFont="1" applyFill="1" applyAlignment="1">
      <alignment horizontal="center" vertical="center"/>
    </xf>
    <xf numFmtId="0" fontId="7" fillId="3" borderId="0" xfId="0" applyFont="1" applyFill="1"/>
    <xf numFmtId="0" fontId="5" fillId="2" borderId="0" xfId="0" applyFont="1" applyFill="1"/>
    <xf numFmtId="0" fontId="6" fillId="2" borderId="0" xfId="0" applyFont="1" applyFill="1" applyAlignment="1">
      <alignment horizontal="center" vertical="center"/>
    </xf>
    <xf numFmtId="0" fontId="10" fillId="2" borderId="0" xfId="0" applyFont="1" applyFill="1"/>
    <xf numFmtId="0" fontId="6" fillId="3" borderId="0" xfId="0" applyFont="1" applyFill="1" applyBorder="1" applyAlignment="1">
      <alignment horizontal="center" vertical="center"/>
    </xf>
    <xf numFmtId="0" fontId="8" fillId="2" borderId="0" xfId="0" applyFont="1" applyFill="1" applyAlignment="1">
      <alignment horizontal="left"/>
    </xf>
    <xf numFmtId="42" fontId="8" fillId="2" borderId="0" xfId="0" applyNumberFormat="1" applyFont="1" applyFill="1"/>
    <xf numFmtId="0" fontId="7" fillId="3" borderId="0" xfId="0" applyFont="1" applyFill="1" applyAlignment="1">
      <alignment horizontal="left"/>
    </xf>
    <xf numFmtId="42" fontId="7" fillId="3" borderId="0" xfId="0" applyNumberFormat="1" applyFont="1" applyFill="1"/>
    <xf numFmtId="42" fontId="10" fillId="2" borderId="0" xfId="0" applyNumberFormat="1" applyFont="1" applyFill="1"/>
    <xf numFmtId="0" fontId="6" fillId="3" borderId="0" xfId="0" applyFont="1" applyFill="1"/>
    <xf numFmtId="42" fontId="6" fillId="3" borderId="0" xfId="0" applyNumberFormat="1" applyFont="1" applyFill="1"/>
    <xf numFmtId="0" fontId="10" fillId="2" borderId="0" xfId="0" applyFont="1" applyFill="1" applyAlignment="1">
      <alignment horizontal="left"/>
    </xf>
    <xf numFmtId="0" fontId="7" fillId="3" borderId="0" xfId="0" applyFont="1" applyFill="1" applyBorder="1"/>
    <xf numFmtId="0" fontId="0" fillId="0" borderId="0" xfId="0" applyFill="1"/>
    <xf numFmtId="0" fontId="6" fillId="0" borderId="0" xfId="0" applyFont="1" applyFill="1" applyAlignment="1">
      <alignment horizontal="center" vertical="center"/>
    </xf>
    <xf numFmtId="0" fontId="11" fillId="2" borderId="0" xfId="0" applyFont="1" applyFill="1" applyAlignment="1">
      <alignment vertical="top"/>
    </xf>
    <xf numFmtId="0" fontId="10" fillId="2" borderId="0" xfId="0" applyFont="1" applyFill="1" applyAlignment="1">
      <alignment vertical="top"/>
    </xf>
    <xf numFmtId="0" fontId="0" fillId="2" borderId="0" xfId="0" applyFill="1" applyAlignment="1">
      <alignment vertical="top"/>
    </xf>
    <xf numFmtId="0" fontId="8" fillId="2" borderId="0" xfId="0" applyFont="1" applyFill="1" applyAlignment="1">
      <alignment vertical="top"/>
    </xf>
    <xf numFmtId="0" fontId="3" fillId="3" borderId="1" xfId="0" applyFont="1" applyFill="1" applyBorder="1"/>
    <xf numFmtId="0" fontId="3" fillId="3" borderId="1" xfId="0" applyFont="1" applyFill="1" applyBorder="1" applyAlignment="1">
      <alignment horizontal="center"/>
    </xf>
    <xf numFmtId="0" fontId="0" fillId="4" borderId="1" xfId="0" applyFill="1" applyBorder="1"/>
    <xf numFmtId="0" fontId="0" fillId="5" borderId="1" xfId="0" applyFill="1" applyBorder="1"/>
    <xf numFmtId="0" fontId="0" fillId="2" borderId="1" xfId="0" applyFill="1" applyBorder="1" applyAlignment="1">
      <alignment horizontal="center"/>
    </xf>
    <xf numFmtId="0" fontId="0" fillId="6" borderId="1" xfId="0" applyFill="1" applyBorder="1"/>
    <xf numFmtId="0" fontId="0" fillId="7" borderId="1" xfId="0" applyFill="1" applyBorder="1"/>
    <xf numFmtId="0" fontId="0" fillId="8" borderId="1" xfId="0" applyFill="1" applyBorder="1"/>
    <xf numFmtId="0" fontId="0" fillId="9" borderId="1" xfId="0" applyFill="1" applyBorder="1"/>
    <xf numFmtId="8" fontId="0" fillId="2" borderId="1" xfId="0" applyNumberFormat="1" applyFill="1" applyBorder="1" applyAlignment="1">
      <alignment horizontal="center" vertical="center"/>
    </xf>
    <xf numFmtId="0" fontId="8" fillId="2" borderId="0" xfId="0" applyFont="1" applyFill="1" applyAlignment="1">
      <alignment vertical="top"/>
    </xf>
    <xf numFmtId="0" fontId="0" fillId="2" borderId="0" xfId="0" applyFill="1" applyBorder="1" applyAlignment="1">
      <alignment horizontal="center"/>
    </xf>
    <xf numFmtId="8" fontId="0" fillId="2" borderId="0" xfId="0" applyNumberFormat="1" applyFill="1" applyBorder="1" applyAlignment="1">
      <alignment horizontal="center" vertical="center"/>
    </xf>
    <xf numFmtId="0" fontId="3" fillId="0" borderId="0" xfId="0" applyFont="1" applyFill="1" applyBorder="1" applyAlignment="1">
      <alignment horizontal="center"/>
    </xf>
    <xf numFmtId="0" fontId="0" fillId="0" borderId="0" xfId="0" applyFill="1" applyBorder="1"/>
    <xf numFmtId="0" fontId="0" fillId="0" borderId="0" xfId="0" applyFill="1" applyBorder="1" applyAlignment="1">
      <alignment horizontal="center"/>
    </xf>
    <xf numFmtId="8" fontId="0" fillId="0" borderId="0" xfId="0" applyNumberFormat="1" applyFill="1" applyBorder="1" applyAlignment="1">
      <alignment horizontal="center" vertical="center"/>
    </xf>
    <xf numFmtId="0" fontId="3" fillId="2" borderId="0" xfId="0" applyFont="1" applyFill="1" applyBorder="1" applyAlignment="1">
      <alignment horizontal="center"/>
    </xf>
    <xf numFmtId="1" fontId="0" fillId="2" borderId="0" xfId="0" applyNumberFormat="1" applyFill="1" applyBorder="1" applyAlignment="1">
      <alignment horizontal="center"/>
    </xf>
    <xf numFmtId="1" fontId="0" fillId="0" borderId="0" xfId="0" applyNumberFormat="1" applyFill="1" applyBorder="1" applyAlignment="1">
      <alignment horizontal="center"/>
    </xf>
    <xf numFmtId="167" fontId="0" fillId="2" borderId="1" xfId="0" applyNumberFormat="1" applyFill="1" applyBorder="1" applyAlignment="1">
      <alignment horizontal="center"/>
    </xf>
    <xf numFmtId="10" fontId="0" fillId="0" borderId="0" xfId="0" applyNumberFormat="1"/>
    <xf numFmtId="9" fontId="0" fillId="0" borderId="0" xfId="0" applyNumberFormat="1"/>
    <xf numFmtId="0" fontId="7" fillId="3" borderId="0" xfId="0" applyFont="1" applyFill="1" applyAlignment="1">
      <alignment vertical="center"/>
    </xf>
    <xf numFmtId="0" fontId="7" fillId="3" borderId="0" xfId="0" applyFont="1" applyFill="1" applyBorder="1" applyAlignment="1">
      <alignment vertical="center"/>
    </xf>
    <xf numFmtId="0" fontId="5" fillId="2" borderId="0" xfId="0" applyFont="1" applyFill="1" applyAlignment="1">
      <alignment vertical="top"/>
    </xf>
  </cellXfs>
  <cellStyles count="2">
    <cellStyle name="Currency" xfId="1" builtinId="4"/>
    <cellStyle name="Normal" xfId="0" builtinId="0"/>
  </cellStyles>
  <dxfs count="113">
    <dxf>
      <fill>
        <patternFill patternType="solid">
          <bgColor rgb="FFF7F4ED"/>
        </patternFill>
      </fill>
    </dxf>
    <dxf>
      <fill>
        <patternFill patternType="solid">
          <bgColor rgb="FFF7F4ED"/>
        </patternFill>
      </fill>
    </dxf>
    <dxf>
      <fill>
        <patternFill patternType="solid">
          <bgColor rgb="FFF7F4ED"/>
        </patternFill>
      </fill>
    </dxf>
    <dxf>
      <fill>
        <patternFill patternType="solid">
          <bgColor rgb="FFF7F4ED"/>
        </patternFill>
      </fill>
    </dxf>
    <dxf>
      <fill>
        <patternFill patternType="solid">
          <bgColor rgb="FFF7F4ED"/>
        </patternFill>
      </fill>
    </dxf>
    <dxf>
      <fill>
        <patternFill patternType="solid">
          <bgColor rgb="FFF7F4ED"/>
        </patternFill>
      </fill>
    </dxf>
    <dxf>
      <fill>
        <patternFill patternType="solid">
          <bgColor rgb="FFF7F4ED"/>
        </patternFill>
      </fill>
    </dxf>
    <dxf>
      <fill>
        <patternFill patternType="solid">
          <bgColor rgb="FFF7F4ED"/>
        </patternFill>
      </fill>
    </dxf>
    <dxf>
      <fill>
        <patternFill patternType="solid">
          <bgColor rgb="FFF7F4ED"/>
        </patternFill>
      </fill>
    </dxf>
    <dxf>
      <fill>
        <patternFill patternType="solid">
          <bgColor rgb="FFF7F4ED"/>
        </patternFill>
      </fill>
    </dxf>
    <dxf>
      <fill>
        <patternFill patternType="solid">
          <bgColor rgb="FFF7F4ED"/>
        </patternFill>
      </fill>
    </dxf>
    <dxf>
      <fill>
        <patternFill patternType="solid">
          <bgColor rgb="FFF7F4ED"/>
        </patternFill>
      </fill>
    </dxf>
    <dxf>
      <font>
        <color rgb="FFF7F4ED"/>
      </font>
    </dxf>
    <dxf>
      <font>
        <color rgb="FFF7F4ED"/>
      </font>
    </dxf>
    <dxf>
      <fill>
        <patternFill patternType="solid">
          <bgColor rgb="FF0B421A"/>
        </patternFill>
      </fill>
    </dxf>
    <dxf>
      <fill>
        <patternFill patternType="solid">
          <bgColor rgb="FF0B421A"/>
        </patternFill>
      </fill>
    </dxf>
    <dxf>
      <fill>
        <patternFill patternType="solid">
          <bgColor rgb="FF0B421A"/>
        </patternFill>
      </fill>
    </dxf>
    <dxf>
      <fill>
        <patternFill patternType="solid">
          <bgColor rgb="FF0B421A"/>
        </patternFill>
      </fill>
    </dxf>
    <dxf>
      <fill>
        <patternFill patternType="solid">
          <bgColor rgb="FF0B421A"/>
        </patternFill>
      </fill>
    </dxf>
    <dxf>
      <font>
        <color rgb="FFF7F4ED"/>
      </font>
    </dxf>
    <dxf>
      <font>
        <color rgb="FFF7F4ED"/>
      </font>
    </dxf>
    <dxf>
      <font>
        <color rgb="FFF7F4ED"/>
      </font>
    </dxf>
    <dxf>
      <fill>
        <patternFill patternType="solid">
          <bgColor rgb="FF0B421A"/>
        </patternFill>
      </fill>
    </dxf>
    <dxf>
      <fill>
        <patternFill patternType="solid">
          <bgColor rgb="FF0B421A"/>
        </patternFill>
      </fill>
    </dxf>
    <dxf>
      <fill>
        <patternFill patternType="solid">
          <bgColor rgb="FF0B421A"/>
        </patternFill>
      </fill>
    </dxf>
    <dxf>
      <fill>
        <patternFill patternType="solid">
          <bgColor rgb="FF0B421A"/>
        </patternFill>
      </fill>
    </dxf>
    <dxf>
      <fill>
        <patternFill patternType="solid">
          <bgColor rgb="FF0B421A"/>
        </patternFill>
      </fill>
    </dxf>
    <dxf>
      <fill>
        <patternFill patternType="solid">
          <bgColor rgb="FF0B421A"/>
        </patternFill>
      </fill>
    </dxf>
    <dxf>
      <font>
        <color rgb="FFF7F4ED"/>
      </font>
    </dxf>
    <dxf>
      <font>
        <color rgb="FFF7F4ED"/>
      </font>
    </dxf>
    <dxf>
      <font>
        <color rgb="FFF7F4ED"/>
      </font>
    </dxf>
    <dxf>
      <font>
        <color rgb="FFF7F4ED"/>
      </font>
    </dxf>
    <dxf>
      <font>
        <color rgb="FFF7F4ED"/>
      </font>
    </dxf>
    <dxf>
      <font>
        <color rgb="FFF7F4ED"/>
      </font>
    </dxf>
    <dxf>
      <font>
        <b/>
      </font>
    </dxf>
    <dxf>
      <font>
        <b/>
      </font>
    </dxf>
    <dxf>
      <font>
        <b/>
      </font>
    </dxf>
    <dxf>
      <font>
        <b/>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ill>
        <patternFill patternType="solid">
          <bgColor rgb="FF0B421A"/>
        </patternFill>
      </fill>
    </dxf>
    <dxf>
      <fill>
        <patternFill patternType="solid">
          <bgColor rgb="FF0B421A"/>
        </patternFill>
      </fill>
    </dxf>
    <dxf>
      <font>
        <color rgb="FFF7F4ED"/>
      </font>
    </dxf>
    <dxf>
      <font>
        <color rgb="FFF7F4ED"/>
      </font>
    </dxf>
    <dxf>
      <font>
        <color rgb="FFF7F4ED"/>
      </font>
    </dxf>
    <dxf>
      <font>
        <color rgb="FFF7F4ED"/>
      </font>
    </dxf>
    <dxf>
      <fill>
        <patternFill patternType="solid">
          <bgColor rgb="FF0B421A"/>
        </patternFill>
      </fill>
    </dxf>
    <dxf>
      <fill>
        <patternFill patternType="solid">
          <bgColor rgb="FF0B421A"/>
        </patternFill>
      </fill>
    </dxf>
    <dxf>
      <font>
        <color rgb="FF0B421A"/>
      </font>
    </dxf>
    <dxf>
      <font>
        <color rgb="FF0B421A"/>
      </font>
    </dxf>
    <dxf>
      <fill>
        <patternFill patternType="solid">
          <bgColor rgb="FFF7F4ED"/>
        </patternFill>
      </fill>
    </dxf>
    <dxf>
      <fill>
        <patternFill patternType="solid">
          <bgColor rgb="FFF7F4ED"/>
        </patternFill>
      </fill>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alignment vertical="center"/>
    </dxf>
    <dxf>
      <alignment vertical="center"/>
    </dxf>
    <dxf>
      <font>
        <name val="Arial"/>
        <scheme val="none"/>
      </font>
    </dxf>
    <dxf>
      <font>
        <name val="Arial"/>
        <scheme val="none"/>
      </font>
    </dxf>
    <dxf>
      <font>
        <name val="Arial"/>
        <scheme val="none"/>
      </font>
    </dxf>
    <dxf>
      <font>
        <name val="Arial"/>
        <scheme val="none"/>
      </font>
    </dxf>
    <dxf>
      <font>
        <name val="Arial"/>
        <scheme val="none"/>
      </font>
    </dxf>
    <dxf>
      <fill>
        <patternFill patternType="solid">
          <bgColor rgb="FFF7F4ED"/>
        </patternFill>
      </fill>
    </dxf>
    <dxf>
      <fill>
        <patternFill patternType="solid">
          <bgColor rgb="FFF7F4ED"/>
        </patternFill>
      </fill>
    </dxf>
    <dxf>
      <font>
        <color rgb="FFF7F4ED"/>
      </font>
    </dxf>
    <dxf>
      <font>
        <color rgb="FFF7F4ED"/>
      </font>
    </dxf>
    <dxf>
      <fill>
        <patternFill patternType="solid">
          <bgColor rgb="FF0B421A"/>
        </patternFill>
      </fill>
    </dxf>
    <dxf>
      <fill>
        <patternFill patternType="solid">
          <bgColor rgb="FF0B421A"/>
        </patternFill>
      </fill>
    </dxf>
    <dxf>
      <font>
        <b/>
        <i val="0"/>
        <sz val="10"/>
        <color theme="0"/>
        <name val="Ariel"/>
        <scheme val="none"/>
      </font>
      <fill>
        <patternFill>
          <bgColor rgb="FF0B421A"/>
        </patternFill>
      </fill>
    </dxf>
    <dxf>
      <font>
        <name val="Arial"/>
        <family val="2"/>
        <scheme val="none"/>
      </font>
      <fill>
        <patternFill>
          <bgColor rgb="FFF7F4ED"/>
        </patternFill>
      </fill>
    </dxf>
    <dxf>
      <font>
        <b/>
        <i val="0"/>
        <sz val="12"/>
        <color theme="0"/>
        <name val="Arial"/>
        <family val="2"/>
        <scheme val="none"/>
      </font>
      <fill>
        <patternFill>
          <bgColor rgb="FF0B421A"/>
        </patternFill>
      </fill>
    </dxf>
    <dxf>
      <font>
        <name val="Calibri"/>
        <family val="2"/>
        <scheme val="minor"/>
      </font>
      <fill>
        <patternFill patternType="solid">
          <fgColor theme="0"/>
          <bgColor rgb="FFF7F4ED"/>
        </patternFill>
      </fill>
      <border diagonalUp="0" diagonalDown="0">
        <left/>
        <right/>
        <top/>
        <bottom/>
        <vertical/>
        <horizontal/>
      </border>
    </dxf>
    <dxf>
      <font>
        <b/>
        <i val="0"/>
        <sz val="11"/>
        <color rgb="FFF7F4ED"/>
        <name val="Arial"/>
        <family val="2"/>
        <scheme val="none"/>
      </font>
      <fill>
        <patternFill>
          <bgColor rgb="FF0B421A"/>
        </patternFill>
      </fill>
    </dxf>
    <dxf>
      <fill>
        <patternFill patternType="solid">
          <fgColor theme="0"/>
          <bgColor rgb="FFF7F4ED"/>
        </patternFill>
      </fill>
      <border>
        <left style="thin">
          <color theme="1" tint="-0.499984740745262"/>
        </left>
        <right style="thin">
          <color theme="1" tint="-0.499984740745262"/>
        </right>
        <top style="thin">
          <color theme="1" tint="-0.499984740745262"/>
        </top>
        <bottom style="thin">
          <color theme="1" tint="-0.499984740745262"/>
        </bottom>
      </border>
    </dxf>
    <dxf>
      <numFmt numFmtId="0" formatCode="General"/>
    </dxf>
    <dxf>
      <numFmt numFmtId="0" formatCode="General"/>
    </dxf>
    <dxf>
      <numFmt numFmtId="0" formatCode="General"/>
    </dxf>
    <dxf>
      <numFmt numFmtId="170" formatCode="0.0\ &quot;kg&quot;"/>
    </dxf>
    <dxf>
      <numFmt numFmtId="34" formatCode="_-&quot;$&quot;* #,##0.00_-;\-&quot;$&quot;* #,##0.00_-;_-&quot;$&quot;* &quot;-&quot;??_-;_-@_-"/>
    </dxf>
    <dxf>
      <font>
        <b val="0"/>
        <i val="0"/>
        <strike val="0"/>
        <condense val="0"/>
        <extend val="0"/>
        <outline val="0"/>
        <shadow val="0"/>
        <u val="none"/>
        <vertAlign val="baseline"/>
        <sz val="11"/>
        <color indexed="8"/>
        <name val="Calibri"/>
        <family val="2"/>
        <scheme val="none"/>
      </font>
      <numFmt numFmtId="19" formatCode="d/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0" formatCode="General"/>
    </dxf>
    <dxf>
      <numFmt numFmtId="1" formatCode="0"/>
    </dxf>
    <dxf>
      <numFmt numFmtId="0" formatCode="General"/>
    </dxf>
    <dxf>
      <numFmt numFmtId="19" formatCode="d/mm/yyyy"/>
    </dxf>
    <dxf>
      <numFmt numFmtId="0" formatCode="General"/>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9" formatCode="d/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3" defaultTableStyle="TableStyleMedium2" defaultPivotStyle="PivotStyleMedium9">
    <tableStyle name="Slicer Style 1" pivot="0" table="0" count="5" xr9:uid="{4571C3B9-05F0-494C-8590-C95C0247CA5F}">
      <tableStyleElement type="wholeTable" dxfId="83"/>
      <tableStyleElement type="headerRow" dxfId="82"/>
    </tableStyle>
    <tableStyle name="Timeline Style 1" pivot="0" table="0" count="8" xr9:uid="{1338B56B-A0AB-4A06-B622-808225356FD2}">
      <tableStyleElement type="wholeTable" dxfId="85"/>
      <tableStyleElement type="headerRow" dxfId="84"/>
    </tableStyle>
    <tableStyle name="Timeline Style 2" pivot="0" table="0" count="8" xr9:uid="{2A1D6997-3725-4226-BF59-3EB9FCB64F71}">
      <tableStyleElement type="wholeTable" dxfId="87"/>
      <tableStyleElement type="headerRow" dxfId="86"/>
    </tableStyle>
  </tableStyles>
  <colors>
    <mruColors>
      <color rgb="FF0B421A"/>
      <color rgb="FFD9D9D9"/>
      <color rgb="FFF7F4ED"/>
      <color rgb="FF45391F"/>
      <color rgb="FFEAC784"/>
      <color rgb="FF967D44"/>
    </mruColors>
  </colors>
  <extLst>
    <ext xmlns:x14="http://schemas.microsoft.com/office/spreadsheetml/2009/9/main" uri="{46F421CA-312F-682f-3DD2-61675219B42D}">
      <x14:dxfs count="3">
        <dxf>
          <font>
            <color theme="0"/>
            <name val="Ariel"/>
          </font>
          <fill>
            <patternFill>
              <bgColor rgb="FF05210C"/>
            </patternFill>
          </fill>
          <border>
            <left style="thin">
              <color rgb="FF45391F"/>
            </left>
            <right style="thin">
              <color rgb="FF45391F"/>
            </right>
            <top style="thin">
              <color rgb="FF45391F"/>
            </top>
            <bottom style="thin">
              <color rgb="FF45391F"/>
            </bottom>
          </border>
        </dxf>
        <dxf>
          <font>
            <name val="Ariel"/>
          </font>
          <fill>
            <patternFill>
              <bgColor theme="2"/>
            </patternFill>
          </fill>
        </dxf>
        <dxf>
          <font>
            <color theme="0"/>
          </font>
          <fill>
            <patternFill>
              <bgColor rgb="FF0B421A"/>
            </patternFill>
          </fill>
        </dxf>
      </x14:dxfs>
    </ext>
    <ext xmlns:x14="http://schemas.microsoft.com/office/spreadsheetml/2009/9/main" uri="{EB79DEF2-80B8-43e5-95BD-54CBDDF9020C}">
      <x14:slicerStyles defaultSlicerStyle="SlicerStyleLight1">
        <x14:slicerStyle name="Slicer Style 1">
          <x14:slicerStyleElements>
            <x14:slicerStyleElement type="selectedItemWithData" dxfId="2"/>
            <x14:slicerStyleElement type="hoveredUnselectedItemWithData" dxfId="1"/>
            <x14:slicerStyleElement type="hoveredSelectedItemWithData" dxfId="0"/>
          </x14:slicerStyleElements>
        </x14:slicerStyle>
      </x14:slicerStyles>
    </ext>
    <ext xmlns:x15="http://schemas.microsoft.com/office/spreadsheetml/2010/11/main" uri="{A0A4C193-F2C1-4fcb-8827-314CF55A85BB}">
      <x15:dxfs count="12">
        <dxf>
          <fill>
            <patternFill patternType="solid">
              <fgColor theme="0" tint="-0.14999847407452621"/>
              <bgColor theme="0" tint="-0.14999847407452621"/>
            </patternFill>
          </fill>
        </dxf>
        <dxf>
          <fill>
            <patternFill patternType="solid">
              <fgColor theme="0"/>
              <bgColor rgb="FF0B421A"/>
            </patternFill>
          </fill>
        </dxf>
        <dxf>
          <font>
            <b/>
            <i val="0"/>
            <sz val="9"/>
            <color theme="1"/>
            <name val="Arial"/>
            <family val="2"/>
            <scheme val="none"/>
          </font>
        </dxf>
        <dxf>
          <font>
            <sz val="9"/>
            <color theme="1"/>
            <name val="Arial"/>
            <family val="2"/>
            <scheme val="none"/>
          </font>
        </dxf>
        <dxf>
          <font>
            <sz val="9"/>
            <color theme="1"/>
            <name val="Arial"/>
            <family val="2"/>
            <scheme val="none"/>
          </font>
        </dxf>
        <dxf>
          <font>
            <sz val="10"/>
            <color theme="1" tint="0.499984740745262"/>
            <name val="Abadi"/>
            <family val="2"/>
            <scheme val="none"/>
          </font>
        </dxf>
        <dxf>
          <fill>
            <patternFill patternType="solid">
              <fgColor theme="0" tint="-0.14996795556505021"/>
              <bgColor rgb="FFD9D9D9"/>
            </patternFill>
          </fill>
        </dxf>
        <dxf>
          <fill>
            <patternFill patternType="solid">
              <fgColor theme="0"/>
              <bgColor rgb="FF0B421A"/>
            </patternFill>
          </fill>
        </dxf>
        <dxf>
          <font>
            <b/>
            <i val="0"/>
            <sz val="9"/>
            <color theme="1"/>
            <name val="Arial"/>
            <family val="2"/>
            <scheme val="none"/>
          </font>
        </dxf>
        <dxf>
          <font>
            <sz val="9"/>
            <color rgb="FF0B421A"/>
            <name val="Arial"/>
            <family val="2"/>
            <scheme val="none"/>
          </font>
        </dxf>
        <dxf>
          <font>
            <sz val="9"/>
            <color rgb="FF0B421A"/>
            <name val="Arial"/>
            <family val="2"/>
            <scheme val="none"/>
          </font>
        </dxf>
        <dxf>
          <font>
            <sz val="10"/>
            <color rgb="FF0B421A"/>
            <name val="Arial"/>
            <family val="2"/>
            <scheme val="none"/>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 name="Timeline Style 2">
          <x15:timelineStyleElements>
            <x15:timelineStyleElement type="selectionLabel" dxfId="11"/>
            <x15:timelineStyleElement type="timeLevel" dxfId="10"/>
            <x15:timelineStyleElement type="periodLabel1" dxfId="9"/>
            <x15:timelineStyleElement type="periodLabel2" dxfId="8"/>
            <x15:timelineStyleElement type="selectedTimeBlock" dxfId="7"/>
            <x15:timelineStyleElement type="unselectedTimeBlock" dxfId="6"/>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3.xml"/><Relationship Id="rId5" Type="http://schemas.openxmlformats.org/officeDocument/2006/relationships/worksheet" Target="worksheets/sheet5.xml"/><Relationship Id="rId15" Type="http://schemas.microsoft.com/office/2011/relationships/timelineCache" Target="timelineCaches/timelineCache1.xml"/><Relationship Id="rId10" Type="http://schemas.openxmlformats.org/officeDocument/2006/relationships/pivotCacheDefinition" Target="pivotCache/pivotCacheDefinition2.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11.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2.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3.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4.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[Raw Data.xlsx]pivot_tables_orders!1. Coffee Sales Over Time</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NZ" sz="1050" b="1">
                <a:solidFill>
                  <a:sysClr val="windowText" lastClr="000000"/>
                </a:solidFill>
              </a:rPr>
              <a:t>Coffee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pivot_tables_orders!$B$3:$B$4</c:f>
              <c:strCache>
                <c:ptCount val="1"/>
                <c:pt idx="0">
                  <c:v>Arabica</c:v>
                </c:pt>
              </c:strCache>
            </c:strRef>
          </c:tx>
          <c:spPr>
            <a:ln w="28575" cap="rnd">
              <a:solidFill>
                <a:schemeClr val="accent1"/>
              </a:solidFill>
              <a:round/>
            </a:ln>
            <a:effectLst/>
          </c:spPr>
          <c:marker>
            <c:symbol val="none"/>
          </c:marker>
          <c:cat>
            <c:multiLvlStrRef>
              <c:f>pivot_tables_orders!$A$5:$A$53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pivot_tables_orders!$B$5:$B$53</c:f>
              <c:numCache>
                <c:formatCode>_("$"* #,##0_);_("$"* \(#,##0\);_("$"* "-"_);_(@_)</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4EE7-44B4-8CBA-D62408EEE70C}"/>
            </c:ext>
          </c:extLst>
        </c:ser>
        <c:ser>
          <c:idx val="1"/>
          <c:order val="1"/>
          <c:tx>
            <c:strRef>
              <c:f>pivot_tables_orders!$C$3:$C$4</c:f>
              <c:strCache>
                <c:ptCount val="1"/>
                <c:pt idx="0">
                  <c:v>Excelsa</c:v>
                </c:pt>
              </c:strCache>
            </c:strRef>
          </c:tx>
          <c:spPr>
            <a:ln w="28575" cap="rnd">
              <a:solidFill>
                <a:schemeClr val="accent2"/>
              </a:solidFill>
              <a:round/>
            </a:ln>
            <a:effectLst/>
          </c:spPr>
          <c:marker>
            <c:symbol val="none"/>
          </c:marker>
          <c:cat>
            <c:multiLvlStrRef>
              <c:f>pivot_tables_orders!$A$5:$A$53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pivot_tables_orders!$C$5:$C$53</c:f>
              <c:numCache>
                <c:formatCode>_("$"* #,##0_);_("$"* \(#,##0\);_("$"* "-"_);_(@_)</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5-4EE7-44B4-8CBA-D62408EEE70C}"/>
            </c:ext>
          </c:extLst>
        </c:ser>
        <c:ser>
          <c:idx val="2"/>
          <c:order val="2"/>
          <c:tx>
            <c:strRef>
              <c:f>pivot_tables_orders!$D$3:$D$4</c:f>
              <c:strCache>
                <c:ptCount val="1"/>
                <c:pt idx="0">
                  <c:v>Liberica</c:v>
                </c:pt>
              </c:strCache>
            </c:strRef>
          </c:tx>
          <c:spPr>
            <a:ln w="28575" cap="rnd">
              <a:solidFill>
                <a:schemeClr val="accent3"/>
              </a:solidFill>
              <a:round/>
            </a:ln>
            <a:effectLst/>
          </c:spPr>
          <c:marker>
            <c:symbol val="none"/>
          </c:marker>
          <c:cat>
            <c:multiLvlStrRef>
              <c:f>pivot_tables_orders!$A$5:$A$53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pivot_tables_orders!$D$5:$D$53</c:f>
              <c:numCache>
                <c:formatCode>_("$"* #,##0_);_("$"* \(#,##0\);_("$"* "-"_);_(@_)</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6-4EE7-44B4-8CBA-D62408EEE70C}"/>
            </c:ext>
          </c:extLst>
        </c:ser>
        <c:ser>
          <c:idx val="3"/>
          <c:order val="3"/>
          <c:tx>
            <c:strRef>
              <c:f>pivot_tables_orders!$E$3:$E$4</c:f>
              <c:strCache>
                <c:ptCount val="1"/>
                <c:pt idx="0">
                  <c:v>Robusta</c:v>
                </c:pt>
              </c:strCache>
            </c:strRef>
          </c:tx>
          <c:spPr>
            <a:ln w="28575" cap="rnd">
              <a:solidFill>
                <a:schemeClr val="accent4"/>
              </a:solidFill>
              <a:round/>
            </a:ln>
            <a:effectLst/>
          </c:spPr>
          <c:marker>
            <c:symbol val="none"/>
          </c:marker>
          <c:cat>
            <c:multiLvlStrRef>
              <c:f>pivot_tables_orders!$A$5:$A$53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pivot_tables_orders!$E$5:$E$53</c:f>
              <c:numCache>
                <c:formatCode>_("$"* #,##0_);_("$"* \(#,##0\);_("$"* "-"_);_(@_)</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8-4EE7-44B4-8CBA-D62408EEE70C}"/>
            </c:ext>
          </c:extLst>
        </c:ser>
        <c:dLbls>
          <c:showLegendKey val="0"/>
          <c:showVal val="0"/>
          <c:showCatName val="0"/>
          <c:showSerName val="0"/>
          <c:showPercent val="0"/>
          <c:showBubbleSize val="0"/>
        </c:dLbls>
        <c:smooth val="0"/>
        <c:axId val="1079665104"/>
        <c:axId val="1079667216"/>
      </c:lineChart>
      <c:catAx>
        <c:axId val="10796651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9667216"/>
        <c:crosses val="autoZero"/>
        <c:auto val="1"/>
        <c:lblAlgn val="ctr"/>
        <c:lblOffset val="100"/>
        <c:noMultiLvlLbl val="0"/>
      </c:catAx>
      <c:valAx>
        <c:axId val="1079667216"/>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96651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[Raw Data.xlsx]pivot_tables_orders!6. Sales by Country and Coffee Type</c:name>
    <c:fmtId val="7"/>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NZ" sz="1100" b="1" i="0" u="none" strike="noStrike" baseline="0">
                <a:solidFill>
                  <a:srgbClr val="0B421A"/>
                </a:solidFill>
                <a:latin typeface="Arial" panose="020B0604020202020204" pitchFamily="34" charset="0"/>
                <a:cs typeface="Arial" panose="020B0604020202020204" pitchFamily="34" charset="0"/>
              </a:rPr>
              <a:t>Sales by Coffee Type and Country</a:t>
            </a:r>
            <a:endParaRPr lang="en-US" sz="800" b="1" i="0" u="none" strike="noStrike" kern="1200" spc="0" baseline="0">
              <a:solidFill>
                <a:srgbClr val="0B421A"/>
              </a:solidFill>
              <a:latin typeface="Arial" panose="020B0604020202020204" pitchFamily="34" charset="0"/>
              <a:cs typeface="Arial" panose="020B0604020202020204" pitchFamily="34" charset="0"/>
            </a:endParaRP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0B421A"/>
          </a:solidFill>
          <a:ln>
            <a:noFill/>
          </a:ln>
          <a:effectLst/>
        </c:spPr>
      </c:pivotFmt>
      <c:pivotFmt>
        <c:idx val="4"/>
        <c:spPr>
          <a:solidFill>
            <a:srgbClr val="0B421A"/>
          </a:solidFill>
          <a:ln>
            <a:noFill/>
          </a:ln>
          <a:effectLst/>
        </c:spPr>
      </c:pivotFmt>
      <c:pivotFmt>
        <c:idx val="5"/>
        <c:spPr>
          <a:solidFill>
            <a:srgbClr val="0B421A"/>
          </a:solidFill>
          <a:ln>
            <a:noFill/>
          </a:ln>
          <a:effectLst/>
        </c:spPr>
      </c:pivotFmt>
      <c:pivotFmt>
        <c:idx val="6"/>
        <c:spPr>
          <a:solidFill>
            <a:schemeClr val="accent4"/>
          </a:solidFill>
          <a:ln>
            <a:noFill/>
          </a:ln>
          <a:effectLst/>
        </c:spPr>
      </c:pivotFmt>
      <c:pivotFmt>
        <c:idx val="7"/>
        <c:spPr>
          <a:solidFill>
            <a:schemeClr val="accent4"/>
          </a:solidFill>
          <a:ln>
            <a:noFill/>
          </a:ln>
          <a:effectLst/>
        </c:spPr>
      </c:pivotFmt>
      <c:pivotFmt>
        <c:idx val="8"/>
        <c:spPr>
          <a:solidFill>
            <a:schemeClr val="accent4"/>
          </a:solidFill>
          <a:ln>
            <a:noFill/>
          </a:ln>
          <a:effectLst/>
        </c:spPr>
      </c:pivotFmt>
      <c:pivotFmt>
        <c:idx val="9"/>
        <c:spPr>
          <a:solidFill>
            <a:schemeClr val="accent3"/>
          </a:solidFill>
          <a:ln>
            <a:noFill/>
          </a:ln>
          <a:effectLst/>
        </c:spPr>
      </c:pivotFmt>
      <c:pivotFmt>
        <c:idx val="10"/>
        <c:spPr>
          <a:solidFill>
            <a:schemeClr val="accent3"/>
          </a:solidFill>
          <a:ln>
            <a:noFill/>
          </a:ln>
          <a:effectLst/>
        </c:spPr>
      </c:pivotFmt>
      <c:pivotFmt>
        <c:idx val="11"/>
        <c:spPr>
          <a:solidFill>
            <a:schemeClr val="accent3"/>
          </a:solidFill>
          <a:ln>
            <a:noFill/>
          </a:ln>
          <a:effectLst/>
        </c:spPr>
      </c:pivotFmt>
      <c:pivotFmt>
        <c:idx val="12"/>
        <c:spPr>
          <a:solidFill>
            <a:schemeClr val="accent2"/>
          </a:solidFill>
          <a:ln>
            <a:noFill/>
          </a:ln>
          <a:effectLst/>
        </c:spPr>
      </c:pivotFmt>
      <c:pivotFmt>
        <c:idx val="13"/>
        <c:spPr>
          <a:solidFill>
            <a:schemeClr val="accent2"/>
          </a:solidFill>
          <a:ln>
            <a:noFill/>
          </a:ln>
          <a:effectLst/>
        </c:spPr>
      </c:pivotFmt>
      <c:pivotFmt>
        <c:idx val="14"/>
        <c:spPr>
          <a:solidFill>
            <a:schemeClr val="accent2"/>
          </a:solidFill>
          <a:ln>
            <a:noFill/>
          </a:ln>
          <a:effectLst/>
        </c:spPr>
      </c:pivotFmt>
    </c:pivotFmts>
    <c:plotArea>
      <c:layout/>
      <c:barChart>
        <c:barDir val="bar"/>
        <c:grouping val="clustered"/>
        <c:varyColors val="0"/>
        <c:ser>
          <c:idx val="0"/>
          <c:order val="0"/>
          <c:tx>
            <c:strRef>
              <c:f>pivot_tables_orders!$O$39</c:f>
              <c:strCache>
                <c:ptCount val="1"/>
                <c:pt idx="0">
                  <c:v>Total</c:v>
                </c:pt>
              </c:strCache>
            </c:strRef>
          </c:tx>
          <c:spPr>
            <a:solidFill>
              <a:schemeClr val="accent1"/>
            </a:solidFill>
            <a:ln>
              <a:noFill/>
            </a:ln>
            <a:effectLst/>
          </c:spPr>
          <c:invertIfNegative val="0"/>
          <c:dPt>
            <c:idx val="0"/>
            <c:invertIfNegative val="0"/>
            <c:bubble3D val="0"/>
            <c:spPr>
              <a:solidFill>
                <a:srgbClr val="0B421A"/>
              </a:solidFill>
              <a:ln>
                <a:noFill/>
              </a:ln>
              <a:effectLst/>
            </c:spPr>
            <c:extLst>
              <c:ext xmlns:c16="http://schemas.microsoft.com/office/drawing/2014/chart" uri="{C3380CC4-5D6E-409C-BE32-E72D297353CC}">
                <c16:uniqueId val="{00000003-5BE3-403C-B956-4CC3C641C2A6}"/>
              </c:ext>
            </c:extLst>
          </c:dPt>
          <c:dPt>
            <c:idx val="1"/>
            <c:invertIfNegative val="0"/>
            <c:bubble3D val="0"/>
            <c:spPr>
              <a:solidFill>
                <a:schemeClr val="accent4"/>
              </a:solidFill>
              <a:ln>
                <a:noFill/>
              </a:ln>
              <a:effectLst/>
            </c:spPr>
            <c:extLst>
              <c:ext xmlns:c16="http://schemas.microsoft.com/office/drawing/2014/chart" uri="{C3380CC4-5D6E-409C-BE32-E72D297353CC}">
                <c16:uniqueId val="{0000000C-5BE3-403C-B956-4CC3C641C2A6}"/>
              </c:ext>
            </c:extLst>
          </c:dPt>
          <c:dPt>
            <c:idx val="2"/>
            <c:invertIfNegative val="0"/>
            <c:bubble3D val="0"/>
            <c:spPr>
              <a:solidFill>
                <a:schemeClr val="accent3"/>
              </a:solidFill>
              <a:ln>
                <a:noFill/>
              </a:ln>
              <a:effectLst/>
            </c:spPr>
            <c:extLst>
              <c:ext xmlns:c16="http://schemas.microsoft.com/office/drawing/2014/chart" uri="{C3380CC4-5D6E-409C-BE32-E72D297353CC}">
                <c16:uniqueId val="{00000009-5BE3-403C-B956-4CC3C641C2A6}"/>
              </c:ext>
            </c:extLst>
          </c:dPt>
          <c:dPt>
            <c:idx val="3"/>
            <c:invertIfNegative val="0"/>
            <c:bubble3D val="0"/>
            <c:spPr>
              <a:solidFill>
                <a:schemeClr val="accent2"/>
              </a:solidFill>
              <a:ln>
                <a:noFill/>
              </a:ln>
              <a:effectLst/>
            </c:spPr>
            <c:extLst>
              <c:ext xmlns:c16="http://schemas.microsoft.com/office/drawing/2014/chart" uri="{C3380CC4-5D6E-409C-BE32-E72D297353CC}">
                <c16:uniqueId val="{00000006-5BE3-403C-B956-4CC3C641C2A6}"/>
              </c:ext>
            </c:extLst>
          </c:dPt>
          <c:dPt>
            <c:idx val="4"/>
            <c:invertIfNegative val="0"/>
            <c:bubble3D val="0"/>
            <c:spPr>
              <a:solidFill>
                <a:srgbClr val="0B421A"/>
              </a:solidFill>
              <a:ln>
                <a:noFill/>
              </a:ln>
              <a:effectLst/>
            </c:spPr>
            <c:extLst>
              <c:ext xmlns:c16="http://schemas.microsoft.com/office/drawing/2014/chart" uri="{C3380CC4-5D6E-409C-BE32-E72D297353CC}">
                <c16:uniqueId val="{00000002-5BE3-403C-B956-4CC3C641C2A6}"/>
              </c:ext>
            </c:extLst>
          </c:dPt>
          <c:dPt>
            <c:idx val="5"/>
            <c:invertIfNegative val="0"/>
            <c:bubble3D val="0"/>
            <c:spPr>
              <a:solidFill>
                <a:schemeClr val="accent2"/>
              </a:solidFill>
              <a:ln>
                <a:noFill/>
              </a:ln>
              <a:effectLst/>
            </c:spPr>
            <c:extLst>
              <c:ext xmlns:c16="http://schemas.microsoft.com/office/drawing/2014/chart" uri="{C3380CC4-5D6E-409C-BE32-E72D297353CC}">
                <c16:uniqueId val="{0000000B-5BE3-403C-B956-4CC3C641C2A6}"/>
              </c:ext>
            </c:extLst>
          </c:dPt>
          <c:dPt>
            <c:idx val="6"/>
            <c:invertIfNegative val="0"/>
            <c:bubble3D val="0"/>
            <c:spPr>
              <a:solidFill>
                <a:schemeClr val="accent4"/>
              </a:solidFill>
              <a:ln>
                <a:noFill/>
              </a:ln>
              <a:effectLst/>
            </c:spPr>
            <c:extLst>
              <c:ext xmlns:c16="http://schemas.microsoft.com/office/drawing/2014/chart" uri="{C3380CC4-5D6E-409C-BE32-E72D297353CC}">
                <c16:uniqueId val="{00000008-5BE3-403C-B956-4CC3C641C2A6}"/>
              </c:ext>
            </c:extLst>
          </c:dPt>
          <c:dPt>
            <c:idx val="7"/>
            <c:invertIfNegative val="0"/>
            <c:bubble3D val="0"/>
            <c:spPr>
              <a:solidFill>
                <a:schemeClr val="accent3"/>
              </a:solidFill>
              <a:ln>
                <a:noFill/>
              </a:ln>
              <a:effectLst/>
            </c:spPr>
            <c:extLst>
              <c:ext xmlns:c16="http://schemas.microsoft.com/office/drawing/2014/chart" uri="{C3380CC4-5D6E-409C-BE32-E72D297353CC}">
                <c16:uniqueId val="{00000005-5BE3-403C-B956-4CC3C641C2A6}"/>
              </c:ext>
            </c:extLst>
          </c:dPt>
          <c:dPt>
            <c:idx val="8"/>
            <c:invertIfNegative val="0"/>
            <c:bubble3D val="0"/>
            <c:spPr>
              <a:solidFill>
                <a:schemeClr val="accent4"/>
              </a:solidFill>
              <a:ln>
                <a:noFill/>
              </a:ln>
              <a:effectLst/>
            </c:spPr>
            <c:extLst>
              <c:ext xmlns:c16="http://schemas.microsoft.com/office/drawing/2014/chart" uri="{C3380CC4-5D6E-409C-BE32-E72D297353CC}">
                <c16:uniqueId val="{00000001-5BE3-403C-B956-4CC3C641C2A6}"/>
              </c:ext>
            </c:extLst>
          </c:dPt>
          <c:dPt>
            <c:idx val="9"/>
            <c:invertIfNegative val="0"/>
            <c:bubble3D val="0"/>
            <c:spPr>
              <a:solidFill>
                <a:schemeClr val="accent3"/>
              </a:solidFill>
              <a:ln>
                <a:noFill/>
              </a:ln>
              <a:effectLst/>
            </c:spPr>
            <c:extLst>
              <c:ext xmlns:c16="http://schemas.microsoft.com/office/drawing/2014/chart" uri="{C3380CC4-5D6E-409C-BE32-E72D297353CC}">
                <c16:uniqueId val="{0000000A-5BE3-403C-B956-4CC3C641C2A6}"/>
              </c:ext>
            </c:extLst>
          </c:dPt>
          <c:dPt>
            <c:idx val="10"/>
            <c:invertIfNegative val="0"/>
            <c:bubble3D val="0"/>
            <c:spPr>
              <a:solidFill>
                <a:schemeClr val="accent2"/>
              </a:solidFill>
              <a:ln>
                <a:noFill/>
              </a:ln>
              <a:effectLst/>
            </c:spPr>
            <c:extLst>
              <c:ext xmlns:c16="http://schemas.microsoft.com/office/drawing/2014/chart" uri="{C3380CC4-5D6E-409C-BE32-E72D297353CC}">
                <c16:uniqueId val="{00000007-5BE3-403C-B956-4CC3C641C2A6}"/>
              </c:ext>
            </c:extLst>
          </c:dPt>
          <c:dPt>
            <c:idx val="11"/>
            <c:invertIfNegative val="0"/>
            <c:bubble3D val="0"/>
            <c:spPr>
              <a:solidFill>
                <a:srgbClr val="0B421A"/>
              </a:solidFill>
              <a:ln>
                <a:noFill/>
              </a:ln>
              <a:effectLst/>
            </c:spPr>
            <c:extLst>
              <c:ext xmlns:c16="http://schemas.microsoft.com/office/drawing/2014/chart" uri="{C3380CC4-5D6E-409C-BE32-E72D297353CC}">
                <c16:uniqueId val="{00000004-5BE3-403C-B956-4CC3C641C2A6}"/>
              </c:ext>
            </c:extLst>
          </c:dPt>
          <c:cat>
            <c:multiLvlStrRef>
              <c:f>pivot_tables_orders!$M$40:$N$54</c:f>
              <c:multiLvlStrCache>
                <c:ptCount val="12"/>
                <c:lvl>
                  <c:pt idx="0">
                    <c:v>Arabica</c:v>
                  </c:pt>
                  <c:pt idx="1">
                    <c:v>Robusta</c:v>
                  </c:pt>
                  <c:pt idx="2">
                    <c:v>Liberica</c:v>
                  </c:pt>
                  <c:pt idx="3">
                    <c:v>Excelsa</c:v>
                  </c:pt>
                  <c:pt idx="4">
                    <c:v>Arabica</c:v>
                  </c:pt>
                  <c:pt idx="5">
                    <c:v>Excelsa</c:v>
                  </c:pt>
                  <c:pt idx="6">
                    <c:v>Robusta</c:v>
                  </c:pt>
                  <c:pt idx="7">
                    <c:v>Liberica</c:v>
                  </c:pt>
                  <c:pt idx="8">
                    <c:v>Robusta</c:v>
                  </c:pt>
                  <c:pt idx="9">
                    <c:v>Liberica</c:v>
                  </c:pt>
                  <c:pt idx="10">
                    <c:v>Excelsa</c:v>
                  </c:pt>
                  <c:pt idx="11">
                    <c:v>Arabica</c:v>
                  </c:pt>
                </c:lvl>
                <c:lvl>
                  <c:pt idx="0">
                    <c:v>United Kingdom</c:v>
                  </c:pt>
                  <c:pt idx="4">
                    <c:v>Ireland</c:v>
                  </c:pt>
                  <c:pt idx="8">
                    <c:v>United States</c:v>
                  </c:pt>
                </c:lvl>
              </c:multiLvlStrCache>
            </c:multiLvlStrRef>
          </c:cat>
          <c:val>
            <c:numRef>
              <c:f>pivot_tables_orders!$O$40:$O$54</c:f>
              <c:numCache>
                <c:formatCode>_("$"* #,##0_);_("$"* \(#,##0\);_("$"* "-"_);_(@_)</c:formatCode>
                <c:ptCount val="12"/>
                <c:pt idx="0">
                  <c:v>267.18</c:v>
                </c:pt>
                <c:pt idx="1">
                  <c:v>704.59999999999991</c:v>
                </c:pt>
                <c:pt idx="2">
                  <c:v>877.14499999999998</c:v>
                </c:pt>
                <c:pt idx="3">
                  <c:v>949.58</c:v>
                </c:pt>
                <c:pt idx="4">
                  <c:v>1360.3050000000001</c:v>
                </c:pt>
                <c:pt idx="5">
                  <c:v>1533.35</c:v>
                </c:pt>
                <c:pt idx="6">
                  <c:v>1636.6249999999993</c:v>
                </c:pt>
                <c:pt idx="7">
                  <c:v>2166.5850000000005</c:v>
                </c:pt>
                <c:pt idx="8">
                  <c:v>6664.020000000005</c:v>
                </c:pt>
                <c:pt idx="9">
                  <c:v>9010.3449999999993</c:v>
                </c:pt>
                <c:pt idx="10">
                  <c:v>9823.5099999999966</c:v>
                </c:pt>
                <c:pt idx="11">
                  <c:v>10141.009999999997</c:v>
                </c:pt>
              </c:numCache>
            </c:numRef>
          </c:val>
          <c:extLst>
            <c:ext xmlns:c16="http://schemas.microsoft.com/office/drawing/2014/chart" uri="{C3380CC4-5D6E-409C-BE32-E72D297353CC}">
              <c16:uniqueId val="{00000000-5BE3-403C-B956-4CC3C641C2A6}"/>
            </c:ext>
          </c:extLst>
        </c:ser>
        <c:dLbls>
          <c:showLegendKey val="0"/>
          <c:showVal val="0"/>
          <c:showCatName val="0"/>
          <c:showSerName val="0"/>
          <c:showPercent val="0"/>
          <c:showBubbleSize val="0"/>
        </c:dLbls>
        <c:gapWidth val="20"/>
        <c:axId val="1052474976"/>
        <c:axId val="1052476032"/>
      </c:barChart>
      <c:catAx>
        <c:axId val="1052474976"/>
        <c:scaling>
          <c:orientation val="minMax"/>
        </c:scaling>
        <c:delete val="0"/>
        <c:axPos val="l"/>
        <c:numFmt formatCode="General" sourceLinked="1"/>
        <c:majorTickMark val="none"/>
        <c:minorTickMark val="none"/>
        <c:tickLblPos val="nextTo"/>
        <c:spPr>
          <a:noFill/>
          <a:ln w="9525" cap="flat" cmpd="sng" algn="ctr">
            <a:solidFill>
              <a:srgbClr val="0B421A"/>
            </a:solidFill>
            <a:prstDash val="dash"/>
            <a:round/>
          </a:ln>
          <a:effectLst/>
        </c:spPr>
        <c:txPr>
          <a:bodyPr rot="-60000000" spcFirstLastPara="1" vertOverflow="ellipsis" vert="horz" wrap="square" anchor="ctr" anchorCtr="1"/>
          <a:lstStyle/>
          <a:p>
            <a:pPr>
              <a:defRPr sz="900" b="1" i="0" u="none" strike="noStrike" kern="1200" baseline="0">
                <a:solidFill>
                  <a:srgbClr val="0B421A"/>
                </a:solidFill>
                <a:latin typeface="Arial" panose="020B0604020202020204" pitchFamily="34" charset="0"/>
                <a:ea typeface="+mn-ea"/>
                <a:cs typeface="Arial" panose="020B0604020202020204" pitchFamily="34" charset="0"/>
              </a:defRPr>
            </a:pPr>
            <a:endParaRPr lang="en-US"/>
          </a:p>
        </c:txPr>
        <c:crossAx val="1052476032"/>
        <c:crosses val="autoZero"/>
        <c:auto val="1"/>
        <c:lblAlgn val="ctr"/>
        <c:lblOffset val="100"/>
        <c:noMultiLvlLbl val="0"/>
      </c:catAx>
      <c:valAx>
        <c:axId val="1052476032"/>
        <c:scaling>
          <c:orientation val="minMax"/>
        </c:scaling>
        <c:delete val="0"/>
        <c:axPos val="b"/>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24749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[Raw Data.xlsx]pivot_tables_orders!3. Quantity Sold by Coffee Type and Roast Type</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50" b="1">
                <a:solidFill>
                  <a:srgbClr val="0B421A"/>
                </a:solidFill>
                <a:latin typeface="Arial" panose="020B0604020202020204" pitchFamily="34" charset="0"/>
                <a:cs typeface="Arial" panose="020B0604020202020204" pitchFamily="34" charset="0"/>
              </a:rPr>
              <a:t>Quantity Sold by Coffee Type and Roast Level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967D44"/>
          </a:solidFill>
          <a:ln>
            <a:noFill/>
          </a:ln>
          <a:effectLst/>
        </c:spPr>
      </c:pivotFmt>
      <c:pivotFmt>
        <c:idx val="4"/>
        <c:spPr>
          <a:solidFill>
            <a:srgbClr val="967D44"/>
          </a:solidFill>
          <a:ln>
            <a:noFill/>
          </a:ln>
          <a:effectLst/>
        </c:spPr>
      </c:pivotFmt>
      <c:pivotFmt>
        <c:idx val="5"/>
        <c:spPr>
          <a:solidFill>
            <a:srgbClr val="967D44"/>
          </a:solidFill>
          <a:ln>
            <a:noFill/>
          </a:ln>
          <a:effectLst/>
        </c:spPr>
      </c:pivotFmt>
      <c:pivotFmt>
        <c:idx val="6"/>
        <c:spPr>
          <a:solidFill>
            <a:srgbClr val="967D44"/>
          </a:solidFill>
          <a:ln>
            <a:noFill/>
          </a:ln>
          <a:effectLst/>
        </c:spPr>
      </c:pivotFmt>
      <c:pivotFmt>
        <c:idx val="7"/>
        <c:spPr>
          <a:solidFill>
            <a:srgbClr val="EAC784"/>
          </a:solidFill>
          <a:ln>
            <a:noFill/>
          </a:ln>
          <a:effectLst/>
        </c:spPr>
      </c:pivotFmt>
      <c:pivotFmt>
        <c:idx val="8"/>
        <c:spPr>
          <a:solidFill>
            <a:srgbClr val="EAC784"/>
          </a:solidFill>
          <a:ln>
            <a:noFill/>
          </a:ln>
          <a:effectLst/>
        </c:spPr>
      </c:pivotFmt>
      <c:pivotFmt>
        <c:idx val="9"/>
        <c:spPr>
          <a:solidFill>
            <a:srgbClr val="EAC784"/>
          </a:solidFill>
          <a:ln>
            <a:noFill/>
          </a:ln>
          <a:effectLst/>
        </c:spPr>
      </c:pivotFmt>
      <c:pivotFmt>
        <c:idx val="10"/>
        <c:spPr>
          <a:solidFill>
            <a:srgbClr val="EAC784"/>
          </a:solidFill>
          <a:ln>
            <a:noFill/>
          </a:ln>
          <a:effectLst/>
        </c:spPr>
      </c:pivotFmt>
      <c:pivotFmt>
        <c:idx val="11"/>
        <c:spPr>
          <a:solidFill>
            <a:srgbClr val="45391F"/>
          </a:solidFill>
          <a:ln>
            <a:noFill/>
          </a:ln>
          <a:effectLst/>
        </c:spPr>
      </c:pivotFmt>
      <c:pivotFmt>
        <c:idx val="12"/>
        <c:spPr>
          <a:solidFill>
            <a:srgbClr val="45391F"/>
          </a:solidFill>
          <a:ln>
            <a:noFill/>
          </a:ln>
          <a:effectLst/>
        </c:spPr>
      </c:pivotFmt>
      <c:pivotFmt>
        <c:idx val="13"/>
        <c:spPr>
          <a:solidFill>
            <a:srgbClr val="45391F"/>
          </a:solidFill>
          <a:ln>
            <a:noFill/>
          </a:ln>
          <a:effectLst/>
        </c:spPr>
      </c:pivotFmt>
      <c:pivotFmt>
        <c:idx val="14"/>
        <c:spPr>
          <a:solidFill>
            <a:srgbClr val="45391F"/>
          </a:solidFill>
          <a:ln>
            <a:noFill/>
          </a:ln>
          <a:effectLst/>
        </c:spPr>
      </c:pivotFmt>
    </c:pivotFmts>
    <c:plotArea>
      <c:layout/>
      <c:barChart>
        <c:barDir val="col"/>
        <c:grouping val="clustered"/>
        <c:varyColors val="0"/>
        <c:ser>
          <c:idx val="0"/>
          <c:order val="0"/>
          <c:tx>
            <c:strRef>
              <c:f>pivot_tables_orders!$I$33</c:f>
              <c:strCache>
                <c:ptCount val="1"/>
                <c:pt idx="0">
                  <c:v>Total</c:v>
                </c:pt>
              </c:strCache>
            </c:strRef>
          </c:tx>
          <c:spPr>
            <a:solidFill>
              <a:schemeClr val="accent1"/>
            </a:solidFill>
            <a:ln>
              <a:noFill/>
            </a:ln>
            <a:effectLst/>
          </c:spPr>
          <c:invertIfNegative val="0"/>
          <c:dPt>
            <c:idx val="0"/>
            <c:invertIfNegative val="0"/>
            <c:bubble3D val="0"/>
            <c:spPr>
              <a:solidFill>
                <a:srgbClr val="967D44"/>
              </a:solidFill>
              <a:ln>
                <a:noFill/>
              </a:ln>
              <a:effectLst/>
            </c:spPr>
            <c:extLst>
              <c:ext xmlns:c16="http://schemas.microsoft.com/office/drawing/2014/chart" uri="{C3380CC4-5D6E-409C-BE32-E72D297353CC}">
                <c16:uniqueId val="{00000001-0CBF-4AC2-BF79-02D3E0A34008}"/>
              </c:ext>
            </c:extLst>
          </c:dPt>
          <c:dPt>
            <c:idx val="1"/>
            <c:invertIfNegative val="0"/>
            <c:bubble3D val="0"/>
            <c:spPr>
              <a:solidFill>
                <a:srgbClr val="EAC784"/>
              </a:solidFill>
              <a:ln>
                <a:noFill/>
              </a:ln>
              <a:effectLst/>
            </c:spPr>
            <c:extLst>
              <c:ext xmlns:c16="http://schemas.microsoft.com/office/drawing/2014/chart" uri="{C3380CC4-5D6E-409C-BE32-E72D297353CC}">
                <c16:uniqueId val="{00000005-0CBF-4AC2-BF79-02D3E0A34008}"/>
              </c:ext>
            </c:extLst>
          </c:dPt>
          <c:dPt>
            <c:idx val="2"/>
            <c:invertIfNegative val="0"/>
            <c:bubble3D val="0"/>
            <c:spPr>
              <a:solidFill>
                <a:srgbClr val="45391F"/>
              </a:solidFill>
              <a:ln>
                <a:noFill/>
              </a:ln>
              <a:effectLst/>
            </c:spPr>
            <c:extLst>
              <c:ext xmlns:c16="http://schemas.microsoft.com/office/drawing/2014/chart" uri="{C3380CC4-5D6E-409C-BE32-E72D297353CC}">
                <c16:uniqueId val="{00000009-0CBF-4AC2-BF79-02D3E0A34008}"/>
              </c:ext>
            </c:extLst>
          </c:dPt>
          <c:dPt>
            <c:idx val="3"/>
            <c:invertIfNegative val="0"/>
            <c:bubble3D val="0"/>
            <c:spPr>
              <a:solidFill>
                <a:srgbClr val="967D44"/>
              </a:solidFill>
              <a:ln>
                <a:noFill/>
              </a:ln>
              <a:effectLst/>
            </c:spPr>
            <c:extLst>
              <c:ext xmlns:c16="http://schemas.microsoft.com/office/drawing/2014/chart" uri="{C3380CC4-5D6E-409C-BE32-E72D297353CC}">
                <c16:uniqueId val="{00000002-0CBF-4AC2-BF79-02D3E0A34008}"/>
              </c:ext>
            </c:extLst>
          </c:dPt>
          <c:dPt>
            <c:idx val="4"/>
            <c:invertIfNegative val="0"/>
            <c:bubble3D val="0"/>
            <c:spPr>
              <a:solidFill>
                <a:srgbClr val="EAC784"/>
              </a:solidFill>
              <a:ln>
                <a:noFill/>
              </a:ln>
              <a:effectLst/>
            </c:spPr>
            <c:extLst>
              <c:ext xmlns:c16="http://schemas.microsoft.com/office/drawing/2014/chart" uri="{C3380CC4-5D6E-409C-BE32-E72D297353CC}">
                <c16:uniqueId val="{00000006-0CBF-4AC2-BF79-02D3E0A34008}"/>
              </c:ext>
            </c:extLst>
          </c:dPt>
          <c:dPt>
            <c:idx val="5"/>
            <c:invertIfNegative val="0"/>
            <c:bubble3D val="0"/>
            <c:spPr>
              <a:solidFill>
                <a:srgbClr val="45391F"/>
              </a:solidFill>
              <a:ln>
                <a:noFill/>
              </a:ln>
              <a:effectLst/>
            </c:spPr>
            <c:extLst>
              <c:ext xmlns:c16="http://schemas.microsoft.com/office/drawing/2014/chart" uri="{C3380CC4-5D6E-409C-BE32-E72D297353CC}">
                <c16:uniqueId val="{0000000A-0CBF-4AC2-BF79-02D3E0A34008}"/>
              </c:ext>
            </c:extLst>
          </c:dPt>
          <c:dPt>
            <c:idx val="6"/>
            <c:invertIfNegative val="0"/>
            <c:bubble3D val="0"/>
            <c:spPr>
              <a:solidFill>
                <a:srgbClr val="967D44"/>
              </a:solidFill>
              <a:ln>
                <a:noFill/>
              </a:ln>
              <a:effectLst/>
            </c:spPr>
            <c:extLst>
              <c:ext xmlns:c16="http://schemas.microsoft.com/office/drawing/2014/chart" uri="{C3380CC4-5D6E-409C-BE32-E72D297353CC}">
                <c16:uniqueId val="{00000003-0CBF-4AC2-BF79-02D3E0A34008}"/>
              </c:ext>
            </c:extLst>
          </c:dPt>
          <c:dPt>
            <c:idx val="7"/>
            <c:invertIfNegative val="0"/>
            <c:bubble3D val="0"/>
            <c:spPr>
              <a:solidFill>
                <a:srgbClr val="EAC784"/>
              </a:solidFill>
              <a:ln>
                <a:noFill/>
              </a:ln>
              <a:effectLst/>
            </c:spPr>
            <c:extLst>
              <c:ext xmlns:c16="http://schemas.microsoft.com/office/drawing/2014/chart" uri="{C3380CC4-5D6E-409C-BE32-E72D297353CC}">
                <c16:uniqueId val="{00000007-0CBF-4AC2-BF79-02D3E0A34008}"/>
              </c:ext>
            </c:extLst>
          </c:dPt>
          <c:dPt>
            <c:idx val="8"/>
            <c:invertIfNegative val="0"/>
            <c:bubble3D val="0"/>
            <c:spPr>
              <a:solidFill>
                <a:srgbClr val="45391F"/>
              </a:solidFill>
              <a:ln>
                <a:noFill/>
              </a:ln>
              <a:effectLst/>
            </c:spPr>
            <c:extLst>
              <c:ext xmlns:c16="http://schemas.microsoft.com/office/drawing/2014/chart" uri="{C3380CC4-5D6E-409C-BE32-E72D297353CC}">
                <c16:uniqueId val="{0000000B-0CBF-4AC2-BF79-02D3E0A34008}"/>
              </c:ext>
            </c:extLst>
          </c:dPt>
          <c:dPt>
            <c:idx val="9"/>
            <c:invertIfNegative val="0"/>
            <c:bubble3D val="0"/>
            <c:spPr>
              <a:solidFill>
                <a:srgbClr val="967D44"/>
              </a:solidFill>
              <a:ln>
                <a:noFill/>
              </a:ln>
              <a:effectLst/>
            </c:spPr>
            <c:extLst>
              <c:ext xmlns:c16="http://schemas.microsoft.com/office/drawing/2014/chart" uri="{C3380CC4-5D6E-409C-BE32-E72D297353CC}">
                <c16:uniqueId val="{00000004-0CBF-4AC2-BF79-02D3E0A34008}"/>
              </c:ext>
            </c:extLst>
          </c:dPt>
          <c:dPt>
            <c:idx val="10"/>
            <c:invertIfNegative val="0"/>
            <c:bubble3D val="0"/>
            <c:spPr>
              <a:solidFill>
                <a:srgbClr val="EAC784"/>
              </a:solidFill>
              <a:ln>
                <a:noFill/>
              </a:ln>
              <a:effectLst/>
            </c:spPr>
            <c:extLst>
              <c:ext xmlns:c16="http://schemas.microsoft.com/office/drawing/2014/chart" uri="{C3380CC4-5D6E-409C-BE32-E72D297353CC}">
                <c16:uniqueId val="{00000008-0CBF-4AC2-BF79-02D3E0A34008}"/>
              </c:ext>
            </c:extLst>
          </c:dPt>
          <c:dPt>
            <c:idx val="11"/>
            <c:invertIfNegative val="0"/>
            <c:bubble3D val="0"/>
            <c:spPr>
              <a:solidFill>
                <a:srgbClr val="45391F"/>
              </a:solidFill>
              <a:ln>
                <a:noFill/>
              </a:ln>
              <a:effectLst/>
            </c:spPr>
            <c:extLst>
              <c:ext xmlns:c16="http://schemas.microsoft.com/office/drawing/2014/chart" uri="{C3380CC4-5D6E-409C-BE32-E72D297353CC}">
                <c16:uniqueId val="{0000000C-0CBF-4AC2-BF79-02D3E0A34008}"/>
              </c:ext>
            </c:extLst>
          </c:dPt>
          <c:cat>
            <c:multiLvlStrRef>
              <c:f>pivot_tables_orders!$H$34:$H$49</c:f>
              <c:multiLvlStrCache>
                <c:ptCount val="12"/>
                <c:lvl>
                  <c:pt idx="0">
                    <c:v>Medium</c:v>
                  </c:pt>
                  <c:pt idx="1">
                    <c:v>Light</c:v>
                  </c:pt>
                  <c:pt idx="2">
                    <c:v>Dark</c:v>
                  </c:pt>
                  <c:pt idx="3">
                    <c:v>Medium</c:v>
                  </c:pt>
                  <c:pt idx="4">
                    <c:v>Light</c:v>
                  </c:pt>
                  <c:pt idx="5">
                    <c:v>Dark</c:v>
                  </c:pt>
                  <c:pt idx="6">
                    <c:v>Medium</c:v>
                  </c:pt>
                  <c:pt idx="7">
                    <c:v>Light</c:v>
                  </c:pt>
                  <c:pt idx="8">
                    <c:v>Dark</c:v>
                  </c:pt>
                  <c:pt idx="9">
                    <c:v>Medium</c:v>
                  </c:pt>
                  <c:pt idx="10">
                    <c:v>Light</c:v>
                  </c:pt>
                  <c:pt idx="11">
                    <c:v>Dark</c:v>
                  </c:pt>
                </c:lvl>
                <c:lvl>
                  <c:pt idx="0">
                    <c:v>Arabica</c:v>
                  </c:pt>
                  <c:pt idx="3">
                    <c:v>Robusta</c:v>
                  </c:pt>
                  <c:pt idx="6">
                    <c:v>Excelsa</c:v>
                  </c:pt>
                  <c:pt idx="9">
                    <c:v>Liberica</c:v>
                  </c:pt>
                </c:lvl>
              </c:multiLvlStrCache>
            </c:multiLvlStrRef>
          </c:cat>
          <c:val>
            <c:numRef>
              <c:f>pivot_tables_orders!$I$34:$I$49</c:f>
              <c:numCache>
                <c:formatCode>General</c:formatCode>
                <c:ptCount val="12"/>
                <c:pt idx="0">
                  <c:v>358</c:v>
                </c:pt>
                <c:pt idx="1">
                  <c:v>278</c:v>
                </c:pt>
                <c:pt idx="2">
                  <c:v>311</c:v>
                </c:pt>
                <c:pt idx="3">
                  <c:v>266</c:v>
                </c:pt>
                <c:pt idx="4">
                  <c:v>326</c:v>
                </c:pt>
                <c:pt idx="5">
                  <c:v>286</c:v>
                </c:pt>
                <c:pt idx="6">
                  <c:v>273</c:v>
                </c:pt>
                <c:pt idx="7">
                  <c:v>319</c:v>
                </c:pt>
                <c:pt idx="8">
                  <c:v>280</c:v>
                </c:pt>
                <c:pt idx="9">
                  <c:v>268</c:v>
                </c:pt>
                <c:pt idx="10">
                  <c:v>307</c:v>
                </c:pt>
                <c:pt idx="11">
                  <c:v>279</c:v>
                </c:pt>
              </c:numCache>
            </c:numRef>
          </c:val>
          <c:extLst>
            <c:ext xmlns:c16="http://schemas.microsoft.com/office/drawing/2014/chart" uri="{C3380CC4-5D6E-409C-BE32-E72D297353CC}">
              <c16:uniqueId val="{00000000-0CBF-4AC2-BF79-02D3E0A34008}"/>
            </c:ext>
          </c:extLst>
        </c:ser>
        <c:dLbls>
          <c:showLegendKey val="0"/>
          <c:showVal val="0"/>
          <c:showCatName val="0"/>
          <c:showSerName val="0"/>
          <c:showPercent val="0"/>
          <c:showBubbleSize val="0"/>
        </c:dLbls>
        <c:gapWidth val="45"/>
        <c:overlap val="-27"/>
        <c:axId val="1052452096"/>
        <c:axId val="1052451040"/>
      </c:barChart>
      <c:catAx>
        <c:axId val="1052452096"/>
        <c:scaling>
          <c:orientation val="minMax"/>
        </c:scaling>
        <c:delete val="0"/>
        <c:axPos val="b"/>
        <c:numFmt formatCode="General" sourceLinked="1"/>
        <c:majorTickMark val="none"/>
        <c:minorTickMark val="none"/>
        <c:tickLblPos val="nextTo"/>
        <c:spPr>
          <a:noFill/>
          <a:ln w="9525" cap="flat" cmpd="sng" algn="ctr">
            <a:solidFill>
              <a:srgbClr val="0B421A"/>
            </a:solidFill>
            <a:prstDash val="dash"/>
            <a:round/>
          </a:ln>
          <a:effectLst/>
        </c:spPr>
        <c:txPr>
          <a:bodyPr rot="-60000000" spcFirstLastPara="1" vertOverflow="ellipsis" vert="horz" wrap="square" anchor="ctr" anchorCtr="1"/>
          <a:lstStyle/>
          <a:p>
            <a:pPr>
              <a:defRPr sz="900" b="1" i="0" u="none" strike="noStrike" kern="1200" baseline="0">
                <a:solidFill>
                  <a:srgbClr val="0B421A"/>
                </a:solidFill>
                <a:latin typeface="+mn-lt"/>
                <a:ea typeface="+mn-ea"/>
                <a:cs typeface="+mn-cs"/>
              </a:defRPr>
            </a:pPr>
            <a:endParaRPr lang="en-US"/>
          </a:p>
        </c:txPr>
        <c:crossAx val="1052451040"/>
        <c:crosses val="autoZero"/>
        <c:auto val="1"/>
        <c:lblAlgn val="ctr"/>
        <c:lblOffset val="100"/>
        <c:noMultiLvlLbl val="0"/>
      </c:catAx>
      <c:valAx>
        <c:axId val="10524510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24520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[Raw Data.xlsx]pivot_tables_orders!7. Top 5 Customers and the Coffee Types  Purchased</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NZ" sz="1100" b="1">
                <a:solidFill>
                  <a:srgbClr val="0B421A"/>
                </a:solidFill>
                <a:latin typeface="Arial" panose="020B0604020202020204" pitchFamily="34" charset="0"/>
                <a:cs typeface="Arial" panose="020B0604020202020204" pitchFamily="34" charset="0"/>
              </a:rPr>
              <a:t>Top 5 Customers by Coffee Type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3"/>
          </a:solidFill>
          <a:ln>
            <a:noFill/>
          </a:ln>
          <a:effectLst/>
        </c:spPr>
      </c:pivotFmt>
      <c:pivotFmt>
        <c:idx val="4"/>
        <c:spPr>
          <a:solidFill>
            <a:schemeClr val="accent4"/>
          </a:solidFill>
          <a:ln>
            <a:noFill/>
          </a:ln>
          <a:effectLst/>
        </c:spPr>
      </c:pivotFmt>
      <c:pivotFmt>
        <c:idx val="5"/>
        <c:spPr>
          <a:solidFill>
            <a:schemeClr val="accent4"/>
          </a:solidFill>
          <a:ln>
            <a:noFill/>
          </a:ln>
          <a:effectLst/>
        </c:spPr>
      </c:pivotFmt>
      <c:pivotFmt>
        <c:idx val="6"/>
        <c:spPr>
          <a:solidFill>
            <a:schemeClr val="accent4"/>
          </a:solidFill>
          <a:ln>
            <a:noFill/>
          </a:ln>
          <a:effectLst/>
        </c:spPr>
      </c:pivotFmt>
      <c:pivotFmt>
        <c:idx val="7"/>
        <c:spPr>
          <a:solidFill>
            <a:schemeClr val="accent2"/>
          </a:solidFill>
          <a:ln>
            <a:noFill/>
          </a:ln>
          <a:effectLst/>
        </c:spPr>
      </c:pivotFmt>
      <c:pivotFmt>
        <c:idx val="8"/>
        <c:spPr>
          <a:solidFill>
            <a:schemeClr val="accent2"/>
          </a:solidFill>
          <a:ln>
            <a:noFill/>
          </a:ln>
          <a:effectLst/>
        </c:spPr>
      </c:pivotFmt>
      <c:pivotFmt>
        <c:idx val="9"/>
        <c:spPr>
          <a:solidFill>
            <a:schemeClr val="accent2"/>
          </a:solidFill>
          <a:ln>
            <a:noFill/>
          </a:ln>
          <a:effectLst/>
        </c:spPr>
      </c:pivotFmt>
      <c:pivotFmt>
        <c:idx val="10"/>
        <c:spPr>
          <a:solidFill>
            <a:srgbClr val="0B421A"/>
          </a:solidFill>
          <a:ln>
            <a:noFill/>
          </a:ln>
          <a:effectLst/>
        </c:spPr>
      </c:pivotFmt>
      <c:pivotFmt>
        <c:idx val="11"/>
        <c:spPr>
          <a:solidFill>
            <a:srgbClr val="0B421A"/>
          </a:solidFill>
          <a:ln>
            <a:noFill/>
          </a:ln>
          <a:effectLst/>
        </c:spPr>
      </c:pivotFmt>
      <c:pivotFmt>
        <c:idx val="12"/>
        <c:spPr>
          <a:solidFill>
            <a:srgbClr val="0B421A"/>
          </a:solidFill>
          <a:ln>
            <a:noFill/>
          </a:ln>
          <a:effectLst/>
        </c:spPr>
      </c:pivotFmt>
    </c:pivotFmts>
    <c:plotArea>
      <c:layout/>
      <c:barChart>
        <c:barDir val="col"/>
        <c:grouping val="clustered"/>
        <c:varyColors val="0"/>
        <c:ser>
          <c:idx val="0"/>
          <c:order val="0"/>
          <c:tx>
            <c:strRef>
              <c:f>pivot_tables_orders!$T$3</c:f>
              <c:strCache>
                <c:ptCount val="1"/>
                <c:pt idx="0">
                  <c:v>Total</c:v>
                </c:pt>
              </c:strCache>
            </c:strRef>
          </c:tx>
          <c:spPr>
            <a:solidFill>
              <a:schemeClr val="accent3"/>
            </a:solidFill>
            <a:ln>
              <a:noFill/>
            </a:ln>
            <a:effectLst/>
          </c:spPr>
          <c:invertIfNegative val="0"/>
          <c:dPt>
            <c:idx val="1"/>
            <c:invertIfNegative val="0"/>
            <c:bubble3D val="0"/>
            <c:spPr>
              <a:solidFill>
                <a:schemeClr val="accent4"/>
              </a:solidFill>
              <a:ln>
                <a:noFill/>
              </a:ln>
              <a:effectLst/>
            </c:spPr>
            <c:extLst>
              <c:ext xmlns:c16="http://schemas.microsoft.com/office/drawing/2014/chart" uri="{C3380CC4-5D6E-409C-BE32-E72D297353CC}">
                <c16:uniqueId val="{00000002-DE51-4AA5-80E6-4BF239CB6138}"/>
              </c:ext>
            </c:extLst>
          </c:dPt>
          <c:dPt>
            <c:idx val="2"/>
            <c:invertIfNegative val="0"/>
            <c:bubble3D val="0"/>
            <c:spPr>
              <a:solidFill>
                <a:srgbClr val="0B421A"/>
              </a:solidFill>
              <a:ln>
                <a:noFill/>
              </a:ln>
              <a:effectLst/>
            </c:spPr>
            <c:extLst>
              <c:ext xmlns:c16="http://schemas.microsoft.com/office/drawing/2014/chart" uri="{C3380CC4-5D6E-409C-BE32-E72D297353CC}">
                <c16:uniqueId val="{0000000A-DE51-4AA5-80E6-4BF239CB6138}"/>
              </c:ext>
            </c:extLst>
          </c:dPt>
          <c:dPt>
            <c:idx val="3"/>
            <c:invertIfNegative val="0"/>
            <c:bubble3D val="0"/>
            <c:spPr>
              <a:solidFill>
                <a:schemeClr val="accent2"/>
              </a:solidFill>
              <a:ln>
                <a:noFill/>
              </a:ln>
              <a:effectLst/>
            </c:spPr>
            <c:extLst>
              <c:ext xmlns:c16="http://schemas.microsoft.com/office/drawing/2014/chart" uri="{C3380CC4-5D6E-409C-BE32-E72D297353CC}">
                <c16:uniqueId val="{00000005-DE51-4AA5-80E6-4BF239CB6138}"/>
              </c:ext>
            </c:extLst>
          </c:dPt>
          <c:dPt>
            <c:idx val="4"/>
            <c:invertIfNegative val="0"/>
            <c:bubble3D val="0"/>
            <c:spPr>
              <a:solidFill>
                <a:schemeClr val="accent4"/>
              </a:solidFill>
              <a:ln>
                <a:noFill/>
              </a:ln>
              <a:effectLst/>
            </c:spPr>
            <c:extLst>
              <c:ext xmlns:c16="http://schemas.microsoft.com/office/drawing/2014/chart" uri="{C3380CC4-5D6E-409C-BE32-E72D297353CC}">
                <c16:uniqueId val="{00000003-DE51-4AA5-80E6-4BF239CB6138}"/>
              </c:ext>
            </c:extLst>
          </c:dPt>
          <c:dPt>
            <c:idx val="5"/>
            <c:invertIfNegative val="0"/>
            <c:bubble3D val="0"/>
            <c:spPr>
              <a:solidFill>
                <a:srgbClr val="0B421A"/>
              </a:solidFill>
              <a:ln>
                <a:noFill/>
              </a:ln>
              <a:effectLst/>
            </c:spPr>
            <c:extLst>
              <c:ext xmlns:c16="http://schemas.microsoft.com/office/drawing/2014/chart" uri="{C3380CC4-5D6E-409C-BE32-E72D297353CC}">
                <c16:uniqueId val="{00000009-DE51-4AA5-80E6-4BF239CB6138}"/>
              </c:ext>
            </c:extLst>
          </c:dPt>
          <c:dPt>
            <c:idx val="7"/>
            <c:invertIfNegative val="0"/>
            <c:bubble3D val="0"/>
            <c:spPr>
              <a:solidFill>
                <a:schemeClr val="accent4"/>
              </a:solidFill>
              <a:ln>
                <a:noFill/>
              </a:ln>
              <a:effectLst/>
            </c:spPr>
            <c:extLst>
              <c:ext xmlns:c16="http://schemas.microsoft.com/office/drawing/2014/chart" uri="{C3380CC4-5D6E-409C-BE32-E72D297353CC}">
                <c16:uniqueId val="{00000004-DE51-4AA5-80E6-4BF239CB6138}"/>
              </c:ext>
            </c:extLst>
          </c:dPt>
          <c:dPt>
            <c:idx val="8"/>
            <c:invertIfNegative val="0"/>
            <c:bubble3D val="0"/>
            <c:spPr>
              <a:solidFill>
                <a:schemeClr val="accent2"/>
              </a:solidFill>
              <a:ln>
                <a:noFill/>
              </a:ln>
              <a:effectLst/>
            </c:spPr>
            <c:extLst>
              <c:ext xmlns:c16="http://schemas.microsoft.com/office/drawing/2014/chart" uri="{C3380CC4-5D6E-409C-BE32-E72D297353CC}">
                <c16:uniqueId val="{00000006-DE51-4AA5-80E6-4BF239CB6138}"/>
              </c:ext>
            </c:extLst>
          </c:dPt>
          <c:dPt>
            <c:idx val="10"/>
            <c:invertIfNegative val="0"/>
            <c:bubble3D val="0"/>
            <c:spPr>
              <a:solidFill>
                <a:srgbClr val="0B421A"/>
              </a:solidFill>
              <a:ln>
                <a:noFill/>
              </a:ln>
              <a:effectLst/>
            </c:spPr>
            <c:extLst>
              <c:ext xmlns:c16="http://schemas.microsoft.com/office/drawing/2014/chart" uri="{C3380CC4-5D6E-409C-BE32-E72D297353CC}">
                <c16:uniqueId val="{00000008-DE51-4AA5-80E6-4BF239CB6138}"/>
              </c:ext>
            </c:extLst>
          </c:dPt>
          <c:dPt>
            <c:idx val="11"/>
            <c:invertIfNegative val="0"/>
            <c:bubble3D val="0"/>
            <c:spPr>
              <a:solidFill>
                <a:schemeClr val="accent2"/>
              </a:solidFill>
              <a:ln>
                <a:noFill/>
              </a:ln>
              <a:effectLst/>
            </c:spPr>
            <c:extLst>
              <c:ext xmlns:c16="http://schemas.microsoft.com/office/drawing/2014/chart" uri="{C3380CC4-5D6E-409C-BE32-E72D297353CC}">
                <c16:uniqueId val="{00000007-DE51-4AA5-80E6-4BF239CB6138}"/>
              </c:ext>
            </c:extLst>
          </c:dPt>
          <c:cat>
            <c:multiLvlStrRef>
              <c:f>pivot_tables_orders!$Q$4:$S$26</c:f>
              <c:multiLvlStrCache>
                <c:ptCount val="13"/>
                <c:lvl>
                  <c:pt idx="0">
                    <c:v>Liberica</c:v>
                  </c:pt>
                  <c:pt idx="1">
                    <c:v>Robusta</c:v>
                  </c:pt>
                  <c:pt idx="2">
                    <c:v>Arabica</c:v>
                  </c:pt>
                  <c:pt idx="3">
                    <c:v>Excelsa</c:v>
                  </c:pt>
                  <c:pt idx="4">
                    <c:v>Robusta</c:v>
                  </c:pt>
                  <c:pt idx="5">
                    <c:v>Arabica</c:v>
                  </c:pt>
                  <c:pt idx="6">
                    <c:v>Liberica</c:v>
                  </c:pt>
                  <c:pt idx="7">
                    <c:v>Robusta</c:v>
                  </c:pt>
                  <c:pt idx="8">
                    <c:v>Excelsa</c:v>
                  </c:pt>
                  <c:pt idx="9">
                    <c:v>Liberica</c:v>
                  </c:pt>
                  <c:pt idx="10">
                    <c:v>Arabica</c:v>
                  </c:pt>
                  <c:pt idx="11">
                    <c:v>Excelsa</c:v>
                  </c:pt>
                  <c:pt idx="12">
                    <c:v>Liberica</c:v>
                  </c:pt>
                </c:lvl>
                <c:lvl>
                  <c:pt idx="0">
                    <c:v>United States</c:v>
                  </c:pt>
                  <c:pt idx="2">
                    <c:v>United States</c:v>
                  </c:pt>
                  <c:pt idx="5">
                    <c:v>United States</c:v>
                  </c:pt>
                  <c:pt idx="8">
                    <c:v>United States</c:v>
                  </c:pt>
                  <c:pt idx="10">
                    <c:v>United Kingdom</c:v>
                  </c:pt>
                </c:lvl>
                <c:lvl>
                  <c:pt idx="0">
                    <c:v>Allis Wilmore</c:v>
                  </c:pt>
                  <c:pt idx="2">
                    <c:v>Brenn Dundredge</c:v>
                  </c:pt>
                  <c:pt idx="5">
                    <c:v>Terri Farra</c:v>
                  </c:pt>
                  <c:pt idx="8">
                    <c:v>Nealson Cuttler</c:v>
                  </c:pt>
                  <c:pt idx="10">
                    <c:v>Don Flintiff</c:v>
                  </c:pt>
                </c:lvl>
              </c:multiLvlStrCache>
            </c:multiLvlStrRef>
          </c:cat>
          <c:val>
            <c:numRef>
              <c:f>pivot_tables_orders!$T$4:$T$26</c:f>
              <c:numCache>
                <c:formatCode>_("$"* #,##0.00_);_("$"* \(#,##0.00\);_("$"* "-"??_);_(@_)</c:formatCode>
                <c:ptCount val="13"/>
                <c:pt idx="0">
                  <c:v>179.64499999999998</c:v>
                </c:pt>
                <c:pt idx="1">
                  <c:v>137.42499999999998</c:v>
                </c:pt>
                <c:pt idx="2">
                  <c:v>11.654999999999999</c:v>
                </c:pt>
                <c:pt idx="3">
                  <c:v>213.56999999999996</c:v>
                </c:pt>
                <c:pt idx="4">
                  <c:v>81.819999999999993</c:v>
                </c:pt>
                <c:pt idx="5">
                  <c:v>215.01</c:v>
                </c:pt>
                <c:pt idx="6">
                  <c:v>31.08</c:v>
                </c:pt>
                <c:pt idx="7">
                  <c:v>43.019999999999996</c:v>
                </c:pt>
                <c:pt idx="8">
                  <c:v>94.710000000000008</c:v>
                </c:pt>
                <c:pt idx="9">
                  <c:v>186.96499999999997</c:v>
                </c:pt>
                <c:pt idx="10">
                  <c:v>137.31</c:v>
                </c:pt>
                <c:pt idx="11">
                  <c:v>82.5</c:v>
                </c:pt>
                <c:pt idx="12">
                  <c:v>58.2</c:v>
                </c:pt>
              </c:numCache>
            </c:numRef>
          </c:val>
          <c:extLst>
            <c:ext xmlns:c16="http://schemas.microsoft.com/office/drawing/2014/chart" uri="{C3380CC4-5D6E-409C-BE32-E72D297353CC}">
              <c16:uniqueId val="{00000000-DE51-4AA5-80E6-4BF239CB6138}"/>
            </c:ext>
          </c:extLst>
        </c:ser>
        <c:dLbls>
          <c:showLegendKey val="0"/>
          <c:showVal val="0"/>
          <c:showCatName val="0"/>
          <c:showSerName val="0"/>
          <c:showPercent val="0"/>
          <c:showBubbleSize val="0"/>
        </c:dLbls>
        <c:gapWidth val="19"/>
        <c:overlap val="-27"/>
        <c:axId val="322922384"/>
        <c:axId val="690298968"/>
      </c:barChart>
      <c:catAx>
        <c:axId val="322922384"/>
        <c:scaling>
          <c:orientation val="minMax"/>
        </c:scaling>
        <c:delete val="0"/>
        <c:axPos val="b"/>
        <c:numFmt formatCode="General" sourceLinked="1"/>
        <c:majorTickMark val="none"/>
        <c:minorTickMark val="none"/>
        <c:tickLblPos val="nextTo"/>
        <c:spPr>
          <a:noFill/>
          <a:ln w="9525" cap="flat" cmpd="sng" algn="ctr">
            <a:solidFill>
              <a:srgbClr val="0B421A"/>
            </a:solidFill>
            <a:prstDash val="dash"/>
            <a:round/>
          </a:ln>
          <a:effectLst/>
        </c:spPr>
        <c:txPr>
          <a:bodyPr rot="-60000000" spcFirstLastPara="1" vertOverflow="ellipsis" vert="horz" wrap="square" anchor="ctr" anchorCtr="1"/>
          <a:lstStyle/>
          <a:p>
            <a:pPr>
              <a:defRPr sz="900" b="1" i="0" u="none" strike="noStrike" kern="1200" baseline="0">
                <a:solidFill>
                  <a:srgbClr val="0B421A"/>
                </a:solidFill>
                <a:latin typeface="+mn-lt"/>
                <a:ea typeface="+mn-ea"/>
                <a:cs typeface="+mn-cs"/>
              </a:defRPr>
            </a:pPr>
            <a:endParaRPr lang="en-US"/>
          </a:p>
        </c:txPr>
        <c:crossAx val="690298968"/>
        <c:crosses val="autoZero"/>
        <c:auto val="1"/>
        <c:lblAlgn val="ctr"/>
        <c:lblOffset val="100"/>
        <c:noMultiLvlLbl val="0"/>
      </c:catAx>
      <c:valAx>
        <c:axId val="690298968"/>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29223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[Raw Data.xlsx]pivot_tables_RFM!1. Count Distinct Customer Type</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b="1">
                <a:solidFill>
                  <a:srgbClr val="0B421A"/>
                </a:solidFill>
                <a:latin typeface="Arial" panose="020B0604020202020204" pitchFamily="34" charset="0"/>
                <a:cs typeface="Arial" panose="020B0604020202020204" pitchFamily="34" charset="0"/>
              </a:rPr>
              <a:t>Types</a:t>
            </a:r>
            <a:r>
              <a:rPr lang="en-US" sz="1100" b="1" baseline="0">
                <a:solidFill>
                  <a:srgbClr val="0B421A"/>
                </a:solidFill>
                <a:latin typeface="Arial" panose="020B0604020202020204" pitchFamily="34" charset="0"/>
                <a:cs typeface="Arial" panose="020B0604020202020204" pitchFamily="34" charset="0"/>
              </a:rPr>
              <a:t> of Customers</a:t>
            </a:r>
            <a:endParaRPr lang="en-US" sz="1100" b="1">
              <a:solidFill>
                <a:srgbClr val="0B421A"/>
              </a:solidFill>
              <a:latin typeface="Arial" panose="020B0604020202020204" pitchFamily="34" charset="0"/>
              <a:cs typeface="Arial" panose="020B0604020202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noFill/>
          </a:ln>
          <a:effectLst/>
        </c:spPr>
      </c:pivotFmt>
      <c:pivotFmt>
        <c:idx val="3"/>
        <c:spPr>
          <a:solidFill>
            <a:schemeClr val="accent1"/>
          </a:solidFill>
          <a:ln w="19050">
            <a:noFill/>
          </a:ln>
          <a:effectLst/>
        </c:spPr>
      </c:pivotFmt>
      <c:pivotFmt>
        <c:idx val="4"/>
        <c:spPr>
          <a:solidFill>
            <a:schemeClr val="accent1"/>
          </a:solidFill>
          <a:ln w="19050">
            <a:noFill/>
          </a:ln>
          <a:effectLst/>
        </c:spPr>
      </c:pivotFmt>
      <c:pivotFmt>
        <c:idx val="5"/>
        <c:spPr>
          <a:solidFill>
            <a:schemeClr val="accent1"/>
          </a:solidFill>
          <a:ln w="19050">
            <a:noFill/>
          </a:ln>
          <a:effectLst/>
        </c:spPr>
      </c:pivotFmt>
      <c:pivotFmt>
        <c:idx val="6"/>
        <c:spPr>
          <a:solidFill>
            <a:schemeClr val="accent1"/>
          </a:solidFill>
          <a:ln w="19050">
            <a:noFill/>
          </a:ln>
          <a:effectLst/>
        </c:spPr>
      </c:pivotFmt>
      <c:pivotFmt>
        <c:idx val="7"/>
        <c:spPr>
          <a:solidFill>
            <a:schemeClr val="accent1"/>
          </a:solidFill>
          <a:ln w="19050">
            <a:noFill/>
          </a:ln>
          <a:effectLst/>
        </c:spPr>
      </c:pivotFmt>
      <c:pivotFmt>
        <c:idx val="8"/>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FF0000"/>
          </a:solidFill>
          <a:ln w="19050">
            <a:noFill/>
          </a:ln>
          <a:effectLst/>
        </c:spPr>
      </c:pivotFmt>
      <c:pivotFmt>
        <c:idx val="10"/>
        <c:spPr>
          <a:solidFill>
            <a:schemeClr val="accent4">
              <a:lumMod val="60000"/>
              <a:lumOff val="40000"/>
            </a:schemeClr>
          </a:solidFill>
          <a:ln w="19050">
            <a:noFill/>
          </a:ln>
          <a:effectLst/>
        </c:spPr>
      </c:pivotFmt>
      <c:pivotFmt>
        <c:idx val="11"/>
        <c:spPr>
          <a:solidFill>
            <a:schemeClr val="accent2">
              <a:lumMod val="40000"/>
              <a:lumOff val="60000"/>
            </a:schemeClr>
          </a:solidFill>
          <a:ln w="19050">
            <a:noFill/>
          </a:ln>
          <a:effectLst/>
        </c:spPr>
      </c:pivotFmt>
      <c:pivotFmt>
        <c:idx val="12"/>
        <c:spPr>
          <a:solidFill>
            <a:schemeClr val="accent6">
              <a:lumMod val="60000"/>
              <a:lumOff val="40000"/>
            </a:schemeClr>
          </a:solidFill>
          <a:ln w="19050">
            <a:noFill/>
          </a:ln>
          <a:effectLst/>
        </c:spPr>
      </c:pivotFmt>
      <c:pivotFmt>
        <c:idx val="13"/>
        <c:spPr>
          <a:solidFill>
            <a:schemeClr val="accent1"/>
          </a:solidFill>
          <a:ln w="19050">
            <a:noFill/>
          </a:ln>
          <a:effectLst/>
        </c:spPr>
      </c:pivotFmt>
      <c:pivotFmt>
        <c:idx val="14"/>
        <c:spPr>
          <a:solidFill>
            <a:schemeClr val="accent3">
              <a:lumMod val="40000"/>
              <a:lumOff val="60000"/>
            </a:schemeClr>
          </a:solidFill>
          <a:ln w="19050">
            <a:noFill/>
          </a:ln>
          <a:effectLst/>
        </c:spPr>
      </c:pivotFmt>
    </c:pivotFmts>
    <c:plotArea>
      <c:layout/>
      <c:pieChart>
        <c:varyColors val="1"/>
        <c:ser>
          <c:idx val="0"/>
          <c:order val="0"/>
          <c:tx>
            <c:strRef>
              <c:f>pivot_tables_RFM!$B$3</c:f>
              <c:strCache>
                <c:ptCount val="1"/>
                <c:pt idx="0">
                  <c:v>Total</c:v>
                </c:pt>
              </c:strCache>
            </c:strRef>
          </c:tx>
          <c:spPr>
            <a:ln>
              <a:noFill/>
            </a:ln>
          </c:spPr>
          <c:dPt>
            <c:idx val="0"/>
            <c:bubble3D val="0"/>
            <c:spPr>
              <a:solidFill>
                <a:srgbClr val="FF0000"/>
              </a:solidFill>
              <a:ln w="19050">
                <a:noFill/>
              </a:ln>
              <a:effectLst/>
            </c:spPr>
            <c:extLst>
              <c:ext xmlns:c16="http://schemas.microsoft.com/office/drawing/2014/chart" uri="{C3380CC4-5D6E-409C-BE32-E72D297353CC}">
                <c16:uniqueId val="{00000001-4328-4751-AC9C-DF633E018040}"/>
              </c:ext>
            </c:extLst>
          </c:dPt>
          <c:dPt>
            <c:idx val="1"/>
            <c:bubble3D val="0"/>
            <c:spPr>
              <a:solidFill>
                <a:schemeClr val="accent4">
                  <a:lumMod val="60000"/>
                  <a:lumOff val="40000"/>
                </a:schemeClr>
              </a:solidFill>
              <a:ln w="19050">
                <a:noFill/>
              </a:ln>
              <a:effectLst/>
            </c:spPr>
            <c:extLst>
              <c:ext xmlns:c16="http://schemas.microsoft.com/office/drawing/2014/chart" uri="{C3380CC4-5D6E-409C-BE32-E72D297353CC}">
                <c16:uniqueId val="{00000003-4328-4751-AC9C-DF633E018040}"/>
              </c:ext>
            </c:extLst>
          </c:dPt>
          <c:dPt>
            <c:idx val="2"/>
            <c:bubble3D val="0"/>
            <c:spPr>
              <a:solidFill>
                <a:schemeClr val="accent2">
                  <a:lumMod val="40000"/>
                  <a:lumOff val="60000"/>
                </a:schemeClr>
              </a:solidFill>
              <a:ln w="19050">
                <a:noFill/>
              </a:ln>
              <a:effectLst/>
            </c:spPr>
            <c:extLst>
              <c:ext xmlns:c16="http://schemas.microsoft.com/office/drawing/2014/chart" uri="{C3380CC4-5D6E-409C-BE32-E72D297353CC}">
                <c16:uniqueId val="{00000005-4328-4751-AC9C-DF633E018040}"/>
              </c:ext>
            </c:extLst>
          </c:dPt>
          <c:dPt>
            <c:idx val="3"/>
            <c:bubble3D val="0"/>
            <c:spPr>
              <a:solidFill>
                <a:schemeClr val="accent6">
                  <a:lumMod val="60000"/>
                  <a:lumOff val="40000"/>
                </a:schemeClr>
              </a:solidFill>
              <a:ln w="19050">
                <a:noFill/>
              </a:ln>
              <a:effectLst/>
            </c:spPr>
            <c:extLst>
              <c:ext xmlns:c16="http://schemas.microsoft.com/office/drawing/2014/chart" uri="{C3380CC4-5D6E-409C-BE32-E72D297353CC}">
                <c16:uniqueId val="{00000007-4328-4751-AC9C-DF633E018040}"/>
              </c:ext>
            </c:extLst>
          </c:dPt>
          <c:dPt>
            <c:idx val="4"/>
            <c:bubble3D val="0"/>
            <c:spPr>
              <a:solidFill>
                <a:schemeClr val="accent5"/>
              </a:solidFill>
              <a:ln w="19050">
                <a:noFill/>
              </a:ln>
              <a:effectLst/>
            </c:spPr>
            <c:extLst>
              <c:ext xmlns:c16="http://schemas.microsoft.com/office/drawing/2014/chart" uri="{C3380CC4-5D6E-409C-BE32-E72D297353CC}">
                <c16:uniqueId val="{00000009-4328-4751-AC9C-DF633E018040}"/>
              </c:ext>
            </c:extLst>
          </c:dPt>
          <c:dPt>
            <c:idx val="5"/>
            <c:bubble3D val="0"/>
            <c:spPr>
              <a:solidFill>
                <a:schemeClr val="accent3">
                  <a:lumMod val="40000"/>
                  <a:lumOff val="60000"/>
                </a:schemeClr>
              </a:solidFill>
              <a:ln w="19050">
                <a:noFill/>
              </a:ln>
              <a:effectLst/>
            </c:spPr>
            <c:extLst>
              <c:ext xmlns:c16="http://schemas.microsoft.com/office/drawing/2014/chart" uri="{C3380CC4-5D6E-409C-BE32-E72D297353CC}">
                <c16:uniqueId val="{0000000B-4328-4751-AC9C-DF633E018040}"/>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pivot_tables_RFM!$A$4:$A$10</c:f>
              <c:strCache>
                <c:ptCount val="6"/>
                <c:pt idx="0">
                  <c:v>At Risk</c:v>
                </c:pt>
                <c:pt idx="1">
                  <c:v>Loyal</c:v>
                </c:pt>
                <c:pt idx="2">
                  <c:v>Need Attention</c:v>
                </c:pt>
                <c:pt idx="3">
                  <c:v>Promising</c:v>
                </c:pt>
                <c:pt idx="4">
                  <c:v>Potential Promising</c:v>
                </c:pt>
                <c:pt idx="5">
                  <c:v>Lost</c:v>
                </c:pt>
              </c:strCache>
            </c:strRef>
          </c:cat>
          <c:val>
            <c:numRef>
              <c:f>pivot_tables_RFM!$B$4:$B$10</c:f>
              <c:numCache>
                <c:formatCode>0.00%</c:formatCode>
                <c:ptCount val="6"/>
                <c:pt idx="0">
                  <c:v>0.36692223439211391</c:v>
                </c:pt>
                <c:pt idx="1">
                  <c:v>1.8619934282584884E-2</c:v>
                </c:pt>
                <c:pt idx="2">
                  <c:v>0.46549835706462211</c:v>
                </c:pt>
                <c:pt idx="3">
                  <c:v>3.9430449069003289E-2</c:v>
                </c:pt>
                <c:pt idx="4">
                  <c:v>4.1621029572836803E-2</c:v>
                </c:pt>
                <c:pt idx="5">
                  <c:v>6.7907995618838993E-2</c:v>
                </c:pt>
              </c:numCache>
            </c:numRef>
          </c:val>
          <c:extLst>
            <c:ext xmlns:c16="http://schemas.microsoft.com/office/drawing/2014/chart" uri="{C3380CC4-5D6E-409C-BE32-E72D297353CC}">
              <c16:uniqueId val="{0000000C-4328-4751-AC9C-DF633E018040}"/>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[Raw Data.xlsx]pivot_tables_RFM!5. Loyalty card ownership among each customer type</c:name>
    <c:fmtId val="10"/>
  </c:pivotSource>
  <c:chart>
    <c:title>
      <c:tx>
        <c:rich>
          <a:bodyPr rot="0" spcFirstLastPara="1" vertOverflow="ellipsis" vert="horz" wrap="square" anchor="ctr" anchorCtr="1"/>
          <a:lstStyle/>
          <a:p>
            <a:pPr>
              <a:defRPr sz="1400" b="0" i="0" u="none" strike="noStrike" kern="1200" spc="0" baseline="0">
                <a:solidFill>
                  <a:srgbClr val="0B421A"/>
                </a:solidFill>
                <a:latin typeface="+mn-lt"/>
                <a:ea typeface="+mn-ea"/>
                <a:cs typeface="+mn-cs"/>
              </a:defRPr>
            </a:pPr>
            <a:r>
              <a:rPr lang="en-NZ" sz="1100" b="1" i="0" u="none" strike="noStrike" baseline="0">
                <a:latin typeface="Arial" panose="020B0604020202020204" pitchFamily="34" charset="0"/>
                <a:cs typeface="Arial" panose="020B0604020202020204" pitchFamily="34" charset="0"/>
              </a:rPr>
              <a:t>Loyalty card ownership by each customer type</a:t>
            </a:r>
            <a:endParaRPr lang="en-NZ" sz="1000" b="1">
              <a:solidFill>
                <a:srgbClr val="0B421A"/>
              </a:solidFill>
              <a:latin typeface="Arial" panose="020B0604020202020204" pitchFamily="34" charset="0"/>
              <a:cs typeface="Arial" panose="020B0604020202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0B421A"/>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FF0000"/>
          </a:solidFill>
          <a:ln>
            <a:noFill/>
          </a:ln>
          <a:effectLst/>
        </c:spPr>
      </c:pivotFmt>
      <c:pivotFmt>
        <c:idx val="7"/>
        <c:spPr>
          <a:solidFill>
            <a:srgbClr val="FF0000"/>
          </a:solidFill>
          <a:ln>
            <a:noFill/>
          </a:ln>
          <a:effectLst/>
        </c:spPr>
      </c:pivotFmt>
      <c:pivotFmt>
        <c:idx val="8"/>
        <c:spPr>
          <a:solidFill>
            <a:schemeClr val="accent4">
              <a:lumMod val="60000"/>
              <a:lumOff val="40000"/>
            </a:schemeClr>
          </a:solidFill>
          <a:ln>
            <a:noFill/>
          </a:ln>
          <a:effectLst/>
        </c:spPr>
      </c:pivotFmt>
      <c:pivotFmt>
        <c:idx val="9"/>
        <c:spPr>
          <a:solidFill>
            <a:schemeClr val="accent4">
              <a:lumMod val="60000"/>
              <a:lumOff val="40000"/>
            </a:schemeClr>
          </a:solidFill>
          <a:ln>
            <a:noFill/>
          </a:ln>
          <a:effectLst/>
        </c:spPr>
      </c:pivotFmt>
      <c:pivotFmt>
        <c:idx val="10"/>
        <c:spPr>
          <a:solidFill>
            <a:schemeClr val="accent2">
              <a:lumMod val="60000"/>
              <a:lumOff val="40000"/>
            </a:schemeClr>
          </a:solidFill>
          <a:ln>
            <a:noFill/>
          </a:ln>
          <a:effectLst/>
        </c:spPr>
      </c:pivotFmt>
      <c:pivotFmt>
        <c:idx val="11"/>
        <c:spPr>
          <a:solidFill>
            <a:schemeClr val="accent2">
              <a:lumMod val="60000"/>
              <a:lumOff val="40000"/>
            </a:schemeClr>
          </a:solidFill>
          <a:ln>
            <a:noFill/>
          </a:ln>
          <a:effectLst/>
        </c:spPr>
      </c:pivotFmt>
      <c:pivotFmt>
        <c:idx val="12"/>
        <c:spPr>
          <a:solidFill>
            <a:schemeClr val="accent6">
              <a:lumMod val="40000"/>
              <a:lumOff val="60000"/>
            </a:schemeClr>
          </a:solidFill>
          <a:ln>
            <a:noFill/>
          </a:ln>
          <a:effectLst/>
        </c:spPr>
      </c:pivotFmt>
      <c:pivotFmt>
        <c:idx val="13"/>
        <c:spPr>
          <a:solidFill>
            <a:schemeClr val="accent6">
              <a:lumMod val="40000"/>
              <a:lumOff val="60000"/>
            </a:schemeClr>
          </a:solidFill>
          <a:ln>
            <a:noFill/>
          </a:ln>
          <a:effectLst/>
        </c:spPr>
      </c:pivotFmt>
      <c:pivotFmt>
        <c:idx val="14"/>
        <c:spPr>
          <a:solidFill>
            <a:schemeClr val="accent5"/>
          </a:solidFill>
          <a:ln>
            <a:noFill/>
          </a:ln>
          <a:effectLst/>
        </c:spPr>
      </c:pivotFmt>
      <c:pivotFmt>
        <c:idx val="15"/>
        <c:spPr>
          <a:solidFill>
            <a:schemeClr val="accent5"/>
          </a:solidFill>
          <a:ln>
            <a:noFill/>
          </a:ln>
          <a:effectLst/>
        </c:spPr>
      </c:pivotFmt>
      <c:pivotFmt>
        <c:idx val="16"/>
        <c:spPr>
          <a:solidFill>
            <a:schemeClr val="accent3">
              <a:lumMod val="60000"/>
              <a:lumOff val="40000"/>
            </a:schemeClr>
          </a:solidFill>
          <a:ln>
            <a:noFill/>
          </a:ln>
          <a:effectLst/>
        </c:spPr>
      </c:pivotFmt>
      <c:pivotFmt>
        <c:idx val="17"/>
        <c:spPr>
          <a:solidFill>
            <a:schemeClr val="accent3">
              <a:lumMod val="60000"/>
              <a:lumOff val="40000"/>
            </a:schemeClr>
          </a:solidFill>
          <a:ln>
            <a:noFill/>
          </a:ln>
          <a:effectLst/>
        </c:spPr>
      </c:pivotFmt>
    </c:pivotFmts>
    <c:plotArea>
      <c:layout/>
      <c:barChart>
        <c:barDir val="col"/>
        <c:grouping val="clustered"/>
        <c:varyColors val="0"/>
        <c:ser>
          <c:idx val="0"/>
          <c:order val="0"/>
          <c:tx>
            <c:strRef>
              <c:f>pivot_tables_RFM!$H$3</c:f>
              <c:strCache>
                <c:ptCount val="1"/>
                <c:pt idx="0">
                  <c:v>Total</c:v>
                </c:pt>
              </c:strCache>
            </c:strRef>
          </c:tx>
          <c:spPr>
            <a:solidFill>
              <a:schemeClr val="accent1"/>
            </a:solidFill>
            <a:ln>
              <a:noFill/>
            </a:ln>
            <a:effectLst/>
          </c:spPr>
          <c:invertIfNegative val="0"/>
          <c:dPt>
            <c:idx val="0"/>
            <c:invertIfNegative val="0"/>
            <c:bubble3D val="0"/>
            <c:spPr>
              <a:solidFill>
                <a:srgbClr val="FF0000"/>
              </a:solidFill>
              <a:ln>
                <a:noFill/>
              </a:ln>
              <a:effectLst/>
            </c:spPr>
            <c:extLst>
              <c:ext xmlns:c16="http://schemas.microsoft.com/office/drawing/2014/chart" uri="{C3380CC4-5D6E-409C-BE32-E72D297353CC}">
                <c16:uniqueId val="{00000000-7DB2-4ED9-956F-E90F1F98EE6B}"/>
              </c:ext>
            </c:extLst>
          </c:dPt>
          <c:dPt>
            <c:idx val="1"/>
            <c:invertIfNegative val="0"/>
            <c:bubble3D val="0"/>
            <c:spPr>
              <a:solidFill>
                <a:srgbClr val="FF0000"/>
              </a:solidFill>
              <a:ln>
                <a:noFill/>
              </a:ln>
              <a:effectLst/>
            </c:spPr>
            <c:extLst>
              <c:ext xmlns:c16="http://schemas.microsoft.com/office/drawing/2014/chart" uri="{C3380CC4-5D6E-409C-BE32-E72D297353CC}">
                <c16:uniqueId val="{00000001-7DB2-4ED9-956F-E90F1F98EE6B}"/>
              </c:ext>
            </c:extLst>
          </c:dPt>
          <c:dPt>
            <c:idx val="2"/>
            <c:invertIfNegative val="0"/>
            <c:bubble3D val="0"/>
            <c:spPr>
              <a:solidFill>
                <a:schemeClr val="accent4">
                  <a:lumMod val="60000"/>
                  <a:lumOff val="40000"/>
                </a:schemeClr>
              </a:solidFill>
              <a:ln>
                <a:noFill/>
              </a:ln>
              <a:effectLst/>
            </c:spPr>
            <c:extLst>
              <c:ext xmlns:c16="http://schemas.microsoft.com/office/drawing/2014/chart" uri="{C3380CC4-5D6E-409C-BE32-E72D297353CC}">
                <c16:uniqueId val="{00000002-7DB2-4ED9-956F-E90F1F98EE6B}"/>
              </c:ext>
            </c:extLst>
          </c:dPt>
          <c:dPt>
            <c:idx val="3"/>
            <c:invertIfNegative val="0"/>
            <c:bubble3D val="0"/>
            <c:spPr>
              <a:solidFill>
                <a:schemeClr val="accent4">
                  <a:lumMod val="60000"/>
                  <a:lumOff val="40000"/>
                </a:schemeClr>
              </a:solidFill>
              <a:ln>
                <a:noFill/>
              </a:ln>
              <a:effectLst/>
            </c:spPr>
            <c:extLst>
              <c:ext xmlns:c16="http://schemas.microsoft.com/office/drawing/2014/chart" uri="{C3380CC4-5D6E-409C-BE32-E72D297353CC}">
                <c16:uniqueId val="{00000003-7DB2-4ED9-956F-E90F1F98EE6B}"/>
              </c:ext>
            </c:extLst>
          </c:dPt>
          <c:dPt>
            <c:idx val="4"/>
            <c:invertIfNegative val="0"/>
            <c:bubble3D val="0"/>
            <c:spPr>
              <a:solidFill>
                <a:schemeClr val="accent2">
                  <a:lumMod val="60000"/>
                  <a:lumOff val="40000"/>
                </a:schemeClr>
              </a:solidFill>
              <a:ln>
                <a:noFill/>
              </a:ln>
              <a:effectLst/>
            </c:spPr>
            <c:extLst>
              <c:ext xmlns:c16="http://schemas.microsoft.com/office/drawing/2014/chart" uri="{C3380CC4-5D6E-409C-BE32-E72D297353CC}">
                <c16:uniqueId val="{00000004-7DB2-4ED9-956F-E90F1F98EE6B}"/>
              </c:ext>
            </c:extLst>
          </c:dPt>
          <c:dPt>
            <c:idx val="5"/>
            <c:invertIfNegative val="0"/>
            <c:bubble3D val="0"/>
            <c:spPr>
              <a:solidFill>
                <a:schemeClr val="accent2">
                  <a:lumMod val="60000"/>
                  <a:lumOff val="40000"/>
                </a:schemeClr>
              </a:solidFill>
              <a:ln>
                <a:noFill/>
              </a:ln>
              <a:effectLst/>
            </c:spPr>
            <c:extLst>
              <c:ext xmlns:c16="http://schemas.microsoft.com/office/drawing/2014/chart" uri="{C3380CC4-5D6E-409C-BE32-E72D297353CC}">
                <c16:uniqueId val="{00000005-7DB2-4ED9-956F-E90F1F98EE6B}"/>
              </c:ext>
            </c:extLst>
          </c:dPt>
          <c:dPt>
            <c:idx val="6"/>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06-7DB2-4ED9-956F-E90F1F98EE6B}"/>
              </c:ext>
            </c:extLst>
          </c:dPt>
          <c:dPt>
            <c:idx val="7"/>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07-7DB2-4ED9-956F-E90F1F98EE6B}"/>
              </c:ext>
            </c:extLst>
          </c:dPt>
          <c:dPt>
            <c:idx val="8"/>
            <c:invertIfNegative val="0"/>
            <c:bubble3D val="0"/>
            <c:spPr>
              <a:solidFill>
                <a:schemeClr val="accent5"/>
              </a:solidFill>
              <a:ln>
                <a:noFill/>
              </a:ln>
              <a:effectLst/>
            </c:spPr>
            <c:extLst>
              <c:ext xmlns:c16="http://schemas.microsoft.com/office/drawing/2014/chart" uri="{C3380CC4-5D6E-409C-BE32-E72D297353CC}">
                <c16:uniqueId val="{00000008-7DB2-4ED9-956F-E90F1F98EE6B}"/>
              </c:ext>
            </c:extLst>
          </c:dPt>
          <c:dPt>
            <c:idx val="9"/>
            <c:invertIfNegative val="0"/>
            <c:bubble3D val="0"/>
            <c:spPr>
              <a:solidFill>
                <a:schemeClr val="accent5"/>
              </a:solidFill>
              <a:ln>
                <a:noFill/>
              </a:ln>
              <a:effectLst/>
            </c:spPr>
            <c:extLst>
              <c:ext xmlns:c16="http://schemas.microsoft.com/office/drawing/2014/chart" uri="{C3380CC4-5D6E-409C-BE32-E72D297353CC}">
                <c16:uniqueId val="{00000009-7DB2-4ED9-956F-E90F1F98EE6B}"/>
              </c:ext>
            </c:extLst>
          </c:dPt>
          <c:dPt>
            <c:idx val="10"/>
            <c:invertIfNegative val="0"/>
            <c:bubble3D val="0"/>
            <c:spPr>
              <a:solidFill>
                <a:schemeClr val="accent3">
                  <a:lumMod val="60000"/>
                  <a:lumOff val="40000"/>
                </a:schemeClr>
              </a:solidFill>
              <a:ln>
                <a:noFill/>
              </a:ln>
              <a:effectLst/>
            </c:spPr>
            <c:extLst>
              <c:ext xmlns:c16="http://schemas.microsoft.com/office/drawing/2014/chart" uri="{C3380CC4-5D6E-409C-BE32-E72D297353CC}">
                <c16:uniqueId val="{0000000A-7DB2-4ED9-956F-E90F1F98EE6B}"/>
              </c:ext>
            </c:extLst>
          </c:dPt>
          <c:dPt>
            <c:idx val="11"/>
            <c:invertIfNegative val="0"/>
            <c:bubble3D val="0"/>
            <c:spPr>
              <a:solidFill>
                <a:schemeClr val="accent3">
                  <a:lumMod val="60000"/>
                  <a:lumOff val="40000"/>
                </a:schemeClr>
              </a:solidFill>
              <a:ln>
                <a:noFill/>
              </a:ln>
              <a:effectLst/>
            </c:spPr>
            <c:extLst>
              <c:ext xmlns:c16="http://schemas.microsoft.com/office/drawing/2014/chart" uri="{C3380CC4-5D6E-409C-BE32-E72D297353CC}">
                <c16:uniqueId val="{0000000B-7DB2-4ED9-956F-E90F1F98EE6B}"/>
              </c:ext>
            </c:extLst>
          </c:dPt>
          <c:cat>
            <c:multiLvlStrRef>
              <c:f>pivot_tables_RFM!$G$4:$G$21</c:f>
              <c:multiLvlStrCache>
                <c:ptCount val="12"/>
                <c:lvl>
                  <c:pt idx="0">
                    <c:v>No</c:v>
                  </c:pt>
                  <c:pt idx="1">
                    <c:v>Yes</c:v>
                  </c:pt>
                  <c:pt idx="2">
                    <c:v>No</c:v>
                  </c:pt>
                  <c:pt idx="3">
                    <c:v>Yes</c:v>
                  </c:pt>
                  <c:pt idx="4">
                    <c:v>No</c:v>
                  </c:pt>
                  <c:pt idx="5">
                    <c:v>Yes</c:v>
                  </c:pt>
                  <c:pt idx="6">
                    <c:v>No</c:v>
                  </c:pt>
                  <c:pt idx="7">
                    <c:v>Yes</c:v>
                  </c:pt>
                  <c:pt idx="8">
                    <c:v>No</c:v>
                  </c:pt>
                  <c:pt idx="9">
                    <c:v>Yes</c:v>
                  </c:pt>
                  <c:pt idx="10">
                    <c:v>No</c:v>
                  </c:pt>
                  <c:pt idx="11">
                    <c:v>Yes</c:v>
                  </c:pt>
                </c:lvl>
                <c:lvl>
                  <c:pt idx="0">
                    <c:v>At Risk</c:v>
                  </c:pt>
                  <c:pt idx="2">
                    <c:v>Loyal</c:v>
                  </c:pt>
                  <c:pt idx="4">
                    <c:v>Need Attention</c:v>
                  </c:pt>
                  <c:pt idx="6">
                    <c:v>Promising</c:v>
                  </c:pt>
                  <c:pt idx="8">
                    <c:v>Potential Promising</c:v>
                  </c:pt>
                  <c:pt idx="10">
                    <c:v>Lost</c:v>
                  </c:pt>
                </c:lvl>
              </c:multiLvlStrCache>
            </c:multiLvlStrRef>
          </c:cat>
          <c:val>
            <c:numRef>
              <c:f>pivot_tables_RFM!$H$4:$H$21</c:f>
              <c:numCache>
                <c:formatCode>General</c:formatCode>
                <c:ptCount val="12"/>
                <c:pt idx="0">
                  <c:v>168</c:v>
                </c:pt>
                <c:pt idx="1">
                  <c:v>167</c:v>
                </c:pt>
                <c:pt idx="2">
                  <c:v>11</c:v>
                </c:pt>
                <c:pt idx="3">
                  <c:v>6</c:v>
                </c:pt>
                <c:pt idx="4">
                  <c:v>225</c:v>
                </c:pt>
                <c:pt idx="5">
                  <c:v>200</c:v>
                </c:pt>
                <c:pt idx="6">
                  <c:v>22</c:v>
                </c:pt>
                <c:pt idx="7">
                  <c:v>14</c:v>
                </c:pt>
                <c:pt idx="8">
                  <c:v>18</c:v>
                </c:pt>
                <c:pt idx="9">
                  <c:v>20</c:v>
                </c:pt>
                <c:pt idx="10">
                  <c:v>26</c:v>
                </c:pt>
                <c:pt idx="11">
                  <c:v>36</c:v>
                </c:pt>
              </c:numCache>
            </c:numRef>
          </c:val>
          <c:extLst>
            <c:ext xmlns:c16="http://schemas.microsoft.com/office/drawing/2014/chart" uri="{C3380CC4-5D6E-409C-BE32-E72D297353CC}">
              <c16:uniqueId val="{00000000-C3E3-4E1F-A70A-C7A567F83E9C}"/>
            </c:ext>
          </c:extLst>
        </c:ser>
        <c:dLbls>
          <c:showLegendKey val="0"/>
          <c:showVal val="0"/>
          <c:showCatName val="0"/>
          <c:showSerName val="0"/>
          <c:showPercent val="0"/>
          <c:showBubbleSize val="0"/>
        </c:dLbls>
        <c:gapWidth val="45"/>
        <c:overlap val="-27"/>
        <c:axId val="1079675312"/>
        <c:axId val="1079672496"/>
      </c:barChart>
      <c:catAx>
        <c:axId val="1079675312"/>
        <c:scaling>
          <c:orientation val="minMax"/>
        </c:scaling>
        <c:delete val="0"/>
        <c:axPos val="b"/>
        <c:numFmt formatCode="General" sourceLinked="1"/>
        <c:majorTickMark val="none"/>
        <c:minorTickMark val="none"/>
        <c:tickLblPos val="nextTo"/>
        <c:spPr>
          <a:noFill/>
          <a:ln w="9525" cap="flat" cmpd="sng" algn="ctr">
            <a:solidFill>
              <a:srgbClr val="0B421A"/>
            </a:solidFill>
            <a:prstDash val="dash"/>
            <a:round/>
          </a:ln>
          <a:effectLst/>
        </c:spPr>
        <c:txPr>
          <a:bodyPr rot="-60000000" spcFirstLastPara="1" vertOverflow="ellipsis" vert="horz" wrap="square" anchor="ctr" anchorCtr="1"/>
          <a:lstStyle/>
          <a:p>
            <a:pPr>
              <a:defRPr sz="900" b="1" i="0" u="none" strike="noStrike" kern="1200" baseline="0">
                <a:solidFill>
                  <a:srgbClr val="0B421A"/>
                </a:solidFill>
                <a:latin typeface="+mn-lt"/>
                <a:ea typeface="+mn-ea"/>
                <a:cs typeface="+mn-cs"/>
              </a:defRPr>
            </a:pPr>
            <a:endParaRPr lang="en-US"/>
          </a:p>
        </c:txPr>
        <c:crossAx val="1079672496"/>
        <c:crosses val="autoZero"/>
        <c:auto val="1"/>
        <c:lblAlgn val="ctr"/>
        <c:lblOffset val="100"/>
        <c:noMultiLvlLbl val="0"/>
      </c:catAx>
      <c:valAx>
        <c:axId val="10796724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96753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[Raw Data.xlsx]pivot_tables_orders!2. Most Sold Coffee Type and Roast Type</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50" b="1">
                <a:solidFill>
                  <a:sysClr val="windowText" lastClr="000000"/>
                </a:solidFill>
              </a:rPr>
              <a:t>Most Sold Coffee Type and Roast Type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pivot_tables_orders!$I$14</c:f>
              <c:strCache>
                <c:ptCount val="1"/>
                <c:pt idx="0">
                  <c:v>Total</c:v>
                </c:pt>
              </c:strCache>
            </c:strRef>
          </c:tx>
          <c:spPr>
            <a:solidFill>
              <a:schemeClr val="accent1"/>
            </a:solidFill>
            <a:ln>
              <a:noFill/>
            </a:ln>
            <a:effectLst/>
          </c:spPr>
          <c:invertIfNegative val="0"/>
          <c:cat>
            <c:multiLvlStrRef>
              <c:f>pivot_tables_orders!$H$15:$H$30</c:f>
              <c:multiLvlStrCache>
                <c:ptCount val="12"/>
                <c:lvl>
                  <c:pt idx="0">
                    <c:v>Medium</c:v>
                  </c:pt>
                  <c:pt idx="1">
                    <c:v>Light</c:v>
                  </c:pt>
                  <c:pt idx="2">
                    <c:v>Dark</c:v>
                  </c:pt>
                  <c:pt idx="3">
                    <c:v>Medium</c:v>
                  </c:pt>
                  <c:pt idx="4">
                    <c:v>Light</c:v>
                  </c:pt>
                  <c:pt idx="5">
                    <c:v>Dark</c:v>
                  </c:pt>
                  <c:pt idx="6">
                    <c:v>Medium</c:v>
                  </c:pt>
                  <c:pt idx="7">
                    <c:v>Light</c:v>
                  </c:pt>
                  <c:pt idx="8">
                    <c:v>Dark</c:v>
                  </c:pt>
                  <c:pt idx="9">
                    <c:v>Medium</c:v>
                  </c:pt>
                  <c:pt idx="10">
                    <c:v>Light</c:v>
                  </c:pt>
                  <c:pt idx="11">
                    <c:v>Dark</c:v>
                  </c:pt>
                </c:lvl>
                <c:lvl>
                  <c:pt idx="0">
                    <c:v>Excelsa</c:v>
                  </c:pt>
                  <c:pt idx="3">
                    <c:v>Liberica</c:v>
                  </c:pt>
                  <c:pt idx="6">
                    <c:v>Arabica</c:v>
                  </c:pt>
                  <c:pt idx="9">
                    <c:v>Robusta</c:v>
                  </c:pt>
                </c:lvl>
              </c:multiLvlStrCache>
            </c:multiLvlStrRef>
          </c:cat>
          <c:val>
            <c:numRef>
              <c:f>pivot_tables_orders!$I$15:$I$30</c:f>
              <c:numCache>
                <c:formatCode>_("$"* #,##0_);_("$"* \(#,##0\);_("$"* "-"_);_(@_)</c:formatCode>
                <c:ptCount val="12"/>
                <c:pt idx="0">
                  <c:v>4082.375</c:v>
                </c:pt>
                <c:pt idx="1">
                  <c:v>4796.5499999999984</c:v>
                </c:pt>
                <c:pt idx="2">
                  <c:v>3427.5149999999999</c:v>
                </c:pt>
                <c:pt idx="3">
                  <c:v>3391.6050000000005</c:v>
                </c:pt>
                <c:pt idx="4">
                  <c:v>4566.3850000000002</c:v>
                </c:pt>
                <c:pt idx="5">
                  <c:v>4096.0849999999982</c:v>
                </c:pt>
                <c:pt idx="6">
                  <c:v>4488.75</c:v>
                </c:pt>
                <c:pt idx="7">
                  <c:v>4232.0599999999995</c:v>
                </c:pt>
                <c:pt idx="8">
                  <c:v>3047.6849999999995</c:v>
                </c:pt>
                <c:pt idx="9">
                  <c:v>2637.7449999999994</c:v>
                </c:pt>
                <c:pt idx="10">
                  <c:v>3759.4700000000016</c:v>
                </c:pt>
                <c:pt idx="11">
                  <c:v>2608.0299999999997</c:v>
                </c:pt>
              </c:numCache>
            </c:numRef>
          </c:val>
          <c:extLst>
            <c:ext xmlns:c16="http://schemas.microsoft.com/office/drawing/2014/chart" uri="{C3380CC4-5D6E-409C-BE32-E72D297353CC}">
              <c16:uniqueId val="{00000000-3C20-4F2C-B51A-0AF08186AF41}"/>
            </c:ext>
          </c:extLst>
        </c:ser>
        <c:dLbls>
          <c:showLegendKey val="0"/>
          <c:showVal val="0"/>
          <c:showCatName val="0"/>
          <c:showSerName val="0"/>
          <c:showPercent val="0"/>
          <c:showBubbleSize val="0"/>
        </c:dLbls>
        <c:gapWidth val="219"/>
        <c:overlap val="-27"/>
        <c:axId val="1052452448"/>
        <c:axId val="1052453856"/>
      </c:barChart>
      <c:catAx>
        <c:axId val="10524524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2453856"/>
        <c:crosses val="autoZero"/>
        <c:auto val="1"/>
        <c:lblAlgn val="ctr"/>
        <c:lblOffset val="100"/>
        <c:noMultiLvlLbl val="0"/>
      </c:catAx>
      <c:valAx>
        <c:axId val="1052453856"/>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2452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[Raw Data.xlsx]pivot_tables_orders!3. Quantity Sold by Coffee Type and Roast Type</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50" b="1">
                <a:solidFill>
                  <a:sysClr val="windowText" lastClr="000000"/>
                </a:solidFill>
                <a:latin typeface="+mn-lt"/>
                <a:cs typeface="Arial" panose="020B0604020202020204" pitchFamily="34" charset="0"/>
              </a:rPr>
              <a:t>Quantity Sold by Coffee Type and Roast Type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pivot_tables_orders!$I$33</c:f>
              <c:strCache>
                <c:ptCount val="1"/>
                <c:pt idx="0">
                  <c:v>Total</c:v>
                </c:pt>
              </c:strCache>
            </c:strRef>
          </c:tx>
          <c:spPr>
            <a:solidFill>
              <a:schemeClr val="accent1"/>
            </a:solidFill>
            <a:ln>
              <a:noFill/>
            </a:ln>
            <a:effectLst/>
          </c:spPr>
          <c:invertIfNegative val="0"/>
          <c:cat>
            <c:multiLvlStrRef>
              <c:f>pivot_tables_orders!$H$34:$H$49</c:f>
              <c:multiLvlStrCache>
                <c:ptCount val="12"/>
                <c:lvl>
                  <c:pt idx="0">
                    <c:v>Medium</c:v>
                  </c:pt>
                  <c:pt idx="1">
                    <c:v>Light</c:v>
                  </c:pt>
                  <c:pt idx="2">
                    <c:v>Dark</c:v>
                  </c:pt>
                  <c:pt idx="3">
                    <c:v>Medium</c:v>
                  </c:pt>
                  <c:pt idx="4">
                    <c:v>Light</c:v>
                  </c:pt>
                  <c:pt idx="5">
                    <c:v>Dark</c:v>
                  </c:pt>
                  <c:pt idx="6">
                    <c:v>Medium</c:v>
                  </c:pt>
                  <c:pt idx="7">
                    <c:v>Light</c:v>
                  </c:pt>
                  <c:pt idx="8">
                    <c:v>Dark</c:v>
                  </c:pt>
                  <c:pt idx="9">
                    <c:v>Medium</c:v>
                  </c:pt>
                  <c:pt idx="10">
                    <c:v>Light</c:v>
                  </c:pt>
                  <c:pt idx="11">
                    <c:v>Dark</c:v>
                  </c:pt>
                </c:lvl>
                <c:lvl>
                  <c:pt idx="0">
                    <c:v>Arabica</c:v>
                  </c:pt>
                  <c:pt idx="3">
                    <c:v>Robusta</c:v>
                  </c:pt>
                  <c:pt idx="6">
                    <c:v>Excelsa</c:v>
                  </c:pt>
                  <c:pt idx="9">
                    <c:v>Liberica</c:v>
                  </c:pt>
                </c:lvl>
              </c:multiLvlStrCache>
            </c:multiLvlStrRef>
          </c:cat>
          <c:val>
            <c:numRef>
              <c:f>pivot_tables_orders!$I$34:$I$49</c:f>
              <c:numCache>
                <c:formatCode>General</c:formatCode>
                <c:ptCount val="12"/>
                <c:pt idx="0">
                  <c:v>358</c:v>
                </c:pt>
                <c:pt idx="1">
                  <c:v>278</c:v>
                </c:pt>
                <c:pt idx="2">
                  <c:v>311</c:v>
                </c:pt>
                <c:pt idx="3">
                  <c:v>266</c:v>
                </c:pt>
                <c:pt idx="4">
                  <c:v>326</c:v>
                </c:pt>
                <c:pt idx="5">
                  <c:v>286</c:v>
                </c:pt>
                <c:pt idx="6">
                  <c:v>273</c:v>
                </c:pt>
                <c:pt idx="7">
                  <c:v>319</c:v>
                </c:pt>
                <c:pt idx="8">
                  <c:v>280</c:v>
                </c:pt>
                <c:pt idx="9">
                  <c:v>268</c:v>
                </c:pt>
                <c:pt idx="10">
                  <c:v>307</c:v>
                </c:pt>
                <c:pt idx="11">
                  <c:v>279</c:v>
                </c:pt>
              </c:numCache>
            </c:numRef>
          </c:val>
          <c:extLst>
            <c:ext xmlns:c16="http://schemas.microsoft.com/office/drawing/2014/chart" uri="{C3380CC4-5D6E-409C-BE32-E72D297353CC}">
              <c16:uniqueId val="{00000000-C15E-437F-A7C1-CEBBD7CFE698}"/>
            </c:ext>
          </c:extLst>
        </c:ser>
        <c:dLbls>
          <c:showLegendKey val="0"/>
          <c:showVal val="0"/>
          <c:showCatName val="0"/>
          <c:showSerName val="0"/>
          <c:showPercent val="0"/>
          <c:showBubbleSize val="0"/>
        </c:dLbls>
        <c:gapWidth val="219"/>
        <c:overlap val="-27"/>
        <c:axId val="1052452096"/>
        <c:axId val="1052451040"/>
      </c:barChart>
      <c:catAx>
        <c:axId val="10524520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2451040"/>
        <c:crosses val="autoZero"/>
        <c:auto val="1"/>
        <c:lblAlgn val="ctr"/>
        <c:lblOffset val="100"/>
        <c:noMultiLvlLbl val="0"/>
      </c:catAx>
      <c:valAx>
        <c:axId val="10524510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24520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[Raw Data.xlsx]pivot_tables_orders!6. Sales by Country and Coffee Type</c:name>
    <c:fmtId val="2"/>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050" b="1" i="0" u="none" strike="noStrike" kern="1200" spc="0" baseline="0">
                <a:solidFill>
                  <a:sysClr val="windowText" lastClr="000000"/>
                </a:solidFill>
                <a:latin typeface="+mn-lt"/>
                <a:cs typeface="Arial" panose="020B0604020202020204" pitchFamily="34" charset="0"/>
              </a:rPr>
              <a:t>Sales by Country and Coffee Type</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pivot_tables_orders!$O$39</c:f>
              <c:strCache>
                <c:ptCount val="1"/>
                <c:pt idx="0">
                  <c:v>Total</c:v>
                </c:pt>
              </c:strCache>
            </c:strRef>
          </c:tx>
          <c:spPr>
            <a:solidFill>
              <a:schemeClr val="accent1"/>
            </a:solidFill>
            <a:ln>
              <a:noFill/>
            </a:ln>
            <a:effectLst/>
          </c:spPr>
          <c:invertIfNegative val="0"/>
          <c:cat>
            <c:multiLvlStrRef>
              <c:f>pivot_tables_orders!$M$40:$N$54</c:f>
              <c:multiLvlStrCache>
                <c:ptCount val="12"/>
                <c:lvl>
                  <c:pt idx="0">
                    <c:v>Arabica</c:v>
                  </c:pt>
                  <c:pt idx="1">
                    <c:v>Robusta</c:v>
                  </c:pt>
                  <c:pt idx="2">
                    <c:v>Liberica</c:v>
                  </c:pt>
                  <c:pt idx="3">
                    <c:v>Excelsa</c:v>
                  </c:pt>
                  <c:pt idx="4">
                    <c:v>Arabica</c:v>
                  </c:pt>
                  <c:pt idx="5">
                    <c:v>Excelsa</c:v>
                  </c:pt>
                  <c:pt idx="6">
                    <c:v>Robusta</c:v>
                  </c:pt>
                  <c:pt idx="7">
                    <c:v>Liberica</c:v>
                  </c:pt>
                  <c:pt idx="8">
                    <c:v>Robusta</c:v>
                  </c:pt>
                  <c:pt idx="9">
                    <c:v>Liberica</c:v>
                  </c:pt>
                  <c:pt idx="10">
                    <c:v>Excelsa</c:v>
                  </c:pt>
                  <c:pt idx="11">
                    <c:v>Arabica</c:v>
                  </c:pt>
                </c:lvl>
                <c:lvl>
                  <c:pt idx="0">
                    <c:v>United Kingdom</c:v>
                  </c:pt>
                  <c:pt idx="4">
                    <c:v>Ireland</c:v>
                  </c:pt>
                  <c:pt idx="8">
                    <c:v>United States</c:v>
                  </c:pt>
                </c:lvl>
              </c:multiLvlStrCache>
            </c:multiLvlStrRef>
          </c:cat>
          <c:val>
            <c:numRef>
              <c:f>pivot_tables_orders!$O$40:$O$54</c:f>
              <c:numCache>
                <c:formatCode>_("$"* #,##0_);_("$"* \(#,##0\);_("$"* "-"_);_(@_)</c:formatCode>
                <c:ptCount val="12"/>
                <c:pt idx="0">
                  <c:v>267.18</c:v>
                </c:pt>
                <c:pt idx="1">
                  <c:v>704.59999999999991</c:v>
                </c:pt>
                <c:pt idx="2">
                  <c:v>877.14499999999998</c:v>
                </c:pt>
                <c:pt idx="3">
                  <c:v>949.58</c:v>
                </c:pt>
                <c:pt idx="4">
                  <c:v>1360.3050000000001</c:v>
                </c:pt>
                <c:pt idx="5">
                  <c:v>1533.35</c:v>
                </c:pt>
                <c:pt idx="6">
                  <c:v>1636.6249999999993</c:v>
                </c:pt>
                <c:pt idx="7">
                  <c:v>2166.5850000000005</c:v>
                </c:pt>
                <c:pt idx="8">
                  <c:v>6664.020000000005</c:v>
                </c:pt>
                <c:pt idx="9">
                  <c:v>9010.3449999999993</c:v>
                </c:pt>
                <c:pt idx="10">
                  <c:v>9823.5099999999966</c:v>
                </c:pt>
                <c:pt idx="11">
                  <c:v>10141.009999999997</c:v>
                </c:pt>
              </c:numCache>
            </c:numRef>
          </c:val>
          <c:extLst>
            <c:ext xmlns:c16="http://schemas.microsoft.com/office/drawing/2014/chart" uri="{C3380CC4-5D6E-409C-BE32-E72D297353CC}">
              <c16:uniqueId val="{00000000-D784-4849-9E6F-9ED1C337B979}"/>
            </c:ext>
          </c:extLst>
        </c:ser>
        <c:dLbls>
          <c:showLegendKey val="0"/>
          <c:showVal val="0"/>
          <c:showCatName val="0"/>
          <c:showSerName val="0"/>
          <c:showPercent val="0"/>
          <c:showBubbleSize val="0"/>
        </c:dLbls>
        <c:gapWidth val="182"/>
        <c:axId val="1052474976"/>
        <c:axId val="1052476032"/>
      </c:barChart>
      <c:catAx>
        <c:axId val="10524749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2476032"/>
        <c:crosses val="autoZero"/>
        <c:auto val="1"/>
        <c:lblAlgn val="ctr"/>
        <c:lblOffset val="100"/>
        <c:noMultiLvlLbl val="0"/>
      </c:catAx>
      <c:valAx>
        <c:axId val="1052476032"/>
        <c:scaling>
          <c:orientation val="minMax"/>
        </c:scaling>
        <c:delete val="0"/>
        <c:axPos val="b"/>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24749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[Raw Data.xlsx]pivot_tables_orders!7. Top 5 Customers and the Coffee Types  Purchased</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NZ" sz="900" b="1" i="0" u="none" strike="noStrike" kern="1200" spc="0" baseline="0">
                <a:solidFill>
                  <a:sysClr val="windowText" lastClr="000000"/>
                </a:solidFill>
                <a:latin typeface="Arial" panose="020B0604020202020204" pitchFamily="34" charset="0"/>
                <a:cs typeface="Arial" panose="020B0604020202020204" pitchFamily="34" charset="0"/>
              </a:rPr>
              <a:t>Top 5 Customers and the Coffee Types  Purchased</a:t>
            </a:r>
            <a:endParaRPr lang="en-US" sz="700" b="1" i="0" u="none" strike="noStrike" kern="1200" spc="0" baseline="0">
              <a:solidFill>
                <a:sysClr val="windowText" lastClr="000000"/>
              </a:solidFill>
              <a:latin typeface="Arial" panose="020B0604020202020204" pitchFamily="34" charset="0"/>
              <a:cs typeface="Arial" panose="020B0604020202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pivot_tables_orders!$T$3</c:f>
              <c:strCache>
                <c:ptCount val="1"/>
                <c:pt idx="0">
                  <c:v>Total</c:v>
                </c:pt>
              </c:strCache>
            </c:strRef>
          </c:tx>
          <c:spPr>
            <a:solidFill>
              <a:schemeClr val="accent1"/>
            </a:solidFill>
            <a:ln>
              <a:noFill/>
            </a:ln>
            <a:effectLst/>
          </c:spPr>
          <c:invertIfNegative val="0"/>
          <c:cat>
            <c:multiLvlStrRef>
              <c:f>pivot_tables_orders!$Q$4:$S$26</c:f>
              <c:multiLvlStrCache>
                <c:ptCount val="13"/>
                <c:lvl>
                  <c:pt idx="0">
                    <c:v>Liberica</c:v>
                  </c:pt>
                  <c:pt idx="1">
                    <c:v>Robusta</c:v>
                  </c:pt>
                  <c:pt idx="2">
                    <c:v>Arabica</c:v>
                  </c:pt>
                  <c:pt idx="3">
                    <c:v>Excelsa</c:v>
                  </c:pt>
                  <c:pt idx="4">
                    <c:v>Robusta</c:v>
                  </c:pt>
                  <c:pt idx="5">
                    <c:v>Arabica</c:v>
                  </c:pt>
                  <c:pt idx="6">
                    <c:v>Liberica</c:v>
                  </c:pt>
                  <c:pt idx="7">
                    <c:v>Robusta</c:v>
                  </c:pt>
                  <c:pt idx="8">
                    <c:v>Excelsa</c:v>
                  </c:pt>
                  <c:pt idx="9">
                    <c:v>Liberica</c:v>
                  </c:pt>
                  <c:pt idx="10">
                    <c:v>Arabica</c:v>
                  </c:pt>
                  <c:pt idx="11">
                    <c:v>Excelsa</c:v>
                  </c:pt>
                  <c:pt idx="12">
                    <c:v>Liberica</c:v>
                  </c:pt>
                </c:lvl>
                <c:lvl>
                  <c:pt idx="0">
                    <c:v>United States</c:v>
                  </c:pt>
                  <c:pt idx="2">
                    <c:v>United States</c:v>
                  </c:pt>
                  <c:pt idx="5">
                    <c:v>United States</c:v>
                  </c:pt>
                  <c:pt idx="8">
                    <c:v>United States</c:v>
                  </c:pt>
                  <c:pt idx="10">
                    <c:v>United Kingdom</c:v>
                  </c:pt>
                </c:lvl>
                <c:lvl>
                  <c:pt idx="0">
                    <c:v>Allis Wilmore</c:v>
                  </c:pt>
                  <c:pt idx="2">
                    <c:v>Brenn Dundredge</c:v>
                  </c:pt>
                  <c:pt idx="5">
                    <c:v>Terri Farra</c:v>
                  </c:pt>
                  <c:pt idx="8">
                    <c:v>Nealson Cuttler</c:v>
                  </c:pt>
                  <c:pt idx="10">
                    <c:v>Don Flintiff</c:v>
                  </c:pt>
                </c:lvl>
              </c:multiLvlStrCache>
            </c:multiLvlStrRef>
          </c:cat>
          <c:val>
            <c:numRef>
              <c:f>pivot_tables_orders!$T$4:$T$26</c:f>
              <c:numCache>
                <c:formatCode>_("$"* #,##0.00_);_("$"* \(#,##0.00\);_("$"* "-"??_);_(@_)</c:formatCode>
                <c:ptCount val="13"/>
                <c:pt idx="0">
                  <c:v>179.64499999999998</c:v>
                </c:pt>
                <c:pt idx="1">
                  <c:v>137.42499999999998</c:v>
                </c:pt>
                <c:pt idx="2">
                  <c:v>11.654999999999999</c:v>
                </c:pt>
                <c:pt idx="3">
                  <c:v>213.56999999999996</c:v>
                </c:pt>
                <c:pt idx="4">
                  <c:v>81.819999999999993</c:v>
                </c:pt>
                <c:pt idx="5">
                  <c:v>215.01</c:v>
                </c:pt>
                <c:pt idx="6">
                  <c:v>31.08</c:v>
                </c:pt>
                <c:pt idx="7">
                  <c:v>43.019999999999996</c:v>
                </c:pt>
                <c:pt idx="8">
                  <c:v>94.710000000000008</c:v>
                </c:pt>
                <c:pt idx="9">
                  <c:v>186.96499999999997</c:v>
                </c:pt>
                <c:pt idx="10">
                  <c:v>137.31</c:v>
                </c:pt>
                <c:pt idx="11">
                  <c:v>82.5</c:v>
                </c:pt>
                <c:pt idx="12">
                  <c:v>58.2</c:v>
                </c:pt>
              </c:numCache>
            </c:numRef>
          </c:val>
          <c:extLst>
            <c:ext xmlns:c16="http://schemas.microsoft.com/office/drawing/2014/chart" uri="{C3380CC4-5D6E-409C-BE32-E72D297353CC}">
              <c16:uniqueId val="{00000000-CE90-4E2A-B89C-FE19E977C133}"/>
            </c:ext>
          </c:extLst>
        </c:ser>
        <c:dLbls>
          <c:showLegendKey val="0"/>
          <c:showVal val="0"/>
          <c:showCatName val="0"/>
          <c:showSerName val="0"/>
          <c:showPercent val="0"/>
          <c:showBubbleSize val="0"/>
        </c:dLbls>
        <c:gapWidth val="219"/>
        <c:overlap val="-27"/>
        <c:axId val="322922384"/>
        <c:axId val="690298968"/>
      </c:barChart>
      <c:catAx>
        <c:axId val="3229223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0298968"/>
        <c:crosses val="autoZero"/>
        <c:auto val="1"/>
        <c:lblAlgn val="ctr"/>
        <c:lblOffset val="100"/>
        <c:noMultiLvlLbl val="0"/>
      </c:catAx>
      <c:valAx>
        <c:axId val="690298968"/>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29223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[Raw Data.xlsx]pivot_tables_RFM!1. Count Distinct Customer Type</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a:solidFill>
                  <a:srgbClr val="0B421A"/>
                </a:solidFill>
                <a:latin typeface="Arial" panose="020B0604020202020204" pitchFamily="34" charset="0"/>
                <a:cs typeface="Arial" panose="020B0604020202020204" pitchFamily="34" charset="0"/>
              </a:rPr>
              <a:t>Coustomer Segmentations</a:t>
            </a:r>
            <a:r>
              <a:rPr lang="en-US" sz="1100" baseline="0">
                <a:solidFill>
                  <a:srgbClr val="0B421A"/>
                </a:solidFill>
                <a:latin typeface="Arial" panose="020B0604020202020204" pitchFamily="34" charset="0"/>
                <a:cs typeface="Arial" panose="020B0604020202020204" pitchFamily="34" charset="0"/>
              </a:rPr>
              <a:t> Count</a:t>
            </a:r>
            <a:endParaRPr lang="en-US" sz="1100">
              <a:solidFill>
                <a:srgbClr val="0B421A"/>
              </a:solidFill>
              <a:latin typeface="Arial" panose="020B0604020202020204" pitchFamily="34" charset="0"/>
              <a:cs typeface="Arial" panose="020B0604020202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pivot_tables_RFM!$B$3</c:f>
              <c:strCache>
                <c:ptCount val="1"/>
                <c:pt idx="0">
                  <c:v>Total</c:v>
                </c:pt>
              </c:strCache>
            </c:strRef>
          </c:tx>
          <c:spPr>
            <a:ln>
              <a:noFill/>
            </a:ln>
          </c:spPr>
          <c:dPt>
            <c:idx val="0"/>
            <c:bubble3D val="0"/>
            <c:spPr>
              <a:solidFill>
                <a:schemeClr val="accent1"/>
              </a:solidFill>
              <a:ln w="19050">
                <a:noFill/>
              </a:ln>
              <a:effectLst/>
            </c:spPr>
          </c:dPt>
          <c:dPt>
            <c:idx val="1"/>
            <c:bubble3D val="0"/>
            <c:spPr>
              <a:solidFill>
                <a:schemeClr val="accent2"/>
              </a:solidFill>
              <a:ln w="19050">
                <a:noFill/>
              </a:ln>
              <a:effectLst/>
            </c:spPr>
          </c:dPt>
          <c:dPt>
            <c:idx val="2"/>
            <c:bubble3D val="0"/>
            <c:spPr>
              <a:solidFill>
                <a:schemeClr val="accent3"/>
              </a:solidFill>
              <a:ln w="19050">
                <a:noFill/>
              </a:ln>
              <a:effectLst/>
            </c:spPr>
          </c:dPt>
          <c:dPt>
            <c:idx val="3"/>
            <c:bubble3D val="0"/>
            <c:spPr>
              <a:solidFill>
                <a:schemeClr val="accent4"/>
              </a:solidFill>
              <a:ln w="19050">
                <a:noFill/>
              </a:ln>
              <a:effectLst/>
            </c:spPr>
          </c:dPt>
          <c:dPt>
            <c:idx val="4"/>
            <c:bubble3D val="0"/>
            <c:spPr>
              <a:solidFill>
                <a:schemeClr val="accent5"/>
              </a:solidFill>
              <a:ln w="19050">
                <a:noFill/>
              </a:ln>
              <a:effectLst/>
            </c:spPr>
          </c:dPt>
          <c:dPt>
            <c:idx val="5"/>
            <c:bubble3D val="0"/>
            <c:spPr>
              <a:solidFill>
                <a:schemeClr val="accent6"/>
              </a:solidFill>
              <a:ln w="19050">
                <a:noFill/>
              </a:ln>
              <a:effectLst/>
            </c:spPr>
          </c:dPt>
          <c:cat>
            <c:strRef>
              <c:f>pivot_tables_RFM!$A$4:$A$10</c:f>
              <c:strCache>
                <c:ptCount val="6"/>
                <c:pt idx="0">
                  <c:v>At Risk</c:v>
                </c:pt>
                <c:pt idx="1">
                  <c:v>Loyal</c:v>
                </c:pt>
                <c:pt idx="2">
                  <c:v>Need Attention</c:v>
                </c:pt>
                <c:pt idx="3">
                  <c:v>Promising</c:v>
                </c:pt>
                <c:pt idx="4">
                  <c:v>Potential Promising</c:v>
                </c:pt>
                <c:pt idx="5">
                  <c:v>Lost</c:v>
                </c:pt>
              </c:strCache>
            </c:strRef>
          </c:cat>
          <c:val>
            <c:numRef>
              <c:f>pivot_tables_RFM!$B$4:$B$10</c:f>
              <c:numCache>
                <c:formatCode>0.00%</c:formatCode>
                <c:ptCount val="6"/>
                <c:pt idx="0">
                  <c:v>0.36692223439211391</c:v>
                </c:pt>
                <c:pt idx="1">
                  <c:v>1.8619934282584884E-2</c:v>
                </c:pt>
                <c:pt idx="2">
                  <c:v>0.46549835706462211</c:v>
                </c:pt>
                <c:pt idx="3">
                  <c:v>3.9430449069003289E-2</c:v>
                </c:pt>
                <c:pt idx="4">
                  <c:v>4.1621029572836803E-2</c:v>
                </c:pt>
                <c:pt idx="5">
                  <c:v>6.7907995618838993E-2</c:v>
                </c:pt>
              </c:numCache>
            </c:numRef>
          </c:val>
          <c:extLst>
            <c:ext xmlns:c16="http://schemas.microsoft.com/office/drawing/2014/chart" uri="{C3380CC4-5D6E-409C-BE32-E72D297353CC}">
              <c16:uniqueId val="{00000000-2B5A-4493-B244-E7D5C00CB693}"/>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[Raw Data.xlsx]pivot_tables_RFM!5. Loyalty card ownership among each customer type</c:name>
    <c:fmtId val="1"/>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050" b="1">
                <a:solidFill>
                  <a:sysClr val="windowText" lastClr="000000"/>
                </a:solidFill>
                <a:latin typeface="+mn-lt"/>
              </a:rPr>
              <a:t>5. </a:t>
            </a:r>
            <a:r>
              <a:rPr lang="en-NZ" sz="1050" b="1" i="0" u="none" strike="noStrike" kern="1200" spc="0" baseline="0">
                <a:solidFill>
                  <a:sysClr val="windowText" lastClr="000000"/>
                </a:solidFill>
                <a:latin typeface="+mn-lt"/>
                <a:cs typeface="Arial" panose="020B0604020202020204" pitchFamily="34" charset="0"/>
              </a:rPr>
              <a:t>Loyalty card ownership among each customer type</a:t>
            </a:r>
            <a:endParaRPr lang="en-NZ" sz="900" b="1" i="0" u="none" strike="noStrike" kern="1200" spc="0" baseline="0">
              <a:solidFill>
                <a:sysClr val="windowText" lastClr="000000"/>
              </a:solidFill>
              <a:latin typeface="+mn-lt"/>
              <a:cs typeface="Arial" panose="020B0604020202020204" pitchFamily="34" charset="0"/>
            </a:endParaRP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pivot_tables_RFM!$H$3</c:f>
              <c:strCache>
                <c:ptCount val="1"/>
                <c:pt idx="0">
                  <c:v>Total</c:v>
                </c:pt>
              </c:strCache>
            </c:strRef>
          </c:tx>
          <c:spPr>
            <a:solidFill>
              <a:schemeClr val="accent1"/>
            </a:solidFill>
            <a:ln>
              <a:noFill/>
            </a:ln>
            <a:effectLst/>
          </c:spPr>
          <c:invertIfNegative val="0"/>
          <c:cat>
            <c:multiLvlStrRef>
              <c:f>pivot_tables_RFM!$G$4:$G$21</c:f>
              <c:multiLvlStrCache>
                <c:ptCount val="12"/>
                <c:lvl>
                  <c:pt idx="0">
                    <c:v>No</c:v>
                  </c:pt>
                  <c:pt idx="1">
                    <c:v>Yes</c:v>
                  </c:pt>
                  <c:pt idx="2">
                    <c:v>No</c:v>
                  </c:pt>
                  <c:pt idx="3">
                    <c:v>Yes</c:v>
                  </c:pt>
                  <c:pt idx="4">
                    <c:v>No</c:v>
                  </c:pt>
                  <c:pt idx="5">
                    <c:v>Yes</c:v>
                  </c:pt>
                  <c:pt idx="6">
                    <c:v>No</c:v>
                  </c:pt>
                  <c:pt idx="7">
                    <c:v>Yes</c:v>
                  </c:pt>
                  <c:pt idx="8">
                    <c:v>No</c:v>
                  </c:pt>
                  <c:pt idx="9">
                    <c:v>Yes</c:v>
                  </c:pt>
                  <c:pt idx="10">
                    <c:v>No</c:v>
                  </c:pt>
                  <c:pt idx="11">
                    <c:v>Yes</c:v>
                  </c:pt>
                </c:lvl>
                <c:lvl>
                  <c:pt idx="0">
                    <c:v>At Risk</c:v>
                  </c:pt>
                  <c:pt idx="2">
                    <c:v>Loyal</c:v>
                  </c:pt>
                  <c:pt idx="4">
                    <c:v>Need Attention</c:v>
                  </c:pt>
                  <c:pt idx="6">
                    <c:v>Promising</c:v>
                  </c:pt>
                  <c:pt idx="8">
                    <c:v>Potential Promising</c:v>
                  </c:pt>
                  <c:pt idx="10">
                    <c:v>Lost</c:v>
                  </c:pt>
                </c:lvl>
              </c:multiLvlStrCache>
            </c:multiLvlStrRef>
          </c:cat>
          <c:val>
            <c:numRef>
              <c:f>pivot_tables_RFM!$H$4:$H$21</c:f>
              <c:numCache>
                <c:formatCode>General</c:formatCode>
                <c:ptCount val="12"/>
                <c:pt idx="0">
                  <c:v>168</c:v>
                </c:pt>
                <c:pt idx="1">
                  <c:v>167</c:v>
                </c:pt>
                <c:pt idx="2">
                  <c:v>11</c:v>
                </c:pt>
                <c:pt idx="3">
                  <c:v>6</c:v>
                </c:pt>
                <c:pt idx="4">
                  <c:v>225</c:v>
                </c:pt>
                <c:pt idx="5">
                  <c:v>200</c:v>
                </c:pt>
                <c:pt idx="6">
                  <c:v>22</c:v>
                </c:pt>
                <c:pt idx="7">
                  <c:v>14</c:v>
                </c:pt>
                <c:pt idx="8">
                  <c:v>18</c:v>
                </c:pt>
                <c:pt idx="9">
                  <c:v>20</c:v>
                </c:pt>
                <c:pt idx="10">
                  <c:v>26</c:v>
                </c:pt>
                <c:pt idx="11">
                  <c:v>36</c:v>
                </c:pt>
              </c:numCache>
            </c:numRef>
          </c:val>
          <c:extLst>
            <c:ext xmlns:c16="http://schemas.microsoft.com/office/drawing/2014/chart" uri="{C3380CC4-5D6E-409C-BE32-E72D297353CC}">
              <c16:uniqueId val="{00000000-9B92-4DD9-BA81-490926F1932A}"/>
            </c:ext>
          </c:extLst>
        </c:ser>
        <c:dLbls>
          <c:showLegendKey val="0"/>
          <c:showVal val="0"/>
          <c:showCatName val="0"/>
          <c:showSerName val="0"/>
          <c:showPercent val="0"/>
          <c:showBubbleSize val="0"/>
        </c:dLbls>
        <c:gapWidth val="219"/>
        <c:overlap val="-27"/>
        <c:axId val="1079675312"/>
        <c:axId val="1079672496"/>
      </c:barChart>
      <c:catAx>
        <c:axId val="1079675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9672496"/>
        <c:crosses val="autoZero"/>
        <c:auto val="1"/>
        <c:lblAlgn val="ctr"/>
        <c:lblOffset val="100"/>
        <c:noMultiLvlLbl val="0"/>
      </c:catAx>
      <c:valAx>
        <c:axId val="10796724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96753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[Raw Data.xlsx]pivot_tables_orders!2. Most Sold Coffee Type and Roast Type</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b="1">
                <a:solidFill>
                  <a:srgbClr val="0B421A"/>
                </a:solidFill>
                <a:latin typeface="Arial" panose="020B0604020202020204" pitchFamily="34" charset="0"/>
                <a:cs typeface="Arial" panose="020B0604020202020204" pitchFamily="34" charset="0"/>
              </a:rPr>
              <a:t>Sales by Coffee Type and its</a:t>
            </a:r>
            <a:r>
              <a:rPr lang="en-US" sz="1100" b="1" baseline="0">
                <a:solidFill>
                  <a:srgbClr val="0B421A"/>
                </a:solidFill>
                <a:latin typeface="Arial" panose="020B0604020202020204" pitchFamily="34" charset="0"/>
                <a:cs typeface="Arial" panose="020B0604020202020204" pitchFamily="34" charset="0"/>
              </a:rPr>
              <a:t> </a:t>
            </a:r>
            <a:r>
              <a:rPr lang="en-US" sz="1100" b="1">
                <a:solidFill>
                  <a:srgbClr val="0B421A"/>
                </a:solidFill>
                <a:latin typeface="Arial" panose="020B0604020202020204" pitchFamily="34" charset="0"/>
                <a:cs typeface="Arial" panose="020B0604020202020204" pitchFamily="34" charset="0"/>
              </a:rPr>
              <a:t>Roast Level</a:t>
            </a:r>
          </a:p>
        </c:rich>
      </c:tx>
      <c:overlay val="0"/>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rgbClr val="EAC784"/>
          </a:solidFill>
        </c:spPr>
        <c:marker>
          <c:symbol val="none"/>
        </c:marker>
        <c:dLbl>
          <c:idx val="0"/>
          <c:delete val="1"/>
          <c:extLst>
            <c:ext xmlns:c15="http://schemas.microsoft.com/office/drawing/2012/chart" uri="{CE6537A1-D6FC-4f65-9D91-7224C49458BB}"/>
          </c:extLst>
        </c:dLbl>
      </c:pivotFmt>
      <c:pivotFmt>
        <c:idx val="4"/>
        <c:spPr>
          <a:solidFill>
            <a:srgbClr val="967D44"/>
          </a:solidFill>
        </c:spPr>
      </c:pivotFmt>
      <c:pivotFmt>
        <c:idx val="5"/>
        <c:spPr>
          <a:solidFill>
            <a:srgbClr val="967D44"/>
          </a:solidFill>
        </c:spPr>
      </c:pivotFmt>
      <c:pivotFmt>
        <c:idx val="6"/>
        <c:spPr>
          <a:solidFill>
            <a:srgbClr val="967D44"/>
          </a:solidFill>
        </c:spPr>
      </c:pivotFmt>
      <c:pivotFmt>
        <c:idx val="7"/>
        <c:spPr>
          <a:solidFill>
            <a:srgbClr val="967D44"/>
          </a:solidFill>
        </c:spPr>
      </c:pivotFmt>
      <c:pivotFmt>
        <c:idx val="8"/>
        <c:spPr>
          <a:solidFill>
            <a:srgbClr val="45391F"/>
          </a:solidFill>
        </c:spPr>
      </c:pivotFmt>
      <c:pivotFmt>
        <c:idx val="9"/>
        <c:spPr>
          <a:solidFill>
            <a:srgbClr val="45391F"/>
          </a:solidFill>
        </c:spPr>
      </c:pivotFmt>
      <c:pivotFmt>
        <c:idx val="10"/>
        <c:spPr>
          <a:solidFill>
            <a:srgbClr val="45391F"/>
          </a:solidFill>
        </c:spPr>
      </c:pivotFmt>
      <c:pivotFmt>
        <c:idx val="11"/>
        <c:spPr>
          <a:solidFill>
            <a:srgbClr val="45391F"/>
          </a:solidFill>
        </c:spPr>
      </c:pivotFmt>
    </c:pivotFmts>
    <c:plotArea>
      <c:layout/>
      <c:barChart>
        <c:barDir val="col"/>
        <c:grouping val="clustered"/>
        <c:varyColors val="0"/>
        <c:ser>
          <c:idx val="1"/>
          <c:order val="0"/>
          <c:tx>
            <c:strRef>
              <c:f>pivot_tables_orders!$I$14</c:f>
              <c:strCache>
                <c:ptCount val="1"/>
                <c:pt idx="0">
                  <c:v>Total</c:v>
                </c:pt>
              </c:strCache>
            </c:strRef>
          </c:tx>
          <c:spPr>
            <a:solidFill>
              <a:srgbClr val="EAC784"/>
            </a:solidFill>
          </c:spPr>
          <c:invertIfNegative val="0"/>
          <c:dPt>
            <c:idx val="0"/>
            <c:invertIfNegative val="0"/>
            <c:bubble3D val="0"/>
            <c:spPr>
              <a:solidFill>
                <a:srgbClr val="967D44"/>
              </a:solidFill>
            </c:spPr>
            <c:extLst>
              <c:ext xmlns:c16="http://schemas.microsoft.com/office/drawing/2014/chart" uri="{C3380CC4-5D6E-409C-BE32-E72D297353CC}">
                <c16:uniqueId val="{0000001E-F7CB-412E-AB7D-6000344F23D5}"/>
              </c:ext>
            </c:extLst>
          </c:dPt>
          <c:dPt>
            <c:idx val="2"/>
            <c:invertIfNegative val="0"/>
            <c:bubble3D val="0"/>
            <c:spPr>
              <a:solidFill>
                <a:srgbClr val="45391F"/>
              </a:solidFill>
            </c:spPr>
            <c:extLst>
              <c:ext xmlns:c16="http://schemas.microsoft.com/office/drawing/2014/chart" uri="{C3380CC4-5D6E-409C-BE32-E72D297353CC}">
                <c16:uniqueId val="{00000022-F7CB-412E-AB7D-6000344F23D5}"/>
              </c:ext>
            </c:extLst>
          </c:dPt>
          <c:dPt>
            <c:idx val="3"/>
            <c:invertIfNegative val="0"/>
            <c:bubble3D val="0"/>
            <c:spPr>
              <a:solidFill>
                <a:srgbClr val="967D44"/>
              </a:solidFill>
            </c:spPr>
            <c:extLst>
              <c:ext xmlns:c16="http://schemas.microsoft.com/office/drawing/2014/chart" uri="{C3380CC4-5D6E-409C-BE32-E72D297353CC}">
                <c16:uniqueId val="{0000001F-F7CB-412E-AB7D-6000344F23D5}"/>
              </c:ext>
            </c:extLst>
          </c:dPt>
          <c:dPt>
            <c:idx val="5"/>
            <c:invertIfNegative val="0"/>
            <c:bubble3D val="0"/>
            <c:spPr>
              <a:solidFill>
                <a:srgbClr val="45391F"/>
              </a:solidFill>
            </c:spPr>
            <c:extLst>
              <c:ext xmlns:c16="http://schemas.microsoft.com/office/drawing/2014/chart" uri="{C3380CC4-5D6E-409C-BE32-E72D297353CC}">
                <c16:uniqueId val="{00000023-F7CB-412E-AB7D-6000344F23D5}"/>
              </c:ext>
            </c:extLst>
          </c:dPt>
          <c:dPt>
            <c:idx val="6"/>
            <c:invertIfNegative val="0"/>
            <c:bubble3D val="0"/>
            <c:spPr>
              <a:solidFill>
                <a:srgbClr val="967D44"/>
              </a:solidFill>
            </c:spPr>
            <c:extLst>
              <c:ext xmlns:c16="http://schemas.microsoft.com/office/drawing/2014/chart" uri="{C3380CC4-5D6E-409C-BE32-E72D297353CC}">
                <c16:uniqueId val="{00000020-F7CB-412E-AB7D-6000344F23D5}"/>
              </c:ext>
            </c:extLst>
          </c:dPt>
          <c:dPt>
            <c:idx val="8"/>
            <c:invertIfNegative val="0"/>
            <c:bubble3D val="0"/>
            <c:spPr>
              <a:solidFill>
                <a:srgbClr val="45391F"/>
              </a:solidFill>
            </c:spPr>
            <c:extLst>
              <c:ext xmlns:c16="http://schemas.microsoft.com/office/drawing/2014/chart" uri="{C3380CC4-5D6E-409C-BE32-E72D297353CC}">
                <c16:uniqueId val="{00000024-F7CB-412E-AB7D-6000344F23D5}"/>
              </c:ext>
            </c:extLst>
          </c:dPt>
          <c:dPt>
            <c:idx val="9"/>
            <c:invertIfNegative val="0"/>
            <c:bubble3D val="0"/>
            <c:spPr>
              <a:solidFill>
                <a:srgbClr val="967D44"/>
              </a:solidFill>
            </c:spPr>
            <c:extLst>
              <c:ext xmlns:c16="http://schemas.microsoft.com/office/drawing/2014/chart" uri="{C3380CC4-5D6E-409C-BE32-E72D297353CC}">
                <c16:uniqueId val="{00000021-F7CB-412E-AB7D-6000344F23D5}"/>
              </c:ext>
            </c:extLst>
          </c:dPt>
          <c:dPt>
            <c:idx val="11"/>
            <c:invertIfNegative val="0"/>
            <c:bubble3D val="0"/>
            <c:spPr>
              <a:solidFill>
                <a:srgbClr val="45391F"/>
              </a:solidFill>
            </c:spPr>
            <c:extLst>
              <c:ext xmlns:c16="http://schemas.microsoft.com/office/drawing/2014/chart" uri="{C3380CC4-5D6E-409C-BE32-E72D297353CC}">
                <c16:uniqueId val="{00000025-F7CB-412E-AB7D-6000344F23D5}"/>
              </c:ext>
            </c:extLst>
          </c:dPt>
          <c:cat>
            <c:multiLvlStrRef>
              <c:f>pivot_tables_orders!$H$15:$H$30</c:f>
              <c:multiLvlStrCache>
                <c:ptCount val="12"/>
                <c:lvl>
                  <c:pt idx="0">
                    <c:v>Medium</c:v>
                  </c:pt>
                  <c:pt idx="1">
                    <c:v>Light</c:v>
                  </c:pt>
                  <c:pt idx="2">
                    <c:v>Dark</c:v>
                  </c:pt>
                  <c:pt idx="3">
                    <c:v>Medium</c:v>
                  </c:pt>
                  <c:pt idx="4">
                    <c:v>Light</c:v>
                  </c:pt>
                  <c:pt idx="5">
                    <c:v>Dark</c:v>
                  </c:pt>
                  <c:pt idx="6">
                    <c:v>Medium</c:v>
                  </c:pt>
                  <c:pt idx="7">
                    <c:v>Light</c:v>
                  </c:pt>
                  <c:pt idx="8">
                    <c:v>Dark</c:v>
                  </c:pt>
                  <c:pt idx="9">
                    <c:v>Medium</c:v>
                  </c:pt>
                  <c:pt idx="10">
                    <c:v>Light</c:v>
                  </c:pt>
                  <c:pt idx="11">
                    <c:v>Dark</c:v>
                  </c:pt>
                </c:lvl>
                <c:lvl>
                  <c:pt idx="0">
                    <c:v>Excelsa</c:v>
                  </c:pt>
                  <c:pt idx="3">
                    <c:v>Liberica</c:v>
                  </c:pt>
                  <c:pt idx="6">
                    <c:v>Arabica</c:v>
                  </c:pt>
                  <c:pt idx="9">
                    <c:v>Robusta</c:v>
                  </c:pt>
                </c:lvl>
              </c:multiLvlStrCache>
            </c:multiLvlStrRef>
          </c:cat>
          <c:val>
            <c:numRef>
              <c:f>pivot_tables_orders!$I$15:$I$30</c:f>
              <c:numCache>
                <c:formatCode>_("$"* #,##0_);_("$"* \(#,##0\);_("$"* "-"_);_(@_)</c:formatCode>
                <c:ptCount val="12"/>
                <c:pt idx="0">
                  <c:v>4082.375</c:v>
                </c:pt>
                <c:pt idx="1">
                  <c:v>4796.5499999999984</c:v>
                </c:pt>
                <c:pt idx="2">
                  <c:v>3427.5149999999999</c:v>
                </c:pt>
                <c:pt idx="3">
                  <c:v>3391.6050000000005</c:v>
                </c:pt>
                <c:pt idx="4">
                  <c:v>4566.3850000000002</c:v>
                </c:pt>
                <c:pt idx="5">
                  <c:v>4096.0849999999982</c:v>
                </c:pt>
                <c:pt idx="6">
                  <c:v>4488.75</c:v>
                </c:pt>
                <c:pt idx="7">
                  <c:v>4232.0599999999995</c:v>
                </c:pt>
                <c:pt idx="8">
                  <c:v>3047.6849999999995</c:v>
                </c:pt>
                <c:pt idx="9">
                  <c:v>2637.7449999999994</c:v>
                </c:pt>
                <c:pt idx="10">
                  <c:v>3759.4700000000016</c:v>
                </c:pt>
                <c:pt idx="11">
                  <c:v>2608.0299999999997</c:v>
                </c:pt>
              </c:numCache>
            </c:numRef>
          </c:val>
          <c:extLst>
            <c:ext xmlns:c16="http://schemas.microsoft.com/office/drawing/2014/chart" uri="{C3380CC4-5D6E-409C-BE32-E72D297353CC}">
              <c16:uniqueId val="{0000001C-F7CB-412E-AB7D-6000344F23D5}"/>
            </c:ext>
          </c:extLst>
        </c:ser>
        <c:dLbls>
          <c:showLegendKey val="0"/>
          <c:showVal val="0"/>
          <c:showCatName val="0"/>
          <c:showSerName val="0"/>
          <c:showPercent val="0"/>
          <c:showBubbleSize val="0"/>
        </c:dLbls>
        <c:gapWidth val="38"/>
        <c:overlap val="-27"/>
        <c:axId val="1052452448"/>
        <c:axId val="1052453856"/>
      </c:barChart>
      <c:catAx>
        <c:axId val="1052452448"/>
        <c:scaling>
          <c:orientation val="minMax"/>
        </c:scaling>
        <c:delete val="0"/>
        <c:axPos val="b"/>
        <c:numFmt formatCode="General" sourceLinked="1"/>
        <c:majorTickMark val="none"/>
        <c:minorTickMark val="none"/>
        <c:tickLblPos val="nextTo"/>
        <c:spPr>
          <a:noFill/>
          <a:ln w="9525" cap="flat" cmpd="sng" algn="ctr">
            <a:solidFill>
              <a:srgbClr val="0B421A"/>
            </a:solidFill>
            <a:prstDash val="dash"/>
            <a:round/>
          </a:ln>
          <a:effectLst/>
        </c:spPr>
        <c:txPr>
          <a:bodyPr rot="-60000000" spcFirstLastPara="1" vertOverflow="ellipsis" vert="horz" wrap="square" anchor="ctr" anchorCtr="1"/>
          <a:lstStyle/>
          <a:p>
            <a:pPr>
              <a:defRPr sz="900" b="1" i="0" u="none" strike="noStrike" kern="1200" baseline="0">
                <a:solidFill>
                  <a:srgbClr val="0B421A"/>
                </a:solidFill>
                <a:latin typeface="+mn-lt"/>
                <a:ea typeface="+mn-ea"/>
                <a:cs typeface="+mn-cs"/>
              </a:defRPr>
            </a:pPr>
            <a:endParaRPr lang="en-US"/>
          </a:p>
        </c:txPr>
        <c:crossAx val="1052453856"/>
        <c:crosses val="autoZero"/>
        <c:auto val="1"/>
        <c:lblAlgn val="ctr"/>
        <c:lblOffset val="100"/>
        <c:noMultiLvlLbl val="0"/>
      </c:catAx>
      <c:valAx>
        <c:axId val="1052453856"/>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2452448"/>
        <c:crosses val="autoZero"/>
        <c:crossBetween val="between"/>
      </c:valAx>
      <c:spPr>
        <a:solidFill>
          <a:srgbClr val="F7F4ED"/>
        </a:solidFill>
      </c:spPr>
    </c:plotArea>
    <c:plotVisOnly val="1"/>
    <c:dispBlanksAs val="gap"/>
    <c:showDLblsOverMax val="0"/>
    <c:extLst/>
  </c:chart>
  <c:spPr>
    <a:noFill/>
    <a:ln>
      <a:noFill/>
    </a:ln>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[Raw Data.xlsx]pivot_tables_orders!1. Coffee Sales Over Time</c:name>
    <c:fmtId val="4"/>
  </c:pivotSource>
  <c:chart>
    <c:title>
      <c:tx>
        <c:rich>
          <a:bodyPr/>
          <a:lstStyle/>
          <a:p>
            <a:pPr>
              <a:defRPr/>
            </a:pPr>
            <a:r>
              <a:rPr lang="en-NZ" sz="1100">
                <a:solidFill>
                  <a:srgbClr val="0B421A"/>
                </a:solidFill>
                <a:latin typeface="Arial" panose="020B0604020202020204" pitchFamily="34" charset="0"/>
                <a:cs typeface="Arial" panose="020B0604020202020204" pitchFamily="34" charset="0"/>
              </a:rPr>
              <a:t>Sales</a:t>
            </a:r>
            <a:r>
              <a:rPr lang="en-NZ" sz="1100" baseline="0">
                <a:solidFill>
                  <a:srgbClr val="0B421A"/>
                </a:solidFill>
                <a:latin typeface="Arial" panose="020B0604020202020204" pitchFamily="34" charset="0"/>
                <a:cs typeface="Arial" panose="020B0604020202020204" pitchFamily="34" charset="0"/>
              </a:rPr>
              <a:t> Over Time</a:t>
            </a:r>
            <a:endParaRPr lang="en-NZ" sz="1100">
              <a:solidFill>
                <a:srgbClr val="0B421A"/>
              </a:solidFill>
              <a:latin typeface="Arial" panose="020B0604020202020204" pitchFamily="34" charset="0"/>
              <a:cs typeface="Arial" panose="020B0604020202020204" pitchFamily="34" charset="0"/>
            </a:endParaRPr>
          </a:p>
        </c:rich>
      </c:tx>
      <c:overlay val="0"/>
    </c:title>
    <c:autoTitleDeleted val="0"/>
    <c:pivotFmts>
      <c:pivotFmt>
        <c:idx val="0"/>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8"/>
        <c:spPr>
          <a:solidFill>
            <a:schemeClr val="accent1"/>
          </a:solidFill>
          <a:ln w="28575" cap="rnd">
            <a:solidFill>
              <a:srgbClr val="0B421A"/>
            </a:solidFill>
            <a:round/>
          </a:ln>
          <a:effectLst/>
        </c:spPr>
        <c:marker>
          <c:symbol val="none"/>
        </c:marker>
        <c:dLbl>
          <c:idx val="0"/>
          <c:delete val="1"/>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2"/>
        <c:spPr>
          <a:solidFill>
            <a:schemeClr val="accent1"/>
          </a:solidFill>
          <a:ln w="28575" cap="rnd">
            <a:solidFill>
              <a:srgbClr val="0B421A"/>
            </a:solidFill>
            <a:round/>
          </a:ln>
          <a:effectLst/>
        </c:spPr>
        <c:marker>
          <c:symbol val="none"/>
        </c:marker>
        <c:dLbl>
          <c:idx val="0"/>
          <c:delete val="1"/>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6"/>
        <c:spPr>
          <a:ln w="28575" cap="rnd">
            <a:solidFill>
              <a:srgbClr val="0B421A"/>
            </a:solidFill>
            <a:round/>
          </a:ln>
          <a:effectLst/>
        </c:spPr>
        <c:marker>
          <c:symbol val="none"/>
        </c:marker>
        <c:dLbl>
          <c:idx val="0"/>
          <c:delete val="1"/>
          <c:extLst>
            <c:ext xmlns:c15="http://schemas.microsoft.com/office/drawing/2012/chart" uri="{CE6537A1-D6FC-4f65-9D91-7224C49458BB}"/>
          </c:extLst>
        </c:dLbl>
      </c:pivotFmt>
      <c:pivotFmt>
        <c:idx val="17"/>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8"/>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9"/>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20"/>
        <c:spPr>
          <a:ln w="28575" cap="rnd">
            <a:solidFill>
              <a:srgbClr val="0B421A"/>
            </a:solidFill>
            <a:round/>
          </a:ln>
          <a:effectLst/>
        </c:spPr>
        <c:marker>
          <c:symbol val="none"/>
        </c:marker>
        <c:dLbl>
          <c:idx val="0"/>
          <c:delete val="1"/>
          <c:extLst>
            <c:ext xmlns:c15="http://schemas.microsoft.com/office/drawing/2012/chart" uri="{CE6537A1-D6FC-4f65-9D91-7224C49458BB}"/>
          </c:extLst>
        </c:dLbl>
      </c:pivotFmt>
      <c:pivotFmt>
        <c:idx val="21"/>
        <c:spPr>
          <a:ln w="28575" cap="rnd">
            <a:solidFill>
              <a:schemeClr val="accent2"/>
            </a:solidFill>
            <a:round/>
          </a:ln>
          <a:effectLst/>
        </c:spPr>
        <c:marker>
          <c:symbol val="none"/>
        </c:marker>
        <c:dLbl>
          <c:idx val="0"/>
          <c:delete val="1"/>
          <c:extLst>
            <c:ext xmlns:c15="http://schemas.microsoft.com/office/drawing/2012/chart" uri="{CE6537A1-D6FC-4f65-9D91-7224C49458BB}"/>
          </c:extLst>
        </c:dLbl>
      </c:pivotFmt>
      <c:pivotFmt>
        <c:idx val="22"/>
        <c:spPr>
          <a:ln w="28575" cap="rnd">
            <a:solidFill>
              <a:schemeClr val="accent3"/>
            </a:solidFill>
            <a:round/>
          </a:ln>
          <a:effectLst/>
        </c:spPr>
        <c:marker>
          <c:symbol val="none"/>
        </c:marker>
        <c:dLbl>
          <c:idx val="0"/>
          <c:delete val="1"/>
          <c:extLst>
            <c:ext xmlns:c15="http://schemas.microsoft.com/office/drawing/2012/chart" uri="{CE6537A1-D6FC-4f65-9D91-7224C49458BB}"/>
          </c:extLst>
        </c:dLbl>
      </c:pivotFmt>
      <c:pivotFmt>
        <c:idx val="23"/>
        <c:spPr>
          <a:ln w="28575" cap="rnd">
            <a:solidFill>
              <a:schemeClr val="accent4"/>
            </a:solidFill>
            <a:round/>
          </a:ln>
          <a:effectLst/>
        </c:spPr>
        <c:marker>
          <c:symbol val="none"/>
        </c:marker>
        <c:dLbl>
          <c:idx val="0"/>
          <c:delete val="1"/>
          <c:extLst>
            <c:ext xmlns:c15="http://schemas.microsoft.com/office/drawing/2012/chart" uri="{CE6537A1-D6FC-4f65-9D91-7224C49458BB}"/>
          </c:extLst>
        </c:dLbl>
      </c:pivotFmt>
      <c:pivotFmt>
        <c:idx val="24"/>
        <c:spPr>
          <a:ln w="28575" cap="rnd">
            <a:solidFill>
              <a:srgbClr val="0B421A"/>
            </a:solidFill>
            <a:round/>
          </a:ln>
          <a:effectLst/>
        </c:spPr>
        <c:marker>
          <c:symbol val="none"/>
        </c:marker>
        <c:dLbl>
          <c:idx val="0"/>
          <c:delete val="1"/>
          <c:extLst>
            <c:ext xmlns:c15="http://schemas.microsoft.com/office/drawing/2012/chart" uri="{CE6537A1-D6FC-4f65-9D91-7224C49458BB}"/>
          </c:extLst>
        </c:dLbl>
      </c:pivotFmt>
      <c:pivotFmt>
        <c:idx val="25"/>
        <c:spPr>
          <a:ln w="28575" cap="rnd">
            <a:solidFill>
              <a:schemeClr val="accent2"/>
            </a:solidFill>
            <a:round/>
          </a:ln>
          <a:effectLst/>
        </c:spPr>
        <c:marker>
          <c:symbol val="none"/>
        </c:marker>
        <c:dLbl>
          <c:idx val="0"/>
          <c:delete val="1"/>
          <c:extLst>
            <c:ext xmlns:c15="http://schemas.microsoft.com/office/drawing/2012/chart" uri="{CE6537A1-D6FC-4f65-9D91-7224C49458BB}"/>
          </c:extLst>
        </c:dLbl>
      </c:pivotFmt>
      <c:pivotFmt>
        <c:idx val="26"/>
        <c:spPr>
          <a:ln w="28575" cap="rnd">
            <a:solidFill>
              <a:schemeClr val="accent3"/>
            </a:solidFill>
            <a:round/>
          </a:ln>
          <a:effectLst/>
        </c:spPr>
        <c:marker>
          <c:symbol val="none"/>
        </c:marker>
        <c:dLbl>
          <c:idx val="0"/>
          <c:delete val="1"/>
          <c:extLst>
            <c:ext xmlns:c15="http://schemas.microsoft.com/office/drawing/2012/chart" uri="{CE6537A1-D6FC-4f65-9D91-7224C49458BB}"/>
          </c:extLst>
        </c:dLbl>
      </c:pivotFmt>
      <c:pivotFmt>
        <c:idx val="27"/>
        <c:spPr>
          <a:ln w="28575" cap="rnd">
            <a:solidFill>
              <a:schemeClr val="accent4"/>
            </a:solidFill>
            <a:round/>
          </a:ln>
          <a:effectLst/>
        </c:spPr>
        <c:marker>
          <c:symbol val="none"/>
        </c:marker>
        <c:dLbl>
          <c:idx val="0"/>
          <c:delete val="1"/>
          <c:extLst>
            <c:ext xmlns:c15="http://schemas.microsoft.com/office/drawing/2012/chart" uri="{CE6537A1-D6FC-4f65-9D91-7224C49458BB}"/>
          </c:extLst>
        </c:dLbl>
      </c:pivotFmt>
      <c:pivotFmt>
        <c:idx val="28"/>
        <c:spPr>
          <a:ln w="28575" cap="rnd">
            <a:solidFill>
              <a:srgbClr val="0B421A"/>
            </a:solidFill>
            <a:round/>
          </a:ln>
          <a:effectLst/>
        </c:spPr>
        <c:marker>
          <c:symbol val="none"/>
        </c:marker>
        <c:dLbl>
          <c:idx val="0"/>
          <c:delete val="1"/>
          <c:extLst>
            <c:ext xmlns:c15="http://schemas.microsoft.com/office/drawing/2012/chart" uri="{CE6537A1-D6FC-4f65-9D91-7224C49458BB}"/>
          </c:extLst>
        </c:dLbl>
      </c:pivotFmt>
      <c:pivotFmt>
        <c:idx val="29"/>
        <c:spPr>
          <a:ln w="28575" cap="rnd">
            <a:solidFill>
              <a:schemeClr val="accent2"/>
            </a:solidFill>
            <a:round/>
          </a:ln>
          <a:effectLst/>
        </c:spPr>
        <c:marker>
          <c:symbol val="none"/>
        </c:marker>
        <c:dLbl>
          <c:idx val="0"/>
          <c:delete val="1"/>
          <c:extLst>
            <c:ext xmlns:c15="http://schemas.microsoft.com/office/drawing/2012/chart" uri="{CE6537A1-D6FC-4f65-9D91-7224C49458BB}"/>
          </c:extLst>
        </c:dLbl>
      </c:pivotFmt>
      <c:pivotFmt>
        <c:idx val="30"/>
        <c:spPr>
          <a:ln w="28575" cap="rnd">
            <a:solidFill>
              <a:schemeClr val="accent3"/>
            </a:solidFill>
            <a:round/>
          </a:ln>
          <a:effectLst/>
        </c:spPr>
        <c:marker>
          <c:symbol val="none"/>
        </c:marker>
        <c:dLbl>
          <c:idx val="0"/>
          <c:delete val="1"/>
          <c:extLst>
            <c:ext xmlns:c15="http://schemas.microsoft.com/office/drawing/2012/chart" uri="{CE6537A1-D6FC-4f65-9D91-7224C49458BB}"/>
          </c:extLst>
        </c:dLbl>
      </c:pivotFmt>
      <c:pivotFmt>
        <c:idx val="31"/>
        <c:spPr>
          <a:ln w="28575" cap="rnd">
            <a:solidFill>
              <a:schemeClr val="accent4"/>
            </a:solidFill>
            <a:round/>
          </a:ln>
          <a:effectLst/>
        </c:spPr>
        <c:marker>
          <c:symbol val="none"/>
        </c:marker>
        <c:dLbl>
          <c:idx val="0"/>
          <c:delete val="1"/>
          <c:extLst>
            <c:ext xmlns:c15="http://schemas.microsoft.com/office/drawing/2012/chart" uri="{CE6537A1-D6FC-4f65-9D91-7224C49458BB}"/>
          </c:extLst>
        </c:dLbl>
      </c:pivotFmt>
      <c:pivotFmt>
        <c:idx val="32"/>
        <c:spPr>
          <a:ln w="28575" cap="rnd">
            <a:solidFill>
              <a:srgbClr val="0B421A"/>
            </a:solidFill>
            <a:round/>
          </a:ln>
          <a:effectLst/>
        </c:spPr>
        <c:marker>
          <c:symbol val="none"/>
        </c:marker>
        <c:dLbl>
          <c:idx val="0"/>
          <c:delete val="1"/>
          <c:extLst>
            <c:ext xmlns:c15="http://schemas.microsoft.com/office/drawing/2012/chart" uri="{CE6537A1-D6FC-4f65-9D91-7224C49458BB}"/>
          </c:extLst>
        </c:dLbl>
      </c:pivotFmt>
      <c:pivotFmt>
        <c:idx val="33"/>
        <c:spPr>
          <a:ln w="28575" cap="rnd">
            <a:solidFill>
              <a:schemeClr val="accent2"/>
            </a:solidFill>
            <a:round/>
          </a:ln>
          <a:effectLst/>
        </c:spPr>
        <c:marker>
          <c:symbol val="none"/>
        </c:marker>
        <c:dLbl>
          <c:idx val="0"/>
          <c:delete val="1"/>
          <c:extLst>
            <c:ext xmlns:c15="http://schemas.microsoft.com/office/drawing/2012/chart" uri="{CE6537A1-D6FC-4f65-9D91-7224C49458BB}"/>
          </c:extLst>
        </c:dLbl>
      </c:pivotFmt>
      <c:pivotFmt>
        <c:idx val="34"/>
        <c:spPr>
          <a:ln w="28575" cap="rnd">
            <a:solidFill>
              <a:schemeClr val="accent3"/>
            </a:solidFill>
            <a:round/>
          </a:ln>
          <a:effectLst/>
        </c:spPr>
        <c:marker>
          <c:symbol val="none"/>
        </c:marker>
        <c:dLbl>
          <c:idx val="0"/>
          <c:delete val="1"/>
          <c:extLst>
            <c:ext xmlns:c15="http://schemas.microsoft.com/office/drawing/2012/chart" uri="{CE6537A1-D6FC-4f65-9D91-7224C49458BB}"/>
          </c:extLst>
        </c:dLbl>
      </c:pivotFmt>
      <c:pivotFmt>
        <c:idx val="35"/>
        <c:spPr>
          <a:ln w="28575" cap="rnd">
            <a:solidFill>
              <a:schemeClr val="accent4"/>
            </a:solidFill>
            <a:round/>
          </a:ln>
          <a:effectLst/>
        </c:spPr>
        <c:marker>
          <c:symbol val="none"/>
        </c:marker>
        <c:dLbl>
          <c:idx val="0"/>
          <c:delete val="1"/>
          <c:extLst>
            <c:ext xmlns:c15="http://schemas.microsoft.com/office/drawing/2012/chart" uri="{CE6537A1-D6FC-4f65-9D91-7224C49458BB}"/>
          </c:extLst>
        </c:dLbl>
      </c:pivotFmt>
    </c:pivotFmts>
    <c:plotArea>
      <c:layout/>
      <c:lineChart>
        <c:grouping val="standard"/>
        <c:varyColors val="0"/>
        <c:ser>
          <c:idx val="0"/>
          <c:order val="0"/>
          <c:tx>
            <c:strRef>
              <c:f>pivot_tables_orders!$B$3:$B$4</c:f>
              <c:strCache>
                <c:ptCount val="1"/>
                <c:pt idx="0">
                  <c:v>Arabica</c:v>
                </c:pt>
              </c:strCache>
            </c:strRef>
          </c:tx>
          <c:spPr>
            <a:ln w="28575" cap="rnd">
              <a:solidFill>
                <a:srgbClr val="0B421A"/>
              </a:solidFill>
              <a:round/>
            </a:ln>
            <a:effectLst/>
          </c:spPr>
          <c:marker>
            <c:symbol val="none"/>
          </c:marker>
          <c:cat>
            <c:multiLvlStrRef>
              <c:f>pivot_tables_orders!$A$5:$A$53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pivot_tables_orders!$B$5:$B$53</c:f>
              <c:numCache>
                <c:formatCode>_("$"* #,##0_);_("$"* \(#,##0\);_("$"* "-"_);_(@_)</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D-4C72-4795-9800-112A4705DA8C}"/>
            </c:ext>
          </c:extLst>
        </c:ser>
        <c:ser>
          <c:idx val="1"/>
          <c:order val="1"/>
          <c:tx>
            <c:strRef>
              <c:f>pivot_tables_orders!$C$3:$C$4</c:f>
              <c:strCache>
                <c:ptCount val="1"/>
                <c:pt idx="0">
                  <c:v>Excelsa</c:v>
                </c:pt>
              </c:strCache>
            </c:strRef>
          </c:tx>
          <c:spPr>
            <a:ln w="28575" cap="rnd">
              <a:solidFill>
                <a:schemeClr val="accent2"/>
              </a:solidFill>
              <a:round/>
            </a:ln>
            <a:effectLst/>
          </c:spPr>
          <c:marker>
            <c:symbol val="none"/>
          </c:marker>
          <c:cat>
            <c:multiLvlStrRef>
              <c:f>pivot_tables_orders!$A$5:$A$53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pivot_tables_orders!$C$5:$C$53</c:f>
              <c:numCache>
                <c:formatCode>_("$"* #,##0_);_("$"* \(#,##0\);_("$"* "-"_);_(@_)</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15-4C72-4795-9800-112A4705DA8C}"/>
            </c:ext>
          </c:extLst>
        </c:ser>
        <c:ser>
          <c:idx val="2"/>
          <c:order val="2"/>
          <c:tx>
            <c:strRef>
              <c:f>pivot_tables_orders!$D$3:$D$4</c:f>
              <c:strCache>
                <c:ptCount val="1"/>
                <c:pt idx="0">
                  <c:v>Liberica</c:v>
                </c:pt>
              </c:strCache>
            </c:strRef>
          </c:tx>
          <c:spPr>
            <a:ln w="28575" cap="rnd">
              <a:solidFill>
                <a:schemeClr val="accent3"/>
              </a:solidFill>
              <a:round/>
            </a:ln>
            <a:effectLst/>
          </c:spPr>
          <c:marker>
            <c:symbol val="none"/>
          </c:marker>
          <c:cat>
            <c:multiLvlStrRef>
              <c:f>pivot_tables_orders!$A$5:$A$53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pivot_tables_orders!$D$5:$D$53</c:f>
              <c:numCache>
                <c:formatCode>_("$"* #,##0_);_("$"* \(#,##0\);_("$"* "-"_);_(@_)</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16-4C72-4795-9800-112A4705DA8C}"/>
            </c:ext>
          </c:extLst>
        </c:ser>
        <c:ser>
          <c:idx val="3"/>
          <c:order val="3"/>
          <c:tx>
            <c:strRef>
              <c:f>pivot_tables_orders!$E$3:$E$4</c:f>
              <c:strCache>
                <c:ptCount val="1"/>
                <c:pt idx="0">
                  <c:v>Robusta</c:v>
                </c:pt>
              </c:strCache>
            </c:strRef>
          </c:tx>
          <c:spPr>
            <a:ln w="28575" cap="rnd">
              <a:solidFill>
                <a:schemeClr val="accent4"/>
              </a:solidFill>
              <a:round/>
            </a:ln>
            <a:effectLst/>
          </c:spPr>
          <c:marker>
            <c:symbol val="none"/>
          </c:marker>
          <c:cat>
            <c:multiLvlStrRef>
              <c:f>pivot_tables_orders!$A$5:$A$53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pivot_tables_orders!$E$5:$E$53</c:f>
              <c:numCache>
                <c:formatCode>_("$"* #,##0_);_("$"* \(#,##0\);_("$"* "-"_);_(@_)</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18-4C72-4795-9800-112A4705DA8C}"/>
            </c:ext>
          </c:extLst>
        </c:ser>
        <c:dLbls>
          <c:showLegendKey val="0"/>
          <c:showVal val="0"/>
          <c:showCatName val="0"/>
          <c:showSerName val="0"/>
          <c:showPercent val="0"/>
          <c:showBubbleSize val="0"/>
        </c:dLbls>
        <c:smooth val="0"/>
        <c:axId val="1079665104"/>
        <c:axId val="1079667216"/>
      </c:lineChart>
      <c:catAx>
        <c:axId val="10796651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9667216"/>
        <c:crosses val="autoZero"/>
        <c:auto val="1"/>
        <c:lblAlgn val="ctr"/>
        <c:lblOffset val="100"/>
        <c:noMultiLvlLbl val="0"/>
      </c:catAx>
      <c:valAx>
        <c:axId val="1079667216"/>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9665104"/>
        <c:crosses val="autoZero"/>
        <c:crossBetween val="between"/>
      </c:valAx>
      <c:spPr>
        <a:solidFill>
          <a:srgbClr val="F7F4ED"/>
        </a:solidFill>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3.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image" Target="../media/image1.png"/><Relationship Id="rId1" Type="http://schemas.openxmlformats.org/officeDocument/2006/relationships/chart" Target="../charts/chart8.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4.xml"/><Relationship Id="rId2" Type="http://schemas.openxmlformats.org/officeDocument/2006/relationships/chart" Target="../charts/chart13.xml"/><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6</xdr:col>
      <xdr:colOff>0</xdr:colOff>
      <xdr:row>1</xdr:row>
      <xdr:rowOff>180975</xdr:rowOff>
    </xdr:from>
    <xdr:to>
      <xdr:col>11</xdr:col>
      <xdr:colOff>0</xdr:colOff>
      <xdr:row>11</xdr:row>
      <xdr:rowOff>9525</xdr:rowOff>
    </xdr:to>
    <xdr:graphicFrame macro="">
      <xdr:nvGraphicFramePr>
        <xdr:cNvPr id="2" name="Chart 1">
          <a:extLst>
            <a:ext uri="{FF2B5EF4-FFF2-40B4-BE49-F238E27FC236}">
              <a16:creationId xmlns:a16="http://schemas.microsoft.com/office/drawing/2014/main" id="{D44215A9-E6C3-6B42-36D4-C51A855B624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19050</xdr:colOff>
      <xdr:row>13</xdr:row>
      <xdr:rowOff>0</xdr:rowOff>
    </xdr:from>
    <xdr:to>
      <xdr:col>11</xdr:col>
      <xdr:colOff>1</xdr:colOff>
      <xdr:row>26</xdr:row>
      <xdr:rowOff>0</xdr:rowOff>
    </xdr:to>
    <xdr:graphicFrame macro="">
      <xdr:nvGraphicFramePr>
        <xdr:cNvPr id="3" name="Chart 2">
          <a:extLst>
            <a:ext uri="{FF2B5EF4-FFF2-40B4-BE49-F238E27FC236}">
              <a16:creationId xmlns:a16="http://schemas.microsoft.com/office/drawing/2014/main" id="{2E628328-0901-ABD1-7A77-E8F19D5BFD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1019175</xdr:colOff>
      <xdr:row>32</xdr:row>
      <xdr:rowOff>0</xdr:rowOff>
    </xdr:from>
    <xdr:to>
      <xdr:col>11</xdr:col>
      <xdr:colOff>0</xdr:colOff>
      <xdr:row>42</xdr:row>
      <xdr:rowOff>190499</xdr:rowOff>
    </xdr:to>
    <xdr:graphicFrame macro="">
      <xdr:nvGraphicFramePr>
        <xdr:cNvPr id="4" name="Chart 3">
          <a:extLst>
            <a:ext uri="{FF2B5EF4-FFF2-40B4-BE49-F238E27FC236}">
              <a16:creationId xmlns:a16="http://schemas.microsoft.com/office/drawing/2014/main" id="{441F1F24-3033-9237-9E6E-F469B41D89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9525</xdr:colOff>
      <xdr:row>37</xdr:row>
      <xdr:rowOff>171450</xdr:rowOff>
    </xdr:from>
    <xdr:to>
      <xdr:col>19</xdr:col>
      <xdr:colOff>447675</xdr:colOff>
      <xdr:row>50</xdr:row>
      <xdr:rowOff>171450</xdr:rowOff>
    </xdr:to>
    <xdr:graphicFrame macro="">
      <xdr:nvGraphicFramePr>
        <xdr:cNvPr id="5" name="Chart 4">
          <a:extLst>
            <a:ext uri="{FF2B5EF4-FFF2-40B4-BE49-F238E27FC236}">
              <a16:creationId xmlns:a16="http://schemas.microsoft.com/office/drawing/2014/main" id="{075C31FC-7C58-28FA-8373-2A56B403D7F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0</xdr:colOff>
      <xdr:row>2</xdr:row>
      <xdr:rowOff>0</xdr:rowOff>
    </xdr:from>
    <xdr:to>
      <xdr:col>25</xdr:col>
      <xdr:colOff>85725</xdr:colOff>
      <xdr:row>15</xdr:row>
      <xdr:rowOff>80963</xdr:rowOff>
    </xdr:to>
    <xdr:graphicFrame macro="">
      <xdr:nvGraphicFramePr>
        <xdr:cNvPr id="7" name="Chart 6">
          <a:extLst>
            <a:ext uri="{FF2B5EF4-FFF2-40B4-BE49-F238E27FC236}">
              <a16:creationId xmlns:a16="http://schemas.microsoft.com/office/drawing/2014/main" id="{4E0FECDC-58FE-4BDA-9BDC-C8275EE91B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10</xdr:row>
      <xdr:rowOff>9525</xdr:rowOff>
    </xdr:from>
    <xdr:to>
      <xdr:col>1</xdr:col>
      <xdr:colOff>1485900</xdr:colOff>
      <xdr:row>18</xdr:row>
      <xdr:rowOff>133350</xdr:rowOff>
    </xdr:to>
    <xdr:graphicFrame macro="">
      <xdr:nvGraphicFramePr>
        <xdr:cNvPr id="2" name="Chart 1">
          <a:extLst>
            <a:ext uri="{FF2B5EF4-FFF2-40B4-BE49-F238E27FC236}">
              <a16:creationId xmlns:a16="http://schemas.microsoft.com/office/drawing/2014/main" id="{B7DEB275-4196-D947-205B-6FD46E9CCA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xdr:colOff>
      <xdr:row>2</xdr:row>
      <xdr:rowOff>1</xdr:rowOff>
    </xdr:from>
    <xdr:to>
      <xdr:col>10</xdr:col>
      <xdr:colOff>1476375</xdr:colOff>
      <xdr:row>11</xdr:row>
      <xdr:rowOff>76200</xdr:rowOff>
    </xdr:to>
    <xdr:graphicFrame macro="">
      <xdr:nvGraphicFramePr>
        <xdr:cNvPr id="3" name="Chart 2">
          <a:extLst>
            <a:ext uri="{FF2B5EF4-FFF2-40B4-BE49-F238E27FC236}">
              <a16:creationId xmlns:a16="http://schemas.microsoft.com/office/drawing/2014/main" id="{7BC1E5EF-4246-EC50-C020-150329026D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24</xdr:row>
      <xdr:rowOff>179294</xdr:rowOff>
    </xdr:from>
    <xdr:to>
      <xdr:col>7</xdr:col>
      <xdr:colOff>366059</xdr:colOff>
      <xdr:row>39</xdr:row>
      <xdr:rowOff>89646</xdr:rowOff>
    </xdr:to>
    <xdr:graphicFrame macro="">
      <xdr:nvGraphicFramePr>
        <xdr:cNvPr id="5" name="Chart 4">
          <a:extLst>
            <a:ext uri="{FF2B5EF4-FFF2-40B4-BE49-F238E27FC236}">
              <a16:creationId xmlns:a16="http://schemas.microsoft.com/office/drawing/2014/main" id="{86662E4E-9B60-4BFB-8F81-E848A0CB5B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1</xdr:colOff>
      <xdr:row>1</xdr:row>
      <xdr:rowOff>0</xdr:rowOff>
    </xdr:from>
    <xdr:to>
      <xdr:col>4</xdr:col>
      <xdr:colOff>0</xdr:colOff>
      <xdr:row>8</xdr:row>
      <xdr:rowOff>0</xdr:rowOff>
    </xdr:to>
    <xdr:pic>
      <xdr:nvPicPr>
        <xdr:cNvPr id="7" name="Picture 6">
          <a:extLst>
            <a:ext uri="{FF2B5EF4-FFF2-40B4-BE49-F238E27FC236}">
              <a16:creationId xmlns:a16="http://schemas.microsoft.com/office/drawing/2014/main" id="{82501F05-22FF-4969-8185-CADECDA5E148}"/>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0026" y="190500"/>
          <a:ext cx="1828799" cy="1333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5</xdr:col>
      <xdr:colOff>0</xdr:colOff>
      <xdr:row>8</xdr:row>
      <xdr:rowOff>0</xdr:rowOff>
    </xdr:from>
    <xdr:to>
      <xdr:col>17</xdr:col>
      <xdr:colOff>0</xdr:colOff>
      <xdr:row>24</xdr:row>
      <xdr:rowOff>0</xdr:rowOff>
    </xdr:to>
    <xdr:graphicFrame macro="">
      <xdr:nvGraphicFramePr>
        <xdr:cNvPr id="11" name="Chart 10">
          <a:extLst>
            <a:ext uri="{FF2B5EF4-FFF2-40B4-BE49-F238E27FC236}">
              <a16:creationId xmlns:a16="http://schemas.microsoft.com/office/drawing/2014/main" id="{D24E7301-714D-4F80-8EFC-C605E07552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5</xdr:col>
      <xdr:colOff>1</xdr:colOff>
      <xdr:row>1</xdr:row>
      <xdr:rowOff>0</xdr:rowOff>
    </xdr:from>
    <xdr:to>
      <xdr:col>20</xdr:col>
      <xdr:colOff>89647</xdr:colOff>
      <xdr:row>7</xdr:row>
      <xdr:rowOff>171451</xdr:rowOff>
    </xdr:to>
    <mc:AlternateContent xmlns:mc="http://schemas.openxmlformats.org/markup-compatibility/2006">
      <mc:Choice xmlns:tsle="http://schemas.microsoft.com/office/drawing/2012/timeslicer" Requires="tsle">
        <xdr:graphicFrame macro="">
          <xdr:nvGraphicFramePr>
            <xdr:cNvPr id="12" name="Order Date 2">
              <a:extLst>
                <a:ext uri="{FF2B5EF4-FFF2-40B4-BE49-F238E27FC236}">
                  <a16:creationId xmlns:a16="http://schemas.microsoft.com/office/drawing/2014/main" id="{A7B41009-624F-409B-AC37-B5FB20114FA7}"/>
                </a:ext>
              </a:extLst>
            </xdr:cNvPr>
            <xdr:cNvGraphicFramePr/>
          </xdr:nvGraphicFramePr>
          <xdr:xfrm>
            <a:off x="0" y="0"/>
            <a:ext cx="0" cy="0"/>
          </xdr:xfrm>
          <a:graphic>
            <a:graphicData uri="http://schemas.microsoft.com/office/drawing/2012/timeslicer">
              <tsle:timeslicer xmlns:tsle="http://schemas.microsoft.com/office/drawing/2012/timeslicer" name="Order Date 2"/>
            </a:graphicData>
          </a:graphic>
        </xdr:graphicFrame>
      </mc:Choice>
      <mc:Fallback>
        <xdr:sp macro="" textlink="">
          <xdr:nvSpPr>
            <xdr:cNvPr id="0" name=""/>
            <xdr:cNvSpPr>
              <a:spLocks noTextEdit="1"/>
            </xdr:cNvSpPr>
          </xdr:nvSpPr>
          <xdr:spPr>
            <a:xfrm>
              <a:off x="2264834" y="190500"/>
              <a:ext cx="9297146" cy="1314451"/>
            </a:xfrm>
            <a:prstGeom prst="rect">
              <a:avLst/>
            </a:prstGeom>
            <a:solidFill>
              <a:prstClr val="white"/>
            </a:solidFill>
            <a:ln w="1">
              <a:solidFill>
                <a:prstClr val="green"/>
              </a:solidFill>
            </a:ln>
          </xdr:spPr>
          <xdr:txBody>
            <a:bodyPr vertOverflow="clip" horzOverflow="clip"/>
            <a:lstStyle/>
            <a:p>
              <a:r>
                <a:rPr lang="en-NZ" sz="1100"/>
                <a:t>Timeline: Works in Excel 2013 or higher. Do not move or resize.</a:t>
              </a:r>
            </a:p>
          </xdr:txBody>
        </xdr:sp>
      </mc:Fallback>
    </mc:AlternateContent>
    <xdr:clientData/>
  </xdr:twoCellAnchor>
  <xdr:twoCellAnchor editAs="oneCell">
    <xdr:from>
      <xdr:col>1</xdr:col>
      <xdr:colOff>0</xdr:colOff>
      <xdr:row>9</xdr:row>
      <xdr:rowOff>0</xdr:rowOff>
    </xdr:from>
    <xdr:to>
      <xdr:col>4</xdr:col>
      <xdr:colOff>13447</xdr:colOff>
      <xdr:row>17</xdr:row>
      <xdr:rowOff>47625</xdr:rowOff>
    </xdr:to>
    <mc:AlternateContent xmlns:mc="http://schemas.openxmlformats.org/markup-compatibility/2006">
      <mc:Choice xmlns:a14="http://schemas.microsoft.com/office/drawing/2010/main" Requires="a14">
        <xdr:graphicFrame macro="">
          <xdr:nvGraphicFramePr>
            <xdr:cNvPr id="13" name="Coffee Type full">
              <a:extLst>
                <a:ext uri="{FF2B5EF4-FFF2-40B4-BE49-F238E27FC236}">
                  <a16:creationId xmlns:a16="http://schemas.microsoft.com/office/drawing/2014/main" id="{A0BE3699-F315-E965-8214-DF8C9134AF04}"/>
                </a:ext>
              </a:extLst>
            </xdr:cNvPr>
            <xdr:cNvGraphicFramePr/>
          </xdr:nvGraphicFramePr>
          <xdr:xfrm>
            <a:off x="0" y="0"/>
            <a:ext cx="0" cy="0"/>
          </xdr:xfrm>
          <a:graphic>
            <a:graphicData uri="http://schemas.microsoft.com/office/drawing/2010/slicer">
              <sle:slicer xmlns:sle="http://schemas.microsoft.com/office/drawing/2010/slicer" name="Coffee Type full"/>
            </a:graphicData>
          </a:graphic>
        </xdr:graphicFrame>
      </mc:Choice>
      <mc:Fallback>
        <xdr:sp macro="" textlink="">
          <xdr:nvSpPr>
            <xdr:cNvPr id="0" name=""/>
            <xdr:cNvSpPr>
              <a:spLocks noTextEdit="1"/>
            </xdr:cNvSpPr>
          </xdr:nvSpPr>
          <xdr:spPr>
            <a:xfrm>
              <a:off x="201083" y="1714500"/>
              <a:ext cx="1854947" cy="1571625"/>
            </a:xfrm>
            <a:prstGeom prst="rect">
              <a:avLst/>
            </a:prstGeom>
            <a:solidFill>
              <a:prstClr val="white"/>
            </a:solidFill>
            <a:ln w="1">
              <a:solidFill>
                <a:prstClr val="green"/>
              </a:solidFill>
            </a:ln>
          </xdr:spPr>
          <xdr:txBody>
            <a:bodyPr vertOverflow="clip" horzOverflow="clip"/>
            <a:lstStyle/>
            <a:p>
              <a:r>
                <a:rPr lang="en-NZ"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179293</xdr:colOff>
      <xdr:row>25</xdr:row>
      <xdr:rowOff>0</xdr:rowOff>
    </xdr:from>
    <xdr:to>
      <xdr:col>20</xdr:col>
      <xdr:colOff>145675</xdr:colOff>
      <xdr:row>39</xdr:row>
      <xdr:rowOff>168088</xdr:rowOff>
    </xdr:to>
    <xdr:graphicFrame macro="">
      <xdr:nvGraphicFramePr>
        <xdr:cNvPr id="14" name="Chart 13">
          <a:extLst>
            <a:ext uri="{FF2B5EF4-FFF2-40B4-BE49-F238E27FC236}">
              <a16:creationId xmlns:a16="http://schemas.microsoft.com/office/drawing/2014/main" id="{F16A99FD-5A05-4796-B5AE-D2E9615C59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347381</xdr:colOff>
      <xdr:row>25</xdr:row>
      <xdr:rowOff>0</xdr:rowOff>
    </xdr:from>
    <xdr:to>
      <xdr:col>14</xdr:col>
      <xdr:colOff>156881</xdr:colOff>
      <xdr:row>39</xdr:row>
      <xdr:rowOff>112059</xdr:rowOff>
    </xdr:to>
    <xdr:graphicFrame macro="">
      <xdr:nvGraphicFramePr>
        <xdr:cNvPr id="17" name="Chart 16">
          <a:extLst>
            <a:ext uri="{FF2B5EF4-FFF2-40B4-BE49-F238E27FC236}">
              <a16:creationId xmlns:a16="http://schemas.microsoft.com/office/drawing/2014/main" id="{8E7C0FDE-CD49-44EC-93C6-CB9304BFDE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19</xdr:col>
      <xdr:colOff>930088</xdr:colOff>
      <xdr:row>25</xdr:row>
      <xdr:rowOff>11206</xdr:rowOff>
    </xdr:from>
    <xdr:to>
      <xdr:col>23</xdr:col>
      <xdr:colOff>941294</xdr:colOff>
      <xdr:row>39</xdr:row>
      <xdr:rowOff>136993</xdr:rowOff>
    </xdr:to>
    <xdr:graphicFrame macro="">
      <xdr:nvGraphicFramePr>
        <xdr:cNvPr id="18" name="Chart 17">
          <a:extLst>
            <a:ext uri="{FF2B5EF4-FFF2-40B4-BE49-F238E27FC236}">
              <a16:creationId xmlns:a16="http://schemas.microsoft.com/office/drawing/2014/main" id="{E9163082-A659-4A7E-ADDD-9322F7DAE9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4.xml><?xml version="1.0" encoding="utf-8"?>
<xdr:wsDr xmlns:xdr="http://schemas.openxmlformats.org/drawingml/2006/spreadsheetDrawing" xmlns:a="http://schemas.openxmlformats.org/drawingml/2006/main">
  <xdr:oneCellAnchor>
    <xdr:from>
      <xdr:col>1</xdr:col>
      <xdr:colOff>0</xdr:colOff>
      <xdr:row>0</xdr:row>
      <xdr:rowOff>190499</xdr:rowOff>
    </xdr:from>
    <xdr:ext cx="1828800" cy="1333501"/>
    <xdr:pic>
      <xdr:nvPicPr>
        <xdr:cNvPr id="2" name="Picture 1">
          <a:extLst>
            <a:ext uri="{FF2B5EF4-FFF2-40B4-BE49-F238E27FC236}">
              <a16:creationId xmlns:a16="http://schemas.microsoft.com/office/drawing/2014/main" id="{C9FC3B7C-FD4A-4481-8A28-92370909542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85750" y="190499"/>
          <a:ext cx="1828800" cy="133350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7</xdr:col>
      <xdr:colOff>1333500</xdr:colOff>
      <xdr:row>11</xdr:row>
      <xdr:rowOff>131116</xdr:rowOff>
    </xdr:from>
    <xdr:to>
      <xdr:col>9</xdr:col>
      <xdr:colOff>88541</xdr:colOff>
      <xdr:row>17</xdr:row>
      <xdr:rowOff>106354</xdr:rowOff>
    </xdr:to>
    <xdr:sp macro="" textlink="">
      <xdr:nvSpPr>
        <xdr:cNvPr id="5" name="Rectangle: Rounded Corners 4">
          <a:extLst>
            <a:ext uri="{FF2B5EF4-FFF2-40B4-BE49-F238E27FC236}">
              <a16:creationId xmlns:a16="http://schemas.microsoft.com/office/drawing/2014/main" id="{51145745-2D3F-414C-9A4D-CF3941014E85}"/>
            </a:ext>
          </a:extLst>
        </xdr:cNvPr>
        <xdr:cNvSpPr/>
      </xdr:nvSpPr>
      <xdr:spPr>
        <a:xfrm>
          <a:off x="5132294" y="2226616"/>
          <a:ext cx="1018629" cy="1118238"/>
        </a:xfrm>
        <a:prstGeom prst="roundRect">
          <a:avLst/>
        </a:prstGeom>
        <a:solidFill>
          <a:schemeClr val="bg1"/>
        </a:solidFill>
        <a:ln>
          <a:solidFill>
            <a:srgbClr val="0B421A"/>
          </a:solidFill>
          <a:prstDash val="sysDash"/>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r"/>
          <a:r>
            <a:rPr lang="en-NZ" sz="1100">
              <a:solidFill>
                <a:srgbClr val="0B421A"/>
              </a:solidFill>
            </a:rPr>
            <a:t>Moderate</a:t>
          </a:r>
        </a:p>
        <a:p>
          <a:pPr algn="r"/>
          <a:r>
            <a:rPr lang="en-NZ" sz="1100">
              <a:solidFill>
                <a:srgbClr val="0B421A"/>
              </a:solidFill>
            </a:rPr>
            <a:t>Engagement Needed</a:t>
          </a:r>
        </a:p>
      </xdr:txBody>
    </xdr:sp>
    <xdr:clientData/>
  </xdr:twoCellAnchor>
  <xdr:twoCellAnchor>
    <xdr:from>
      <xdr:col>7</xdr:col>
      <xdr:colOff>1331887</xdr:colOff>
      <xdr:row>9</xdr:row>
      <xdr:rowOff>67235</xdr:rowOff>
    </xdr:from>
    <xdr:to>
      <xdr:col>9</xdr:col>
      <xdr:colOff>86846</xdr:colOff>
      <xdr:row>11</xdr:row>
      <xdr:rowOff>64434</xdr:rowOff>
    </xdr:to>
    <xdr:sp macro="" textlink="">
      <xdr:nvSpPr>
        <xdr:cNvPr id="6" name="Rectangle: Rounded Corners 5">
          <a:extLst>
            <a:ext uri="{FF2B5EF4-FFF2-40B4-BE49-F238E27FC236}">
              <a16:creationId xmlns:a16="http://schemas.microsoft.com/office/drawing/2014/main" id="{11306901-9632-4740-AE43-1BAD2C3A943F}"/>
            </a:ext>
          </a:extLst>
        </xdr:cNvPr>
        <xdr:cNvSpPr/>
      </xdr:nvSpPr>
      <xdr:spPr>
        <a:xfrm>
          <a:off x="5130681" y="1781735"/>
          <a:ext cx="1018547" cy="378199"/>
        </a:xfrm>
        <a:prstGeom prst="roundRect">
          <a:avLst/>
        </a:prstGeom>
        <a:solidFill>
          <a:schemeClr val="bg1"/>
        </a:solidFill>
        <a:ln>
          <a:solidFill>
            <a:srgbClr val="0B421A"/>
          </a:solidFill>
          <a:prstDash val="sysDash"/>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r"/>
          <a:r>
            <a:rPr lang="en-NZ" sz="1100">
              <a:solidFill>
                <a:srgbClr val="0B421A"/>
              </a:solidFill>
            </a:rPr>
            <a:t>High Value</a:t>
          </a:r>
        </a:p>
      </xdr:txBody>
    </xdr:sp>
    <xdr:clientData/>
  </xdr:twoCellAnchor>
  <xdr:twoCellAnchor>
    <xdr:from>
      <xdr:col>7</xdr:col>
      <xdr:colOff>1333500</xdr:colOff>
      <xdr:row>17</xdr:row>
      <xdr:rowOff>176492</xdr:rowOff>
    </xdr:from>
    <xdr:to>
      <xdr:col>9</xdr:col>
      <xdr:colOff>88541</xdr:colOff>
      <xdr:row>21</xdr:row>
      <xdr:rowOff>145676</xdr:rowOff>
    </xdr:to>
    <xdr:sp macro="" textlink="">
      <xdr:nvSpPr>
        <xdr:cNvPr id="7" name="Rectangle: Rounded Corners 6">
          <a:extLst>
            <a:ext uri="{FF2B5EF4-FFF2-40B4-BE49-F238E27FC236}">
              <a16:creationId xmlns:a16="http://schemas.microsoft.com/office/drawing/2014/main" id="{2E35DA05-C961-4B3D-911A-445D18A80126}"/>
            </a:ext>
          </a:extLst>
        </xdr:cNvPr>
        <xdr:cNvSpPr/>
      </xdr:nvSpPr>
      <xdr:spPr>
        <a:xfrm>
          <a:off x="5132294" y="3414992"/>
          <a:ext cx="1018629" cy="731184"/>
        </a:xfrm>
        <a:prstGeom prst="roundRect">
          <a:avLst/>
        </a:prstGeom>
        <a:solidFill>
          <a:schemeClr val="bg1"/>
        </a:solidFill>
        <a:ln>
          <a:solidFill>
            <a:srgbClr val="0B421A"/>
          </a:solidFill>
          <a:prstDash val="sysDash"/>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r"/>
          <a:r>
            <a:rPr lang="en-NZ" sz="1100">
              <a:solidFill>
                <a:srgbClr val="0B421A"/>
              </a:solidFill>
            </a:rPr>
            <a:t>High</a:t>
          </a:r>
        </a:p>
        <a:p>
          <a:pPr algn="r"/>
          <a:r>
            <a:rPr lang="en-NZ" sz="1100">
              <a:solidFill>
                <a:srgbClr val="0B421A"/>
              </a:solidFill>
            </a:rPr>
            <a:t>Engagement</a:t>
          </a:r>
        </a:p>
        <a:p>
          <a:pPr algn="r"/>
          <a:r>
            <a:rPr lang="en-NZ" sz="1100">
              <a:solidFill>
                <a:srgbClr val="0B421A"/>
              </a:solidFill>
            </a:rPr>
            <a:t>Needed</a:t>
          </a:r>
        </a:p>
      </xdr:txBody>
    </xdr:sp>
    <xdr:clientData/>
  </xdr:twoCellAnchor>
  <xdr:twoCellAnchor>
    <xdr:from>
      <xdr:col>9</xdr:col>
      <xdr:colOff>174265</xdr:colOff>
      <xdr:row>9</xdr:row>
      <xdr:rowOff>142875</xdr:rowOff>
    </xdr:from>
    <xdr:to>
      <xdr:col>11</xdr:col>
      <xdr:colOff>1256738</xdr:colOff>
      <xdr:row>11</xdr:row>
      <xdr:rowOff>78815</xdr:rowOff>
    </xdr:to>
    <xdr:sp macro="" textlink="">
      <xdr:nvSpPr>
        <xdr:cNvPr id="8" name="Rectangle: Rounded Corners 7">
          <a:extLst>
            <a:ext uri="{FF2B5EF4-FFF2-40B4-BE49-F238E27FC236}">
              <a16:creationId xmlns:a16="http://schemas.microsoft.com/office/drawing/2014/main" id="{23D69A84-BF65-4CE7-95D4-5537D749C8CE}"/>
            </a:ext>
          </a:extLst>
        </xdr:cNvPr>
        <xdr:cNvSpPr/>
      </xdr:nvSpPr>
      <xdr:spPr>
        <a:xfrm>
          <a:off x="6236647" y="1857375"/>
          <a:ext cx="1530709" cy="316940"/>
        </a:xfrm>
        <a:prstGeom prst="roundRect">
          <a:avLst/>
        </a:prstGeom>
        <a:solidFill>
          <a:schemeClr val="accent4">
            <a:lumMod val="60000"/>
            <a:lumOff val="4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NZ" sz="1100" b="1">
              <a:solidFill>
                <a:sysClr val="windowText" lastClr="000000"/>
              </a:solidFill>
              <a:latin typeface="Arial" panose="020B0604020202020204" pitchFamily="34" charset="0"/>
              <a:cs typeface="Arial" panose="020B0604020202020204" pitchFamily="34" charset="0"/>
            </a:rPr>
            <a:t>Loyal</a:t>
          </a:r>
          <a:endParaRPr lang="en-NZ" sz="1200" b="1">
            <a:solidFill>
              <a:sysClr val="windowText" lastClr="000000"/>
            </a:solidFill>
            <a:latin typeface="Arial" panose="020B0604020202020204" pitchFamily="34" charset="0"/>
            <a:cs typeface="Arial" panose="020B0604020202020204" pitchFamily="34" charset="0"/>
          </a:endParaRPr>
        </a:p>
      </xdr:txBody>
    </xdr:sp>
    <xdr:clientData/>
  </xdr:twoCellAnchor>
  <xdr:twoCellAnchor>
    <xdr:from>
      <xdr:col>9</xdr:col>
      <xdr:colOff>171814</xdr:colOff>
      <xdr:row>11</xdr:row>
      <xdr:rowOff>142875</xdr:rowOff>
    </xdr:from>
    <xdr:to>
      <xdr:col>11</xdr:col>
      <xdr:colOff>1270825</xdr:colOff>
      <xdr:row>13</xdr:row>
      <xdr:rowOff>64434</xdr:rowOff>
    </xdr:to>
    <xdr:sp macro="" textlink="">
      <xdr:nvSpPr>
        <xdr:cNvPr id="9" name="Rectangle: Rounded Corners 8">
          <a:extLst>
            <a:ext uri="{FF2B5EF4-FFF2-40B4-BE49-F238E27FC236}">
              <a16:creationId xmlns:a16="http://schemas.microsoft.com/office/drawing/2014/main" id="{E82A1353-2C7B-4DB4-905A-7A0530B243B8}"/>
            </a:ext>
          </a:extLst>
        </xdr:cNvPr>
        <xdr:cNvSpPr/>
      </xdr:nvSpPr>
      <xdr:spPr>
        <a:xfrm>
          <a:off x="6234196" y="2238375"/>
          <a:ext cx="1547247" cy="302559"/>
        </a:xfrm>
        <a:prstGeom prst="roundRect">
          <a:avLst/>
        </a:prstGeom>
        <a:solidFill>
          <a:schemeClr val="accent6">
            <a:lumMod val="60000"/>
            <a:lumOff val="4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NZ" sz="1100" b="1">
              <a:solidFill>
                <a:sysClr val="windowText" lastClr="000000"/>
              </a:solidFill>
              <a:latin typeface="Arial" panose="020B0604020202020204" pitchFamily="34" charset="0"/>
              <a:cs typeface="Arial" panose="020B0604020202020204" pitchFamily="34" charset="0"/>
            </a:rPr>
            <a:t>Promising</a:t>
          </a:r>
        </a:p>
      </xdr:txBody>
    </xdr:sp>
    <xdr:clientData/>
  </xdr:twoCellAnchor>
  <xdr:twoCellAnchor>
    <xdr:from>
      <xdr:col>9</xdr:col>
      <xdr:colOff>171814</xdr:colOff>
      <xdr:row>13</xdr:row>
      <xdr:rowOff>120463</xdr:rowOff>
    </xdr:from>
    <xdr:to>
      <xdr:col>11</xdr:col>
      <xdr:colOff>1270825</xdr:colOff>
      <xdr:row>15</xdr:row>
      <xdr:rowOff>86845</xdr:rowOff>
    </xdr:to>
    <xdr:sp macro="" textlink="">
      <xdr:nvSpPr>
        <xdr:cNvPr id="10" name="Rectangle: Rounded Corners 9">
          <a:extLst>
            <a:ext uri="{FF2B5EF4-FFF2-40B4-BE49-F238E27FC236}">
              <a16:creationId xmlns:a16="http://schemas.microsoft.com/office/drawing/2014/main" id="{3E81219C-4A76-43A7-8347-BFC0B9E67741}"/>
            </a:ext>
          </a:extLst>
        </xdr:cNvPr>
        <xdr:cNvSpPr/>
      </xdr:nvSpPr>
      <xdr:spPr>
        <a:xfrm>
          <a:off x="6234196" y="2596963"/>
          <a:ext cx="1547247" cy="347382"/>
        </a:xfrm>
        <a:prstGeom prst="roundRect">
          <a:avLst/>
        </a:prstGeom>
        <a:solidFill>
          <a:schemeClr val="accent5"/>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NZ" sz="1100" b="1">
              <a:solidFill>
                <a:sysClr val="windowText" lastClr="000000"/>
              </a:solidFill>
              <a:latin typeface="Arial" panose="020B0604020202020204" pitchFamily="34" charset="0"/>
              <a:cs typeface="Arial" panose="020B0604020202020204" pitchFamily="34" charset="0"/>
            </a:rPr>
            <a:t>Potential Promising </a:t>
          </a:r>
        </a:p>
      </xdr:txBody>
    </xdr:sp>
    <xdr:clientData/>
  </xdr:twoCellAnchor>
  <xdr:twoCellAnchor>
    <xdr:from>
      <xdr:col>9</xdr:col>
      <xdr:colOff>171814</xdr:colOff>
      <xdr:row>15</xdr:row>
      <xdr:rowOff>142875</xdr:rowOff>
    </xdr:from>
    <xdr:to>
      <xdr:col>11</xdr:col>
      <xdr:colOff>1270825</xdr:colOff>
      <xdr:row>17</xdr:row>
      <xdr:rowOff>78817</xdr:rowOff>
    </xdr:to>
    <xdr:sp macro="" textlink="">
      <xdr:nvSpPr>
        <xdr:cNvPr id="11" name="Rectangle: Rounded Corners 10">
          <a:extLst>
            <a:ext uri="{FF2B5EF4-FFF2-40B4-BE49-F238E27FC236}">
              <a16:creationId xmlns:a16="http://schemas.microsoft.com/office/drawing/2014/main" id="{4F4E0826-E1E2-4B19-BB67-D4D449076B42}"/>
            </a:ext>
          </a:extLst>
        </xdr:cNvPr>
        <xdr:cNvSpPr/>
      </xdr:nvSpPr>
      <xdr:spPr>
        <a:xfrm>
          <a:off x="6234196" y="3000375"/>
          <a:ext cx="1547247" cy="316942"/>
        </a:xfrm>
        <a:prstGeom prst="roundRect">
          <a:avLst/>
        </a:prstGeom>
        <a:solidFill>
          <a:schemeClr val="accent2">
            <a:lumMod val="40000"/>
            <a:lumOff val="6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NZ" sz="1100" b="1">
              <a:solidFill>
                <a:sysClr val="windowText" lastClr="000000"/>
              </a:solidFill>
              <a:latin typeface="Arial" panose="020B0604020202020204" pitchFamily="34" charset="0"/>
              <a:cs typeface="Arial" panose="020B0604020202020204" pitchFamily="34" charset="0"/>
            </a:rPr>
            <a:t>Need Attention</a:t>
          </a:r>
        </a:p>
      </xdr:txBody>
    </xdr:sp>
    <xdr:clientData/>
  </xdr:twoCellAnchor>
  <xdr:twoCellAnchor>
    <xdr:from>
      <xdr:col>9</xdr:col>
      <xdr:colOff>171816</xdr:colOff>
      <xdr:row>17</xdr:row>
      <xdr:rowOff>142875</xdr:rowOff>
    </xdr:from>
    <xdr:to>
      <xdr:col>11</xdr:col>
      <xdr:colOff>1270826</xdr:colOff>
      <xdr:row>19</xdr:row>
      <xdr:rowOff>78815</xdr:rowOff>
    </xdr:to>
    <xdr:sp macro="" textlink="">
      <xdr:nvSpPr>
        <xdr:cNvPr id="12" name="Rectangle: Rounded Corners 11">
          <a:extLst>
            <a:ext uri="{FF2B5EF4-FFF2-40B4-BE49-F238E27FC236}">
              <a16:creationId xmlns:a16="http://schemas.microsoft.com/office/drawing/2014/main" id="{182C8E9B-BE2C-421A-BB78-83D841621A89}"/>
            </a:ext>
          </a:extLst>
        </xdr:cNvPr>
        <xdr:cNvSpPr/>
      </xdr:nvSpPr>
      <xdr:spPr>
        <a:xfrm>
          <a:off x="6234198" y="3381375"/>
          <a:ext cx="1547246" cy="316940"/>
        </a:xfrm>
        <a:prstGeom prst="roundRect">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NZ" sz="1100" b="1">
              <a:solidFill>
                <a:sysClr val="windowText" lastClr="000000"/>
              </a:solidFill>
              <a:latin typeface="Arial" panose="020B0604020202020204" pitchFamily="34" charset="0"/>
              <a:cs typeface="Arial" panose="020B0604020202020204" pitchFamily="34" charset="0"/>
            </a:rPr>
            <a:t>At Risk</a:t>
          </a:r>
          <a:endParaRPr lang="en-NZ" sz="1200" b="1">
            <a:solidFill>
              <a:sysClr val="windowText" lastClr="000000"/>
            </a:solidFill>
            <a:latin typeface="Arial" panose="020B0604020202020204" pitchFamily="34" charset="0"/>
            <a:cs typeface="Arial" panose="020B0604020202020204" pitchFamily="34" charset="0"/>
          </a:endParaRPr>
        </a:p>
      </xdr:txBody>
    </xdr:sp>
    <xdr:clientData/>
  </xdr:twoCellAnchor>
  <xdr:twoCellAnchor>
    <xdr:from>
      <xdr:col>9</xdr:col>
      <xdr:colOff>171814</xdr:colOff>
      <xdr:row>19</xdr:row>
      <xdr:rowOff>142875</xdr:rowOff>
    </xdr:from>
    <xdr:to>
      <xdr:col>11</xdr:col>
      <xdr:colOff>1270825</xdr:colOff>
      <xdr:row>21</xdr:row>
      <xdr:rowOff>78815</xdr:rowOff>
    </xdr:to>
    <xdr:sp macro="" textlink="">
      <xdr:nvSpPr>
        <xdr:cNvPr id="13" name="Rectangle: Rounded Corners 12">
          <a:extLst>
            <a:ext uri="{FF2B5EF4-FFF2-40B4-BE49-F238E27FC236}">
              <a16:creationId xmlns:a16="http://schemas.microsoft.com/office/drawing/2014/main" id="{D33DBF38-0CBE-4AE8-A3F9-84EF8C9BB330}"/>
            </a:ext>
          </a:extLst>
        </xdr:cNvPr>
        <xdr:cNvSpPr/>
      </xdr:nvSpPr>
      <xdr:spPr>
        <a:xfrm>
          <a:off x="6234196" y="3762375"/>
          <a:ext cx="1547247" cy="316940"/>
        </a:xfrm>
        <a:prstGeom prst="roundRect">
          <a:avLst/>
        </a:prstGeom>
        <a:solidFill>
          <a:schemeClr val="bg2">
            <a:lumMod val="9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NZ" sz="1100" b="1">
              <a:solidFill>
                <a:sysClr val="windowText" lastClr="000000"/>
              </a:solidFill>
              <a:latin typeface="Arial" panose="020B0604020202020204" pitchFamily="34" charset="0"/>
              <a:cs typeface="Arial" panose="020B0604020202020204" pitchFamily="34" charset="0"/>
            </a:rPr>
            <a:t>Lost</a:t>
          </a:r>
          <a:endParaRPr lang="en-NZ" sz="1200" b="1">
            <a:solidFill>
              <a:sysClr val="windowText" lastClr="000000"/>
            </a:solidFill>
            <a:latin typeface="Arial" panose="020B0604020202020204" pitchFamily="34" charset="0"/>
            <a:cs typeface="Arial" panose="020B0604020202020204" pitchFamily="34" charset="0"/>
          </a:endParaRPr>
        </a:p>
      </xdr:txBody>
    </xdr:sp>
    <xdr:clientData/>
  </xdr:twoCellAnchor>
  <xdr:twoCellAnchor>
    <xdr:from>
      <xdr:col>11</xdr:col>
      <xdr:colOff>1256189</xdr:colOff>
      <xdr:row>11</xdr:row>
      <xdr:rowOff>165287</xdr:rowOff>
    </xdr:from>
    <xdr:to>
      <xdr:col>21</xdr:col>
      <xdr:colOff>257730</xdr:colOff>
      <xdr:row>13</xdr:row>
      <xdr:rowOff>68916</xdr:rowOff>
    </xdr:to>
    <xdr:sp macro="" textlink="">
      <xdr:nvSpPr>
        <xdr:cNvPr id="14" name="Rectangle 13">
          <a:extLst>
            <a:ext uri="{FF2B5EF4-FFF2-40B4-BE49-F238E27FC236}">
              <a16:creationId xmlns:a16="http://schemas.microsoft.com/office/drawing/2014/main" id="{6FBB16F1-4F85-4669-9424-94847B4E3181}"/>
            </a:ext>
          </a:extLst>
        </xdr:cNvPr>
        <xdr:cNvSpPr/>
      </xdr:nvSpPr>
      <xdr:spPr>
        <a:xfrm>
          <a:off x="7766807" y="2260787"/>
          <a:ext cx="7193041" cy="284629"/>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rtlCol="0" anchor="ctr"/>
        <a:lstStyle/>
        <a:p>
          <a:pPr algn="l"/>
          <a:r>
            <a:rPr lang="en-NZ" sz="1100" b="1">
              <a:solidFill>
                <a:srgbClr val="0B421A"/>
              </a:solidFill>
              <a:latin typeface="Arial" panose="020B0604020202020204" pitchFamily="34" charset="0"/>
              <a:cs typeface="Arial" panose="020B0604020202020204" pitchFamily="34" charset="0"/>
            </a:rPr>
            <a:t>[Score 7 - 6] </a:t>
          </a:r>
          <a:r>
            <a:rPr lang="en-NZ" sz="1100" b="0">
              <a:solidFill>
                <a:srgbClr val="0B421A"/>
              </a:solidFill>
              <a:latin typeface="Arial" panose="020B0604020202020204" pitchFamily="34" charset="0"/>
              <a:cs typeface="Arial" panose="020B0604020202020204" pitchFamily="34" charset="0"/>
            </a:rPr>
            <a:t>Most of them have one or two significant scores among RFM factors</a:t>
          </a:r>
          <a:r>
            <a:rPr lang="en-NZ" sz="1100" b="0" baseline="0">
              <a:solidFill>
                <a:srgbClr val="0B421A"/>
              </a:solidFill>
              <a:latin typeface="Arial" panose="020B0604020202020204" pitchFamily="34" charset="0"/>
              <a:cs typeface="Arial" panose="020B0604020202020204" pitchFamily="34" charset="0"/>
            </a:rPr>
            <a:t>. </a:t>
          </a:r>
          <a:endParaRPr lang="en-NZ" sz="1100">
            <a:solidFill>
              <a:srgbClr val="0B421A"/>
            </a:solidFill>
            <a:latin typeface="Arial" panose="020B0604020202020204" pitchFamily="34" charset="0"/>
            <a:cs typeface="Arial" panose="020B0604020202020204" pitchFamily="34" charset="0"/>
          </a:endParaRPr>
        </a:p>
      </xdr:txBody>
    </xdr:sp>
    <xdr:clientData/>
  </xdr:twoCellAnchor>
  <xdr:twoCellAnchor>
    <xdr:from>
      <xdr:col>11</xdr:col>
      <xdr:colOff>1252943</xdr:colOff>
      <xdr:row>9</xdr:row>
      <xdr:rowOff>165287</xdr:rowOff>
    </xdr:from>
    <xdr:to>
      <xdr:col>21</xdr:col>
      <xdr:colOff>265575</xdr:colOff>
      <xdr:row>11</xdr:row>
      <xdr:rowOff>68916</xdr:rowOff>
    </xdr:to>
    <xdr:sp macro="" textlink="">
      <xdr:nvSpPr>
        <xdr:cNvPr id="15" name="Rectangle 14">
          <a:extLst>
            <a:ext uri="{FF2B5EF4-FFF2-40B4-BE49-F238E27FC236}">
              <a16:creationId xmlns:a16="http://schemas.microsoft.com/office/drawing/2014/main" id="{19BA54A3-583F-41F8-BF5B-037A62A6E67B}"/>
            </a:ext>
          </a:extLst>
        </xdr:cNvPr>
        <xdr:cNvSpPr/>
      </xdr:nvSpPr>
      <xdr:spPr>
        <a:xfrm>
          <a:off x="7763561" y="1879787"/>
          <a:ext cx="7204132" cy="284629"/>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rtlCol="0" anchor="ctr"/>
        <a:lstStyle/>
        <a:p>
          <a:pPr algn="l"/>
          <a:r>
            <a:rPr lang="en-NZ" sz="1100" b="1">
              <a:solidFill>
                <a:srgbClr val="0B421A"/>
              </a:solidFill>
              <a:latin typeface="Arial" panose="020B0604020202020204" pitchFamily="34" charset="0"/>
              <a:cs typeface="Arial" panose="020B0604020202020204" pitchFamily="34" charset="0"/>
            </a:rPr>
            <a:t>[Score 10 - 8] </a:t>
          </a:r>
          <a:r>
            <a:rPr lang="en-NZ" sz="1100">
              <a:solidFill>
                <a:srgbClr val="0B421A"/>
              </a:solidFill>
              <a:latin typeface="Arial" panose="020B0604020202020204" pitchFamily="34" charset="0"/>
              <a:cs typeface="Arial" panose="020B0604020202020204" pitchFamily="34" charset="0"/>
            </a:rPr>
            <a:t>Frequent or big buyers. Most</a:t>
          </a:r>
          <a:r>
            <a:rPr lang="en-NZ" sz="1100" baseline="0">
              <a:solidFill>
                <a:srgbClr val="0B421A"/>
              </a:solidFill>
              <a:latin typeface="Arial" panose="020B0604020202020204" pitchFamily="34" charset="0"/>
              <a:cs typeface="Arial" panose="020B0604020202020204" pitchFamily="34" charset="0"/>
            </a:rPr>
            <a:t> of them scores above average across all RFM factors. </a:t>
          </a:r>
          <a:endParaRPr lang="en-NZ" sz="1100">
            <a:solidFill>
              <a:srgbClr val="0B421A"/>
            </a:solidFill>
            <a:latin typeface="Arial" panose="020B0604020202020204" pitchFamily="34" charset="0"/>
            <a:cs typeface="Arial" panose="020B0604020202020204" pitchFamily="34" charset="0"/>
          </a:endParaRPr>
        </a:p>
      </xdr:txBody>
    </xdr:sp>
    <xdr:clientData/>
  </xdr:twoCellAnchor>
  <xdr:twoCellAnchor>
    <xdr:from>
      <xdr:col>11</xdr:col>
      <xdr:colOff>1256189</xdr:colOff>
      <xdr:row>13</xdr:row>
      <xdr:rowOff>165287</xdr:rowOff>
    </xdr:from>
    <xdr:to>
      <xdr:col>21</xdr:col>
      <xdr:colOff>257730</xdr:colOff>
      <xdr:row>15</xdr:row>
      <xdr:rowOff>68916</xdr:rowOff>
    </xdr:to>
    <xdr:sp macro="" textlink="">
      <xdr:nvSpPr>
        <xdr:cNvPr id="16" name="Rectangle 15">
          <a:extLst>
            <a:ext uri="{FF2B5EF4-FFF2-40B4-BE49-F238E27FC236}">
              <a16:creationId xmlns:a16="http://schemas.microsoft.com/office/drawing/2014/main" id="{A81C7FED-3A5D-4F21-8E35-953E0C8F1EE7}"/>
            </a:ext>
          </a:extLst>
        </xdr:cNvPr>
        <xdr:cNvSpPr/>
      </xdr:nvSpPr>
      <xdr:spPr>
        <a:xfrm>
          <a:off x="7766807" y="2641787"/>
          <a:ext cx="7193041" cy="284629"/>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rtlCol="0" anchor="ctr"/>
        <a:lstStyle/>
        <a:p>
          <a:pPr algn="l"/>
          <a:r>
            <a:rPr lang="en-NZ" sz="1100" b="1">
              <a:solidFill>
                <a:srgbClr val="0B421A"/>
              </a:solidFill>
              <a:latin typeface="Arial" panose="020B0604020202020204" pitchFamily="34" charset="0"/>
              <a:cs typeface="Arial" panose="020B0604020202020204" pitchFamily="34" charset="0"/>
            </a:rPr>
            <a:t>[Score 5] </a:t>
          </a:r>
          <a:r>
            <a:rPr lang="en-NZ" sz="1100">
              <a:solidFill>
                <a:srgbClr val="0B421A"/>
              </a:solidFill>
              <a:latin typeface="Arial" panose="020B0604020202020204" pitchFamily="34" charset="0"/>
              <a:cs typeface="Arial" panose="020B0604020202020204" pitchFamily="34" charset="0"/>
            </a:rPr>
            <a:t>Average buyers -</a:t>
          </a:r>
          <a:r>
            <a:rPr lang="en-NZ" sz="1100" baseline="0">
              <a:solidFill>
                <a:srgbClr val="0B421A"/>
              </a:solidFill>
              <a:latin typeface="Arial" panose="020B0604020202020204" pitchFamily="34" charset="0"/>
              <a:cs typeface="Arial" panose="020B0604020202020204" pitchFamily="34" charset="0"/>
            </a:rPr>
            <a:t> most are not returning customers but may have spent a decent amount of money.</a:t>
          </a:r>
          <a:endParaRPr lang="en-NZ" sz="1100">
            <a:solidFill>
              <a:srgbClr val="0B421A"/>
            </a:solidFill>
            <a:latin typeface="Arial" panose="020B0604020202020204" pitchFamily="34" charset="0"/>
            <a:cs typeface="Arial" panose="020B0604020202020204" pitchFamily="34" charset="0"/>
          </a:endParaRPr>
        </a:p>
      </xdr:txBody>
    </xdr:sp>
    <xdr:clientData/>
  </xdr:twoCellAnchor>
  <xdr:twoCellAnchor>
    <xdr:from>
      <xdr:col>11</xdr:col>
      <xdr:colOff>1256189</xdr:colOff>
      <xdr:row>15</xdr:row>
      <xdr:rowOff>165287</xdr:rowOff>
    </xdr:from>
    <xdr:to>
      <xdr:col>21</xdr:col>
      <xdr:colOff>257730</xdr:colOff>
      <xdr:row>17</xdr:row>
      <xdr:rowOff>68916</xdr:rowOff>
    </xdr:to>
    <xdr:sp macro="" textlink="">
      <xdr:nvSpPr>
        <xdr:cNvPr id="17" name="Rectangle 16">
          <a:extLst>
            <a:ext uri="{FF2B5EF4-FFF2-40B4-BE49-F238E27FC236}">
              <a16:creationId xmlns:a16="http://schemas.microsoft.com/office/drawing/2014/main" id="{952464C5-D71F-4737-97B5-00384657B97C}"/>
            </a:ext>
          </a:extLst>
        </xdr:cNvPr>
        <xdr:cNvSpPr/>
      </xdr:nvSpPr>
      <xdr:spPr>
        <a:xfrm>
          <a:off x="7766807" y="3022787"/>
          <a:ext cx="7193041" cy="284629"/>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rtlCol="0" anchor="ctr"/>
        <a:lstStyle/>
        <a:p>
          <a:pPr algn="l"/>
          <a:r>
            <a:rPr lang="en-NZ" sz="1100" b="1">
              <a:solidFill>
                <a:srgbClr val="0B421A"/>
              </a:solidFill>
              <a:latin typeface="Arial" panose="020B0604020202020204" pitchFamily="34" charset="0"/>
              <a:cs typeface="Arial" panose="020B0604020202020204" pitchFamily="34" charset="0"/>
            </a:rPr>
            <a:t>[Score 4 - 3] </a:t>
          </a:r>
          <a:r>
            <a:rPr lang="en-NZ" sz="1100">
              <a:solidFill>
                <a:srgbClr val="0B421A"/>
              </a:solidFill>
              <a:latin typeface="Arial" panose="020B0604020202020204" pitchFamily="34" charset="0"/>
              <a:cs typeface="Arial" panose="020B0604020202020204" pitchFamily="34" charset="0"/>
            </a:rPr>
            <a:t>Shows similar purchasing patterns to Potential</a:t>
          </a:r>
          <a:r>
            <a:rPr lang="en-NZ" sz="1100" baseline="0">
              <a:solidFill>
                <a:srgbClr val="0B421A"/>
              </a:solidFill>
              <a:latin typeface="Arial" panose="020B0604020202020204" pitchFamily="34" charset="0"/>
              <a:cs typeface="Arial" panose="020B0604020202020204" pitchFamily="34" charset="0"/>
            </a:rPr>
            <a:t> Promising</a:t>
          </a:r>
          <a:r>
            <a:rPr lang="en-NZ" sz="1100">
              <a:solidFill>
                <a:srgbClr val="0B421A"/>
              </a:solidFill>
              <a:latin typeface="Arial" panose="020B0604020202020204" pitchFamily="34" charset="0"/>
              <a:cs typeface="Arial" panose="020B0604020202020204" pitchFamily="34" charset="0"/>
            </a:rPr>
            <a:t> buyer</a:t>
          </a:r>
          <a:r>
            <a:rPr lang="en-NZ" sz="1100" baseline="0">
              <a:solidFill>
                <a:srgbClr val="0B421A"/>
              </a:solidFill>
              <a:latin typeface="Arial" panose="020B0604020202020204" pitchFamily="34" charset="0"/>
              <a:cs typeface="Arial" panose="020B0604020202020204" pitchFamily="34" charset="0"/>
            </a:rPr>
            <a:t> type</a:t>
          </a:r>
          <a:r>
            <a:rPr lang="en-NZ" sz="1100">
              <a:solidFill>
                <a:srgbClr val="0B421A"/>
              </a:solidFill>
              <a:latin typeface="Arial" panose="020B0604020202020204" pitchFamily="34" charset="0"/>
              <a:cs typeface="Arial" panose="020B0604020202020204" pitchFamily="34" charset="0"/>
            </a:rPr>
            <a:t> but spends less.</a:t>
          </a:r>
        </a:p>
      </xdr:txBody>
    </xdr:sp>
    <xdr:clientData/>
  </xdr:twoCellAnchor>
  <xdr:twoCellAnchor>
    <xdr:from>
      <xdr:col>11</xdr:col>
      <xdr:colOff>1256189</xdr:colOff>
      <xdr:row>17</xdr:row>
      <xdr:rowOff>165287</xdr:rowOff>
    </xdr:from>
    <xdr:to>
      <xdr:col>21</xdr:col>
      <xdr:colOff>257730</xdr:colOff>
      <xdr:row>19</xdr:row>
      <xdr:rowOff>68916</xdr:rowOff>
    </xdr:to>
    <xdr:sp macro="" textlink="">
      <xdr:nvSpPr>
        <xdr:cNvPr id="18" name="Rectangle 17">
          <a:extLst>
            <a:ext uri="{FF2B5EF4-FFF2-40B4-BE49-F238E27FC236}">
              <a16:creationId xmlns:a16="http://schemas.microsoft.com/office/drawing/2014/main" id="{2CF5DFCD-21A1-4A6A-AE3D-180AE384C704}"/>
            </a:ext>
          </a:extLst>
        </xdr:cNvPr>
        <xdr:cNvSpPr/>
      </xdr:nvSpPr>
      <xdr:spPr>
        <a:xfrm>
          <a:off x="7766807" y="3403787"/>
          <a:ext cx="7193041" cy="284629"/>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rtlCol="0" anchor="ctr"/>
        <a:lstStyle/>
        <a:p>
          <a:pPr algn="l"/>
          <a:r>
            <a:rPr lang="en-NZ" sz="1100" b="1">
              <a:solidFill>
                <a:srgbClr val="0B421A"/>
              </a:solidFill>
              <a:latin typeface="Arial" panose="020B0604020202020204" pitchFamily="34" charset="0"/>
              <a:cs typeface="Arial" panose="020B0604020202020204" pitchFamily="34" charset="0"/>
            </a:rPr>
            <a:t>[Score 2</a:t>
          </a:r>
          <a:r>
            <a:rPr lang="en-NZ" sz="1100" b="1" baseline="0">
              <a:solidFill>
                <a:srgbClr val="0B421A"/>
              </a:solidFill>
              <a:latin typeface="Arial" panose="020B0604020202020204" pitchFamily="34" charset="0"/>
              <a:cs typeface="Arial" panose="020B0604020202020204" pitchFamily="34" charset="0"/>
            </a:rPr>
            <a:t> - 1</a:t>
          </a:r>
          <a:r>
            <a:rPr lang="en-NZ" sz="1100" b="1">
              <a:solidFill>
                <a:srgbClr val="0B421A"/>
              </a:solidFill>
              <a:latin typeface="Arial" panose="020B0604020202020204" pitchFamily="34" charset="0"/>
              <a:cs typeface="Arial" panose="020B0604020202020204" pitchFamily="34" charset="0"/>
            </a:rPr>
            <a:t>] </a:t>
          </a:r>
          <a:r>
            <a:rPr lang="en-NZ">
              <a:solidFill>
                <a:srgbClr val="0B421A"/>
              </a:solidFill>
              <a:latin typeface="Arial" panose="020B0604020202020204" pitchFamily="34" charset="0"/>
              <a:cs typeface="Arial" panose="020B0604020202020204" pitchFamily="34" charset="0"/>
            </a:rPr>
            <a:t>Not returning , make fewer purchases overall, and tend to spend less per transaction.</a:t>
          </a:r>
          <a:endParaRPr lang="en-NZ" sz="1100">
            <a:solidFill>
              <a:srgbClr val="0B421A"/>
            </a:solidFill>
            <a:latin typeface="Arial" panose="020B0604020202020204" pitchFamily="34" charset="0"/>
            <a:cs typeface="Arial" panose="020B0604020202020204" pitchFamily="34" charset="0"/>
          </a:endParaRPr>
        </a:p>
      </xdr:txBody>
    </xdr:sp>
    <xdr:clientData/>
  </xdr:twoCellAnchor>
  <xdr:twoCellAnchor>
    <xdr:from>
      <xdr:col>11</xdr:col>
      <xdr:colOff>1258961</xdr:colOff>
      <xdr:row>19</xdr:row>
      <xdr:rowOff>152401</xdr:rowOff>
    </xdr:from>
    <xdr:to>
      <xdr:col>21</xdr:col>
      <xdr:colOff>257729</xdr:colOff>
      <xdr:row>21</xdr:row>
      <xdr:rowOff>59765</xdr:rowOff>
    </xdr:to>
    <xdr:sp macro="" textlink="">
      <xdr:nvSpPr>
        <xdr:cNvPr id="19" name="Rectangle 18">
          <a:extLst>
            <a:ext uri="{FF2B5EF4-FFF2-40B4-BE49-F238E27FC236}">
              <a16:creationId xmlns:a16="http://schemas.microsoft.com/office/drawing/2014/main" id="{0514BD43-E0B8-40B8-94B6-E0175D7F1A92}"/>
            </a:ext>
          </a:extLst>
        </xdr:cNvPr>
        <xdr:cNvSpPr/>
      </xdr:nvSpPr>
      <xdr:spPr>
        <a:xfrm>
          <a:off x="7769579" y="3771901"/>
          <a:ext cx="7190268" cy="288364"/>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rtlCol="0" anchor="ctr"/>
        <a:lstStyle/>
        <a:p>
          <a:pPr algn="l"/>
          <a:r>
            <a:rPr lang="en-NZ" sz="1100" b="1">
              <a:solidFill>
                <a:srgbClr val="0B421A"/>
              </a:solidFill>
              <a:latin typeface="Arial" panose="020B0604020202020204" pitchFamily="34" charset="0"/>
              <a:cs typeface="Arial" panose="020B0604020202020204" pitchFamily="34" charset="0"/>
            </a:rPr>
            <a:t>[Score 0] </a:t>
          </a:r>
          <a:r>
            <a:rPr lang="en-NZ" sz="1100">
              <a:solidFill>
                <a:srgbClr val="0B421A"/>
              </a:solidFill>
              <a:effectLst/>
              <a:latin typeface="Arial" panose="020B0604020202020204" pitchFamily="34" charset="0"/>
              <a:ea typeface="+mn-ea"/>
              <a:cs typeface="Arial" panose="020B0604020202020204" pitchFamily="34" charset="0"/>
            </a:rPr>
            <a:t>Shows similar patterns to At Risk buyer</a:t>
          </a:r>
          <a:r>
            <a:rPr lang="en-NZ" sz="1100" baseline="0">
              <a:solidFill>
                <a:srgbClr val="0B421A"/>
              </a:solidFill>
              <a:effectLst/>
              <a:latin typeface="Arial" panose="020B0604020202020204" pitchFamily="34" charset="0"/>
              <a:ea typeface="+mn-ea"/>
              <a:cs typeface="Arial" panose="020B0604020202020204" pitchFamily="34" charset="0"/>
            </a:rPr>
            <a:t> type</a:t>
          </a:r>
          <a:r>
            <a:rPr lang="en-NZ" sz="1100">
              <a:solidFill>
                <a:srgbClr val="0B421A"/>
              </a:solidFill>
              <a:effectLst/>
              <a:latin typeface="Arial" panose="020B0604020202020204" pitchFamily="34" charset="0"/>
              <a:ea typeface="+mn-ea"/>
              <a:cs typeface="Arial" panose="020B0604020202020204" pitchFamily="34" charset="0"/>
            </a:rPr>
            <a:t> but spends less</a:t>
          </a:r>
          <a:r>
            <a:rPr lang="en-NZ" sz="1100" baseline="0">
              <a:solidFill>
                <a:srgbClr val="0B421A"/>
              </a:solidFill>
              <a:effectLst/>
              <a:latin typeface="Arial" panose="020B0604020202020204" pitchFamily="34" charset="0"/>
              <a:ea typeface="+mn-ea"/>
              <a:cs typeface="Arial" panose="020B0604020202020204" pitchFamily="34" charset="0"/>
            </a:rPr>
            <a:t> - average amount spent is below $10</a:t>
          </a:r>
          <a:r>
            <a:rPr lang="en-NZ" sz="1100">
              <a:solidFill>
                <a:srgbClr val="0B421A"/>
              </a:solidFill>
              <a:effectLst/>
              <a:latin typeface="Arial" panose="020B0604020202020204" pitchFamily="34" charset="0"/>
              <a:ea typeface="+mn-ea"/>
              <a:cs typeface="Arial" panose="020B0604020202020204" pitchFamily="34" charset="0"/>
            </a:rPr>
            <a:t>.</a:t>
          </a:r>
          <a:endParaRPr lang="en-NZ" sz="1100">
            <a:solidFill>
              <a:srgbClr val="0B421A"/>
            </a:solidFill>
            <a:latin typeface="Arial" panose="020B0604020202020204" pitchFamily="34" charset="0"/>
            <a:cs typeface="Arial" panose="020B0604020202020204" pitchFamily="34" charset="0"/>
          </a:endParaRPr>
        </a:p>
      </xdr:txBody>
    </xdr:sp>
    <xdr:clientData/>
  </xdr:twoCellAnchor>
  <xdr:twoCellAnchor editAs="oneCell">
    <xdr:from>
      <xdr:col>1</xdr:col>
      <xdr:colOff>0</xdr:colOff>
      <xdr:row>21</xdr:row>
      <xdr:rowOff>0</xdr:rowOff>
    </xdr:from>
    <xdr:to>
      <xdr:col>4</xdr:col>
      <xdr:colOff>0</xdr:colOff>
      <xdr:row>26</xdr:row>
      <xdr:rowOff>0</xdr:rowOff>
    </xdr:to>
    <mc:AlternateContent xmlns:mc="http://schemas.openxmlformats.org/markup-compatibility/2006">
      <mc:Choice xmlns:a14="http://schemas.microsoft.com/office/drawing/2010/main" Requires="a14">
        <xdr:graphicFrame macro="">
          <xdr:nvGraphicFramePr>
            <xdr:cNvPr id="21" name="Loyalty Card">
              <a:extLst>
                <a:ext uri="{FF2B5EF4-FFF2-40B4-BE49-F238E27FC236}">
                  <a16:creationId xmlns:a16="http://schemas.microsoft.com/office/drawing/2014/main" id="{458565CD-908B-444D-8ED4-2766F8A1D5E5}"/>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285750" y="4000500"/>
              <a:ext cx="1841500" cy="952500"/>
            </a:xfrm>
            <a:prstGeom prst="rect">
              <a:avLst/>
            </a:prstGeom>
            <a:solidFill>
              <a:prstClr val="white"/>
            </a:solidFill>
            <a:ln w="1">
              <a:solidFill>
                <a:prstClr val="green"/>
              </a:solidFill>
            </a:ln>
          </xdr:spPr>
          <xdr:txBody>
            <a:bodyPr vertOverflow="clip" horzOverflow="clip"/>
            <a:lstStyle/>
            <a:p>
              <a:r>
                <a:rPr lang="en-NZ"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381000</xdr:colOff>
      <xdr:row>8</xdr:row>
      <xdr:rowOff>76199</xdr:rowOff>
    </xdr:from>
    <xdr:to>
      <xdr:col>7</xdr:col>
      <xdr:colOff>1815353</xdr:colOff>
      <xdr:row>23</xdr:row>
      <xdr:rowOff>22412</xdr:rowOff>
    </xdr:to>
    <xdr:graphicFrame macro="">
      <xdr:nvGraphicFramePr>
        <xdr:cNvPr id="22" name="Chart 21">
          <a:extLst>
            <a:ext uri="{FF2B5EF4-FFF2-40B4-BE49-F238E27FC236}">
              <a16:creationId xmlns:a16="http://schemas.microsoft.com/office/drawing/2014/main" id="{BD2F5062-6785-4724-B37F-D3BB46EE77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61071</xdr:colOff>
      <xdr:row>23</xdr:row>
      <xdr:rowOff>0</xdr:rowOff>
    </xdr:from>
    <xdr:to>
      <xdr:col>9</xdr:col>
      <xdr:colOff>123264</xdr:colOff>
      <xdr:row>24</xdr:row>
      <xdr:rowOff>114301</xdr:rowOff>
    </xdr:to>
    <xdr:sp macro="" textlink="">
      <xdr:nvSpPr>
        <xdr:cNvPr id="23" name="TextBox 22">
          <a:extLst>
            <a:ext uri="{FF2B5EF4-FFF2-40B4-BE49-F238E27FC236}">
              <a16:creationId xmlns:a16="http://schemas.microsoft.com/office/drawing/2014/main" id="{0EC957B7-CF42-4B65-9311-4F160990983D}"/>
            </a:ext>
          </a:extLst>
        </xdr:cNvPr>
        <xdr:cNvSpPr txBox="1"/>
      </xdr:nvSpPr>
      <xdr:spPr>
        <a:xfrm>
          <a:off x="2403100" y="4191000"/>
          <a:ext cx="3782546" cy="304801"/>
        </a:xfrm>
        <a:prstGeom prst="rect">
          <a:avLst/>
        </a:prstGeom>
        <a:solidFill>
          <a:srgbClr val="0B421A"/>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NZ" sz="1100" b="1">
              <a:solidFill>
                <a:srgbClr val="F7F4ED"/>
              </a:solidFill>
              <a:latin typeface="Arial" panose="020B0604020202020204" pitchFamily="34" charset="0"/>
              <a:cs typeface="Arial" panose="020B0604020202020204" pitchFamily="34" charset="0"/>
            </a:rPr>
            <a:t>Customer Groups that Requires Attention [score &lt;=4] </a:t>
          </a:r>
        </a:p>
      </xdr:txBody>
    </xdr:sp>
    <xdr:clientData/>
  </xdr:twoCellAnchor>
  <xdr:twoCellAnchor>
    <xdr:from>
      <xdr:col>10</xdr:col>
      <xdr:colOff>67235</xdr:colOff>
      <xdr:row>23</xdr:row>
      <xdr:rowOff>1</xdr:rowOff>
    </xdr:from>
    <xdr:to>
      <xdr:col>13</xdr:col>
      <xdr:colOff>168089</xdr:colOff>
      <xdr:row>24</xdr:row>
      <xdr:rowOff>114301</xdr:rowOff>
    </xdr:to>
    <xdr:sp macro="" textlink="">
      <xdr:nvSpPr>
        <xdr:cNvPr id="24" name="TextBox 23">
          <a:extLst>
            <a:ext uri="{FF2B5EF4-FFF2-40B4-BE49-F238E27FC236}">
              <a16:creationId xmlns:a16="http://schemas.microsoft.com/office/drawing/2014/main" id="{09ABA640-CE8F-4BEC-BA27-56372E6A1600}"/>
            </a:ext>
          </a:extLst>
        </xdr:cNvPr>
        <xdr:cNvSpPr txBox="1"/>
      </xdr:nvSpPr>
      <xdr:spPr>
        <a:xfrm>
          <a:off x="6342529" y="4381501"/>
          <a:ext cx="3686736" cy="304800"/>
        </a:xfrm>
        <a:prstGeom prst="rect">
          <a:avLst/>
        </a:prstGeom>
        <a:solidFill>
          <a:srgbClr val="0B421A"/>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NZ" sz="1100" b="1">
              <a:solidFill>
                <a:srgbClr val="F7F4ED"/>
              </a:solidFill>
              <a:latin typeface="Arial" panose="020B0604020202020204" pitchFamily="34" charset="0"/>
              <a:cs typeface="Arial" panose="020B0604020202020204" pitchFamily="34" charset="0"/>
            </a:rPr>
            <a:t>Valueable</a:t>
          </a:r>
          <a:r>
            <a:rPr lang="en-NZ" sz="1100" b="1" baseline="0">
              <a:solidFill>
                <a:srgbClr val="F7F4ED"/>
              </a:solidFill>
              <a:latin typeface="Arial" panose="020B0604020202020204" pitchFamily="34" charset="0"/>
              <a:cs typeface="Arial" panose="020B0604020202020204" pitchFamily="34" charset="0"/>
            </a:rPr>
            <a:t> Customer Groups </a:t>
          </a:r>
          <a:r>
            <a:rPr lang="en-NZ" sz="1100" b="1">
              <a:solidFill>
                <a:srgbClr val="F7F4ED"/>
              </a:solidFill>
              <a:latin typeface="Arial" panose="020B0604020202020204" pitchFamily="34" charset="0"/>
              <a:cs typeface="Arial" panose="020B0604020202020204" pitchFamily="34" charset="0"/>
            </a:rPr>
            <a:t>[score &gt;=5] </a:t>
          </a:r>
        </a:p>
      </xdr:txBody>
    </xdr:sp>
    <xdr:clientData/>
  </xdr:twoCellAnchor>
  <xdr:twoCellAnchor>
    <xdr:from>
      <xdr:col>13</xdr:col>
      <xdr:colOff>268942</xdr:colOff>
      <xdr:row>22</xdr:row>
      <xdr:rowOff>123264</xdr:rowOff>
    </xdr:from>
    <xdr:to>
      <xdr:col>24</xdr:col>
      <xdr:colOff>201706</xdr:colOff>
      <xdr:row>39</xdr:row>
      <xdr:rowOff>44824</xdr:rowOff>
    </xdr:to>
    <xdr:graphicFrame macro="">
      <xdr:nvGraphicFramePr>
        <xdr:cNvPr id="25" name="Chart 24">
          <a:extLst>
            <a:ext uri="{FF2B5EF4-FFF2-40B4-BE49-F238E27FC236}">
              <a16:creationId xmlns:a16="http://schemas.microsoft.com/office/drawing/2014/main" id="{079AB523-7713-47E3-890A-D298335AAF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21</xdr:col>
      <xdr:colOff>392206</xdr:colOff>
      <xdr:row>8</xdr:row>
      <xdr:rowOff>168092</xdr:rowOff>
    </xdr:from>
    <xdr:to>
      <xdr:col>24</xdr:col>
      <xdr:colOff>190500</xdr:colOff>
      <xdr:row>12</xdr:row>
      <xdr:rowOff>67239</xdr:rowOff>
    </xdr:to>
    <xdr:sp macro="" textlink="">
      <xdr:nvSpPr>
        <xdr:cNvPr id="28" name="Rectangle: Rounded Corners 27">
          <a:extLst>
            <a:ext uri="{FF2B5EF4-FFF2-40B4-BE49-F238E27FC236}">
              <a16:creationId xmlns:a16="http://schemas.microsoft.com/office/drawing/2014/main" id="{4A009436-0CD9-4834-8239-DB0BF379F0B6}"/>
            </a:ext>
          </a:extLst>
        </xdr:cNvPr>
        <xdr:cNvSpPr/>
      </xdr:nvSpPr>
      <xdr:spPr>
        <a:xfrm>
          <a:off x="15094324" y="1692092"/>
          <a:ext cx="1613647" cy="661147"/>
        </a:xfrm>
        <a:prstGeom prst="roundRect">
          <a:avLst/>
        </a:prstGeom>
        <a:noFill/>
        <a:ln>
          <a:solidFill>
            <a:srgbClr val="0B421A"/>
          </a:solidFill>
          <a:prstDash val="sysDash"/>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NZ" sz="1200">
              <a:solidFill>
                <a:srgbClr val="0B421A"/>
              </a:solidFill>
              <a:latin typeface="Arial" panose="020B0604020202020204" pitchFamily="34" charset="0"/>
              <a:cs typeface="Arial" panose="020B0604020202020204" pitchFamily="34" charset="0"/>
            </a:rPr>
            <a:t>Total</a:t>
          </a:r>
          <a:r>
            <a:rPr lang="en-NZ" sz="1200" baseline="0">
              <a:solidFill>
                <a:srgbClr val="0B421A"/>
              </a:solidFill>
              <a:latin typeface="Arial" panose="020B0604020202020204" pitchFamily="34" charset="0"/>
              <a:cs typeface="Arial" panose="020B0604020202020204" pitchFamily="34" charset="0"/>
            </a:rPr>
            <a:t> Customers</a:t>
          </a:r>
        </a:p>
      </xdr:txBody>
    </xdr:sp>
    <xdr:clientData/>
  </xdr:twoCellAnchor>
  <xdr:twoCellAnchor>
    <xdr:from>
      <xdr:col>21</xdr:col>
      <xdr:colOff>403411</xdr:colOff>
      <xdr:row>9</xdr:row>
      <xdr:rowOff>174814</xdr:rowOff>
    </xdr:from>
    <xdr:to>
      <xdr:col>24</xdr:col>
      <xdr:colOff>212911</xdr:colOff>
      <xdr:row>12</xdr:row>
      <xdr:rowOff>78445</xdr:rowOff>
    </xdr:to>
    <xdr:sp macro="" textlink="pivot_tables_RFM!$G$25">
      <xdr:nvSpPr>
        <xdr:cNvPr id="31" name="Rectangle: Rounded Corners 30">
          <a:extLst>
            <a:ext uri="{FF2B5EF4-FFF2-40B4-BE49-F238E27FC236}">
              <a16:creationId xmlns:a16="http://schemas.microsoft.com/office/drawing/2014/main" id="{FDDE2594-4B06-49D7-ADD9-7FF5C26DC835}"/>
            </a:ext>
          </a:extLst>
        </xdr:cNvPr>
        <xdr:cNvSpPr/>
      </xdr:nvSpPr>
      <xdr:spPr>
        <a:xfrm>
          <a:off x="15105529" y="1889314"/>
          <a:ext cx="1624853" cy="475131"/>
        </a:xfrm>
        <a:prstGeom prst="roundRect">
          <a:avLst/>
        </a:prstGeom>
        <a:noFill/>
        <a:ln>
          <a:noFill/>
          <a:prstDash val="sysDash"/>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E657FDBE-2339-41D7-A9ED-280E4C169716}" type="TxLink">
            <a:rPr lang="en-US" sz="2400" b="0" i="0" u="none" strike="noStrike" baseline="0">
              <a:solidFill>
                <a:srgbClr val="0B421A"/>
              </a:solidFill>
              <a:latin typeface="Arial" panose="020B0604020202020204" pitchFamily="34" charset="0"/>
              <a:ea typeface="Calibri"/>
              <a:cs typeface="Arial" panose="020B0604020202020204" pitchFamily="34" charset="0"/>
            </a:rPr>
            <a:t>913</a:t>
          </a:fld>
          <a:endParaRPr lang="en-NZ" sz="4800" baseline="0">
            <a:solidFill>
              <a:srgbClr val="0B421A"/>
            </a:solidFill>
            <a:latin typeface="Arial" panose="020B0604020202020204" pitchFamily="34" charset="0"/>
            <a:cs typeface="Arial" panose="020B0604020202020204" pitchFamily="34" charset="0"/>
          </a:endParaRPr>
        </a:p>
      </xdr:txBody>
    </xdr:sp>
    <xdr:clientData/>
  </xdr:twoCellAnchor>
  <xdr:twoCellAnchor editAs="oneCell">
    <xdr:from>
      <xdr:col>0</xdr:col>
      <xdr:colOff>277906</xdr:colOff>
      <xdr:row>9</xdr:row>
      <xdr:rowOff>44824</xdr:rowOff>
    </xdr:from>
    <xdr:to>
      <xdr:col>4</xdr:col>
      <xdr:colOff>0</xdr:colOff>
      <xdr:row>20</xdr:row>
      <xdr:rowOff>33618</xdr:rowOff>
    </xdr:to>
    <mc:AlternateContent xmlns:mc="http://schemas.openxmlformats.org/markup-compatibility/2006">
      <mc:Choice xmlns:a14="http://schemas.microsoft.com/office/drawing/2010/main" Requires="a14">
        <xdr:graphicFrame macro="">
          <xdr:nvGraphicFramePr>
            <xdr:cNvPr id="32" name="Customer Type">
              <a:extLst>
                <a:ext uri="{FF2B5EF4-FFF2-40B4-BE49-F238E27FC236}">
                  <a16:creationId xmlns:a16="http://schemas.microsoft.com/office/drawing/2014/main" id="{7745DC88-AAF7-671B-B13E-4FB5CCDE1D1A}"/>
                </a:ext>
              </a:extLst>
            </xdr:cNvPr>
            <xdr:cNvGraphicFramePr/>
          </xdr:nvGraphicFramePr>
          <xdr:xfrm>
            <a:off x="0" y="0"/>
            <a:ext cx="0" cy="0"/>
          </xdr:xfrm>
          <a:graphic>
            <a:graphicData uri="http://schemas.microsoft.com/office/drawing/2010/slicer">
              <sle:slicer xmlns:sle="http://schemas.microsoft.com/office/drawing/2010/slicer" name="Customer Type"/>
            </a:graphicData>
          </a:graphic>
        </xdr:graphicFrame>
      </mc:Choice>
      <mc:Fallback>
        <xdr:sp macro="" textlink="">
          <xdr:nvSpPr>
            <xdr:cNvPr id="0" name=""/>
            <xdr:cNvSpPr>
              <a:spLocks noTextEdit="1"/>
            </xdr:cNvSpPr>
          </xdr:nvSpPr>
          <xdr:spPr>
            <a:xfrm>
              <a:off x="277906" y="1759324"/>
              <a:ext cx="1849344" cy="2084294"/>
            </a:xfrm>
            <a:prstGeom prst="rect">
              <a:avLst/>
            </a:prstGeom>
            <a:solidFill>
              <a:prstClr val="white"/>
            </a:solidFill>
            <a:ln w="1">
              <a:solidFill>
                <a:prstClr val="green"/>
              </a:solidFill>
            </a:ln>
          </xdr:spPr>
          <xdr:txBody>
            <a:bodyPr vertOverflow="clip" horzOverflow="clip"/>
            <a:lstStyle/>
            <a:p>
              <a:r>
                <a:rPr lang="en-NZ"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21</xdr:col>
      <xdr:colOff>398929</xdr:colOff>
      <xdr:row>12</xdr:row>
      <xdr:rowOff>174816</xdr:rowOff>
    </xdr:from>
    <xdr:to>
      <xdr:col>24</xdr:col>
      <xdr:colOff>197223</xdr:colOff>
      <xdr:row>16</xdr:row>
      <xdr:rowOff>112060</xdr:rowOff>
    </xdr:to>
    <xdr:sp macro="" textlink="">
      <xdr:nvSpPr>
        <xdr:cNvPr id="33" name="Rectangle: Rounded Corners 32">
          <a:extLst>
            <a:ext uri="{FF2B5EF4-FFF2-40B4-BE49-F238E27FC236}">
              <a16:creationId xmlns:a16="http://schemas.microsoft.com/office/drawing/2014/main" id="{F3025BDA-58C2-41B0-9C7A-007E1199725C}"/>
            </a:ext>
          </a:extLst>
        </xdr:cNvPr>
        <xdr:cNvSpPr/>
      </xdr:nvSpPr>
      <xdr:spPr>
        <a:xfrm>
          <a:off x="15101047" y="2460816"/>
          <a:ext cx="1613647" cy="699244"/>
        </a:xfrm>
        <a:prstGeom prst="roundRect">
          <a:avLst/>
        </a:prstGeom>
        <a:noFill/>
        <a:ln>
          <a:solidFill>
            <a:srgbClr val="0B421A"/>
          </a:solidFill>
          <a:prstDash val="sysDash"/>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NZ" sz="1200" baseline="0">
              <a:solidFill>
                <a:srgbClr val="0B421A"/>
              </a:solidFill>
              <a:latin typeface="Arial" panose="020B0604020202020204" pitchFamily="34" charset="0"/>
              <a:cs typeface="Arial" panose="020B0604020202020204" pitchFamily="34" charset="0"/>
            </a:rPr>
            <a:t>Own Loyalty Cards</a:t>
          </a:r>
        </a:p>
      </xdr:txBody>
    </xdr:sp>
    <xdr:clientData/>
  </xdr:twoCellAnchor>
  <xdr:twoCellAnchor>
    <xdr:from>
      <xdr:col>21</xdr:col>
      <xdr:colOff>560294</xdr:colOff>
      <xdr:row>14</xdr:row>
      <xdr:rowOff>47067</xdr:rowOff>
    </xdr:from>
    <xdr:to>
      <xdr:col>24</xdr:col>
      <xdr:colOff>190499</xdr:colOff>
      <xdr:row>16</xdr:row>
      <xdr:rowOff>141198</xdr:rowOff>
    </xdr:to>
    <xdr:sp macro="" textlink="pivot_tables_RFM!$H30">
      <xdr:nvSpPr>
        <xdr:cNvPr id="34" name="Rectangle: Rounded Corners 33">
          <a:extLst>
            <a:ext uri="{FF2B5EF4-FFF2-40B4-BE49-F238E27FC236}">
              <a16:creationId xmlns:a16="http://schemas.microsoft.com/office/drawing/2014/main" id="{5927C985-CEC3-4B5D-962D-8FAADB5AFC68}"/>
            </a:ext>
          </a:extLst>
        </xdr:cNvPr>
        <xdr:cNvSpPr/>
      </xdr:nvSpPr>
      <xdr:spPr>
        <a:xfrm>
          <a:off x="15262412" y="2714067"/>
          <a:ext cx="1445558" cy="475131"/>
        </a:xfrm>
        <a:prstGeom prst="roundRect">
          <a:avLst/>
        </a:prstGeom>
        <a:noFill/>
        <a:ln>
          <a:noFill/>
          <a:prstDash val="sysDash"/>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1AFC5ABF-28DE-4656-8257-22B79471F36C}" type="TxLink">
            <a:rPr lang="en-US" sz="2400" b="0" i="0" u="none" strike="noStrike" baseline="0">
              <a:solidFill>
                <a:srgbClr val="0B421A"/>
              </a:solidFill>
              <a:latin typeface="Arial" panose="020B0604020202020204" pitchFamily="34" charset="0"/>
              <a:ea typeface="Calibri"/>
              <a:cs typeface="Arial" panose="020B0604020202020204" pitchFamily="34" charset="0"/>
            </a:rPr>
            <a:t>49%</a:t>
          </a:fld>
          <a:endParaRPr lang="en-NZ" sz="2400" baseline="0">
            <a:solidFill>
              <a:srgbClr val="0B421A"/>
            </a:solidFill>
            <a:latin typeface="Arial" panose="020B0604020202020204" pitchFamily="34" charset="0"/>
            <a:cs typeface="Arial" panose="020B0604020202020204" pitchFamily="34" charset="0"/>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 refreshedDate="45705.041259722224" createdVersion="8" refreshedVersion="8" minRefreshableVersion="3" recordCount="1000" xr:uid="{21F4537F-7D0A-49B1-8C9F-2E8CE3B92556}">
  <cacheSource type="worksheet">
    <worksheetSource name="table_RFM_preprocess"/>
  </cacheSource>
  <cacheFields count="12">
    <cacheField name="Order ID" numFmtId="0">
      <sharedItems/>
    </cacheField>
    <cacheField name="Order Date" numFmtId="14">
      <sharedItems containsSemiMixedTypes="0" containsNonDate="0" containsDate="1" containsString="0" minDate="2019-01-02T00:00:00" maxDate="2022-08-20T00:00:00"/>
    </cacheField>
    <cacheField name="Customer ID" numFmtId="0">
      <sharedItems count="913">
        <s v="17670-51384-MA"/>
        <s v="21125-22134-PX"/>
        <s v="23806-46781-OU"/>
        <s v="86561-91660-RB"/>
        <s v="65223-29612-CB"/>
        <s v="21134-81676-FR"/>
        <s v="03396-68805-ZC"/>
        <s v="61021-27840-ZN"/>
        <s v="76239-90137-UQ"/>
        <s v="49315-21985-BB"/>
        <s v="34136-36674-OM"/>
        <s v="39396-12890-PE"/>
        <s v="95875-73336-RG"/>
        <s v="25473-43727-BY"/>
        <s v="99643-51048-IQ"/>
        <s v="62173-15287-CU"/>
        <s v="57611-05522-ST"/>
        <s v="76664-37050-DT"/>
        <s v="03090-88267-BQ"/>
        <s v="37651-47492-NC"/>
        <s v="95399-57205-HI"/>
        <s v="24010-66714-HW"/>
        <s v="07591-92789-UA"/>
        <s v="49231-44455-IC"/>
        <s v="50124-88608-EO"/>
        <s v="00888-74814-UZ"/>
        <s v="14158-30713-OB"/>
        <s v="51427-89175-QJ"/>
        <s v="39123-12846-YJ"/>
        <s v="44981-99666-XB"/>
        <s v="24825-51803-CQ"/>
        <s v="77634-13918-GJ"/>
        <s v="13694-25001-LX"/>
        <s v="08523-01791-TI"/>
        <s v="49860-68865-AB"/>
        <s v="21240-83132-SP"/>
        <s v="08350-81623-TF"/>
        <s v="73284-01385-SJ"/>
        <s v="04152-34436-IE"/>
        <s v="06631-86965-XP"/>
        <s v="54619-08558-ZU"/>
        <s v="85589-17020-CX"/>
        <s v="36078-91009-WU"/>
        <s v="15770-27099-GX"/>
        <s v="91460-04823-BX"/>
        <s v="45089-52817-WN"/>
        <s v="76447-50326-IC"/>
        <s v="26333-67911-OL"/>
        <s v="22107-86640-SB"/>
        <s v="09960-34242-LZ"/>
        <s v="04671-85591-RT"/>
        <s v="25729-68859-UA"/>
        <s v="05501-86351-NX"/>
        <s v="04521-04300-OK"/>
        <s v="58689-55264-VK"/>
        <s v="79436-73011-MM"/>
        <s v="65552-60476-KY"/>
        <s v="69904-02729-YS"/>
        <s v="01433-04270-AX"/>
        <s v="14204-14186-LA"/>
        <s v="32948-34398-HC"/>
        <s v="77343-52608-FF"/>
        <s v="42770-36274-QA"/>
        <s v="14103-58987-ZU"/>
        <s v="69958-32065-SW"/>
        <s v="69533-84907-FA"/>
        <s v="76005-95461-CI"/>
        <s v="15395-90855-VB"/>
        <s v="80640-45811-LB"/>
        <s v="28476-04082-GR"/>
        <s v="12018-75670-EU"/>
        <s v="86437-17399-FK"/>
        <s v="62979-53167-ML"/>
        <s v="54810-81899-HL"/>
        <s v="26103-41504-IB"/>
        <s v="76534-45229-SG"/>
        <s v="81744-27332-RR"/>
        <s v="91513-75657-PH"/>
        <s v="30373-66619-CB"/>
        <s v="31582-23562-FM"/>
        <s v="81431-12577-VD"/>
        <s v="68894-91205-MP"/>
        <s v="87602-55754-VN"/>
        <s v="39181-35745-WH"/>
        <s v="30381-64762-NG"/>
        <s v="17503-27693-ZH"/>
        <s v="89442-35633-HJ"/>
        <s v="13654-85265-IL"/>
        <s v="40946-22090-FP"/>
        <s v="29050-93691-TS"/>
        <s v="64395-74865-WF"/>
        <s v="81861-66046-SU"/>
        <s v="13366-78506-KP"/>
        <s v="08847-29858-HN"/>
        <s v="00539-42510-RY"/>
        <s v="45190-08727-NV"/>
        <s v="87049-37901-FU"/>
        <s v="34015-31593-JC"/>
        <s v="90305-50099-SV"/>
        <s v="55871-61935-MF"/>
        <s v="15405-60469-TM"/>
        <s v="06953-94794-FB"/>
        <s v="22305-40299-CY"/>
        <s v="09020-56774-GU"/>
        <s v="92926-08470-YS"/>
        <s v="07250-63194-JO"/>
        <s v="63787-96257-TQ"/>
        <s v="49530-25460-RW"/>
        <s v="66508-21373-OQ"/>
        <s v="20203-03950-FY"/>
        <s v="83895-90735-XH"/>
        <s v="61954-61462-RJ"/>
        <s v="47939-53158-LS"/>
        <s v="61513-27752-FA"/>
        <s v="89714-19856-WX"/>
        <s v="87979-56781-YV"/>
        <s v="74126-88836-KA"/>
        <s v="37397-05992-VO"/>
        <s v="54904-18397-UD"/>
        <s v="19017-95853-EK"/>
        <s v="88593-59934-VU"/>
        <s v="47493-68564-YM"/>
        <s v="82246-82543-DW"/>
        <s v="03384-62101-IY"/>
        <s v="86881-41559-OR"/>
        <s v="02536-18494-AQ"/>
        <s v="58638-01029-CB"/>
        <s v="90312-11148-LA"/>
        <s v="68239-74809-TF"/>
        <s v="91074-60023-IP"/>
        <s v="07972-83748-JI"/>
        <s v="08694-57330-XR"/>
        <s v="68412-11126-YJ"/>
        <s v="69037-66822-DW"/>
        <s v="01297-94364-XH"/>
        <s v="39919-06540-ZI"/>
        <s v="60512-78550-WS"/>
        <s v="40172-12000-AU"/>
        <s v="39019-13649-CL"/>
        <s v="12715-05198-QU"/>
        <s v="04513-76520-QO"/>
        <s v="88446-59251-SQ"/>
        <s v="23779-10274-KN"/>
        <s v="57235-92842-DK"/>
        <s v="75977-30364-AY"/>
        <s v="12299-30914-NG"/>
        <s v="59971-35626-YJ"/>
        <s v="15380-76513-PS"/>
        <s v="73564-98204-EY"/>
        <s v="72282-40594-RX"/>
        <s v="17514-94165-RJ"/>
        <s v="56248-75861-JX"/>
        <s v="97855-54761-IS"/>
        <s v="96544-91644-IT"/>
        <s v="51971-70393-QM"/>
        <s v="06812-11924-IK"/>
        <s v="59741-90220-OW"/>
        <s v="62682-27930-PD"/>
        <s v="00256-19905-YG"/>
        <s v="38890-22576-UI"/>
        <s v="94573-61802-PH"/>
        <s v="86447-02699-UT"/>
        <s v="51432-27169-KN"/>
        <s v="43074-00987-PB"/>
        <s v="04739-85772-QT"/>
        <s v="28279-78469-YW"/>
        <s v="91829-99544-DS"/>
        <s v="38978-59582-JP"/>
        <s v="86504-96610-BH"/>
        <s v="75986-98864-EZ"/>
        <s v="66776-88682-RG"/>
        <s v="85851-78384-DM"/>
        <s v="55232-81621-BX"/>
        <s v="80310-92912-JA"/>
        <s v="19821-05175-WZ"/>
        <s v="01338-83217-GV"/>
        <s v="66044-25298-TA"/>
        <s v="28728-47861-TZ"/>
        <s v="32638-38620-AX"/>
        <s v="83163-65741-IH"/>
        <s v="89422-58281-FD"/>
        <s v="76293-30918-DQ"/>
        <s v="86779-84838-EJ"/>
        <s v="66806-41795-MX"/>
        <s v="64875-71224-UI"/>
        <s v="16982-35708-BZ"/>
        <s v="66708-26678-QK"/>
        <s v="08743-09057-OO"/>
        <s v="37490-01572-JW"/>
        <s v="01811-60350-CU"/>
        <s v="24766-58139-GT"/>
        <s v="90123-70970-NY"/>
        <s v="93809-05424-MG"/>
        <s v="85425-33494-HQ"/>
        <s v="54387-64897-XC"/>
        <s v="01035-70465-UO"/>
        <s v="84260-39432-ML"/>
        <s v="69779-40609-RS"/>
        <s v="80247-70000-HT"/>
        <s v="35058-04550-VC"/>
        <s v="27226-53717-SY"/>
        <s v="02002-98725-CH"/>
        <s v="38487-01549-MV"/>
        <s v="98573-41811-EQ"/>
        <s v="72463-75685-MV"/>
        <s v="10225-91535-AI"/>
        <s v="48090-06534-HI"/>
        <s v="80444-58185-FX"/>
        <s v="13561-92774-WP"/>
        <s v="11550-78378-GE"/>
        <s v="90961-35603-RP"/>
        <s v="57145-03803-ZL"/>
        <s v="89115-11966-VF"/>
        <s v="05754-41702-FG"/>
        <s v="84269-49816-ML"/>
        <s v="23600-98432-ME"/>
        <s v="79058-02767-CP"/>
        <s v="89208-74646-UK"/>
        <s v="11408-81032-UR"/>
        <s v="32070-55528-UG"/>
        <s v="48873-84433-PN"/>
        <s v="32928-18158-OW"/>
        <s v="89711-56688-GG"/>
        <s v="48389-71976-JB"/>
        <s v="84033-80762-EQ"/>
        <s v="12743-00952-KO"/>
        <s v="41505-42181-EF"/>
        <s v="14307-87663-KB"/>
        <s v="08360-19442-GB"/>
        <s v="93405-51204-UW"/>
        <s v="97152-03355-IW"/>
        <s v="79216-73157-TE"/>
        <s v="20259-47723-AC"/>
        <s v="04666-71569-RI"/>
        <s v="08909-77713-CG"/>
        <s v="84340-73931-VV"/>
        <s v="04609-95151-XH"/>
        <s v="99562-88650-YF"/>
        <s v="46560-73885-PJ"/>
        <s v="80179-44620-WN"/>
        <s v="59081-87231-VP"/>
        <s v="07878-45872-CC"/>
        <s v="12444-05174-OO"/>
        <s v="34665-62561-AU"/>
        <s v="77877-11993-QH"/>
        <s v="32291-18308-YZ"/>
        <s v="25754-33191-ZI"/>
        <s v="53120-45532-KL"/>
        <s v="36605-83052-WB"/>
        <s v="53683-35977-KI"/>
        <s v="07972-83134-NM"/>
        <s v="25514-23938-IQ"/>
        <s v="49084-44492-OJ"/>
        <s v="76624-72205-CK"/>
        <s v="12729-50170-JE"/>
        <s v="43974-44760-QI"/>
        <s v="30585-48726-BK"/>
        <s v="16123-07017-TY"/>
        <s v="27723-45097-MH"/>
        <s v="37078-56703-AF"/>
        <s v="79420-11075-MY"/>
        <s v="57504-13456-UO"/>
        <s v="53751-57560-CN"/>
        <s v="96112-42558-EA"/>
        <s v="03157-23165-UB"/>
        <s v="51466-52850-AG"/>
        <s v="57145-31023-FK"/>
        <s v="66408-53777-VE"/>
        <s v="53035-99701-WG"/>
        <s v="45899-92796-EI"/>
        <s v="17649-28133-PY"/>
        <s v="49612-33852-CN"/>
        <s v="66976-43829-YG"/>
        <s v="64852-04619-XZ"/>
        <s v="58690-31815-VY"/>
        <s v="62863-81239-DT"/>
        <s v="21177-40725-CF"/>
        <s v="99421-80253-UI"/>
        <s v="45315-50206-DK"/>
        <s v="09595-95726-OV"/>
        <s v="60221-67036-TD"/>
        <s v="62923-29397-KX"/>
        <s v="33011-52383-BA"/>
        <s v="86768-91598-FA"/>
        <s v="37191-12203-MX"/>
        <s v="16545-76328-JY"/>
        <s v="74330-29286-RO"/>
        <s v="22349-47389-GY"/>
        <s v="70290-38099-GB"/>
        <s v="18741-72071-PP"/>
        <s v="62588-82624-II"/>
        <s v="37430-29579-HD"/>
        <s v="84132-22322-QT"/>
        <s v="37445-17791-NQ"/>
        <s v="58511-10548-ZU"/>
        <s v="47725-34771-FJ"/>
        <s v="53086-67334-KT"/>
        <s v="83308-82257-UN"/>
        <s v="37274-08534-FM"/>
        <s v="54004-04664-AA"/>
        <s v="26822-19510-SD"/>
        <s v="06432-73165-ML"/>
        <s v="96503-31833-CW"/>
        <s v="63985-64148-MG"/>
        <s v="19597-91185-CM"/>
        <s v="79814-23626-JR"/>
        <s v="43439-94003-DW"/>
        <s v="97655-45555-LI"/>
        <s v="64418-01720-VW"/>
        <s v="96836-09258-RI"/>
        <s v="69529-07533-CV"/>
        <s v="94840-49457-UD"/>
        <s v="81414-81273-DK"/>
        <s v="76930-61689-CH"/>
        <s v="12839-56537-TQ"/>
        <s v="62741-01322-HU"/>
        <s v="44932-34838-RM"/>
        <s v="91181-19412-RQ"/>
        <s v="37182-54930-XC"/>
        <s v="08613-17327-XT"/>
        <s v="70451-38048-AH"/>
        <s v="35442-75769-PL"/>
        <s v="83737-56117-JE"/>
        <s v="07095-81281-NJ"/>
        <s v="77043-48851-HG"/>
        <s v="78224-60622-KH"/>
        <s v="83105-86631-IU"/>
        <s v="99358-65399-TC"/>
        <s v="94525-76037-JP"/>
        <s v="82718-93677-XO"/>
        <s v="44708-78241-DF"/>
        <s v="23039-93032-FN"/>
        <s v="35256-12529-FT"/>
        <s v="86100-33488-WP"/>
        <s v="64435-53100-WM"/>
        <s v="44699-43836-UH"/>
        <s v="29588-35679-RG"/>
        <s v="64815-54078-HH"/>
        <s v="59572-41990-XY"/>
        <s v="32481-61533-ZJ"/>
        <s v="31587-92570-HL"/>
        <s v="93832-04799-ID"/>
        <s v="59367-30821-ZQ"/>
        <s v="83947-45528-ET"/>
        <s v="60799-92593-CX"/>
        <s v="61600-55136-UM"/>
        <s v="59771-90302-OF"/>
        <s v="16880-78077-FB"/>
        <s v="74415-50873-FC"/>
        <s v="31798-95707-NR"/>
        <s v="59122-08794-WT"/>
        <s v="37238-52421-JJ"/>
        <s v="48854-01899-FN"/>
        <s v="80896-38819-DW"/>
        <s v="29814-01459-RC"/>
        <s v="48497-29281-FE"/>
        <s v="43605-12616-YH"/>
        <s v="21907-75962-VB"/>
        <s v="69503-12127-YD"/>
        <s v="68810-07329-EU"/>
        <s v="08478-75251-OG"/>
        <s v="17005-82030-EA"/>
        <s v="42179-95059-DO"/>
        <s v="55989-39849-WO"/>
        <s v="28932-49296-TM"/>
        <s v="86144-10144-CB"/>
        <s v="60973-72562-DQ"/>
        <s v="11263-86515-VU"/>
        <s v="60004-62976-NI"/>
        <s v="77876-28498-HI"/>
        <s v="61302-06948-EH"/>
        <s v="06757-96251-UH"/>
        <s v="44530-75983-OD"/>
        <s v="44865-58249-RY"/>
        <s v="36021-61205-DF"/>
        <s v="75716-12782-SS"/>
        <s v="11812-00461-KH"/>
        <s v="46681-78850-ZW"/>
        <s v="01932-87052-KO"/>
        <s v="16046-34805-ZF"/>
        <s v="34546-70516-LR"/>
        <s v="73699-93557-FZ"/>
        <s v="86686-37462-CK"/>
        <s v="14298-02150-KH"/>
        <s v="48675-07824-HJ"/>
        <s v="18551-80943-YQ"/>
        <s v="19196-09748-DB"/>
        <s v="72233-08665-IP"/>
        <s v="53817-13148-RK"/>
        <s v="92227-49331-QR"/>
        <s v="12997-41076-FQ"/>
        <s v="44220-00348-MB"/>
        <s v="93047-98331-DD"/>
        <s v="67285-75317-XI"/>
        <s v="88167-57964-PH"/>
        <s v="16106-36039-QS"/>
        <s v="98921-82417-GN"/>
        <s v="55265-75151-AK"/>
        <s v="47386-50743-FG"/>
        <s v="32622-54551-UC"/>
        <s v="48419-02347-XP"/>
        <s v="14121-20527-OJ"/>
        <s v="53486-73919-BQ"/>
        <s v="21889-94615-WT"/>
        <s v="87726-16941-QW"/>
        <s v="03677-09134-BC"/>
        <s v="93224-71517-WV"/>
        <s v="76263-95145-GJ"/>
        <s v="68555-89840-GZ"/>
        <s v="70624-19112-AO"/>
        <s v="58916-61837-QH"/>
        <s v="89292-52335-YZ"/>
        <s v="77284-34297-YY"/>
        <s v="50449-80974-BZ"/>
        <s v="08120-16183-AW"/>
        <s v="68044-89277-ML"/>
        <s v="71364-35210-HS"/>
        <s v="37177-68797-ON"/>
        <s v="60308-06944-GS"/>
        <s v="49888-39458-PF"/>
        <s v="60748-46813-DZ"/>
        <s v="16385-11286-NX"/>
        <s v="72164-90254-EJ"/>
        <s v="67010-92988-CT"/>
        <s v="15776-91507-GT"/>
        <s v="23473-41001-CD"/>
        <s v="23446-47798-ID"/>
        <s v="28327-84469-ND"/>
        <s v="42466-87067-DT"/>
        <s v="62246-99443-HF"/>
        <s v="99869-55718-UU"/>
        <s v="77421-46059-RY"/>
        <s v="49894-06550-OQ"/>
        <s v="72028-63343-SU"/>
        <s v="10074-20104-NN"/>
        <s v="71769-10219-IM"/>
        <s v="22221-71106-JD"/>
        <s v="99735-44927-OL"/>
        <s v="27132-68907-RC"/>
        <s v="90440-62727-HI"/>
        <s v="36769-16558-SX"/>
        <s v="10138-31681-SD"/>
        <s v="24669-76297-SF"/>
        <s v="78050-20355-DI"/>
        <s v="79825-17822-UH"/>
        <s v="03990-21586-MQ"/>
        <s v="27493-46921-TZ"/>
        <s v="58816-74064-TF"/>
        <s v="09818-59895-EH"/>
        <s v="06488-46303-IZ"/>
        <s v="93046-67561-AY"/>
        <s v="68946-40750-LK"/>
        <s v="38387-64959-WW"/>
        <s v="48418-60841-CC"/>
        <s v="13736-92418-JS"/>
        <s v="33000-22405-LO"/>
        <s v="46959-60474-LT"/>
        <s v="73431-39823-UP"/>
        <s v="90993-98984-JK"/>
        <s v="06552-04430-AG"/>
        <s v="54597-57004-QM"/>
        <s v="50238-24377-ZS"/>
        <s v="60370-41934-IF"/>
        <s v="06899-54551-EH"/>
        <s v="66458-91190-YC"/>
        <s v="80463-43913-WZ"/>
        <s v="67204-04870-LG"/>
        <s v="22721-63196-UJ"/>
        <s v="55515-37571-RS"/>
        <s v="25598-77476-CB"/>
        <s v="14888-85625-TM"/>
        <s v="92793-68332-NR"/>
        <s v="64439-27325-LG"/>
        <s v="78570-76770-LB"/>
        <s v="98661-69719-VI"/>
        <s v="82990-92703-IX"/>
        <s v="49412-86877-VY"/>
        <s v="70879-00984-FJ"/>
        <s v="53414-73391-CR"/>
        <s v="43606-83072-OA"/>
        <s v="84466-22864-CE"/>
        <s v="76499-89100-JQ"/>
        <s v="39582-35773-ZJ"/>
        <s v="66240-46962-IO"/>
        <s v="10637-45522-ID"/>
        <s v="92599-58687-CS"/>
        <s v="06058-48844-PI"/>
        <s v="53631-24432-SY"/>
        <s v="18275-73980-KL"/>
        <s v="23187-65750-HZ"/>
        <s v="22725-79522-GP"/>
        <s v="06279-72603-JE"/>
        <s v="83543-79246-ON"/>
        <s v="66794-66795-VW"/>
        <s v="95424-67020-AP"/>
        <s v="73017-69644-MS"/>
        <s v="67423-10113-LM"/>
        <s v="48582-05061-RY"/>
        <s v="32031-49093-KE"/>
        <s v="31715-98714-OO"/>
        <s v="73759-17258-KA"/>
        <s v="64897-79178-MH"/>
        <s v="73346-85564-JB"/>
        <s v="07476-13102-NJ"/>
        <s v="87223-37422-SK"/>
        <s v="57837-15577-YK"/>
        <s v="10142-55267-YO"/>
        <s v="73647-66148-VM"/>
        <s v="92976-19453-DT"/>
        <s v="89757-51438-HX"/>
        <s v="76192-13390-HZ"/>
        <s v="02009-87294-SY"/>
        <s v="82872-34456-LJ"/>
        <s v="13181-04387-LI"/>
        <s v="24845-36117-TI"/>
        <s v="86646-65810-TD"/>
        <s v="59480-02795-IU"/>
        <s v="61809-87758-LJ"/>
        <s v="77408-43873-RS"/>
        <s v="18366-65239-WF"/>
        <s v="19485-98072-PS"/>
        <s v="72072-33025-SD"/>
        <s v="58118-22461-GC"/>
        <s v="90940-63327-DJ"/>
        <s v="64481-42546-II"/>
        <s v="27536-28463-NJ"/>
        <s v="70140-82812-KD"/>
        <s v="91895-55605-LS"/>
        <s v="43155-71724-XP"/>
        <s v="32038-81174-JF"/>
        <s v="59205-20324-NB"/>
        <s v="99899-54612-NX"/>
        <s v="26248-84194-FI"/>
        <s v="84493-71314-WX"/>
        <s v="39789-43945-IV"/>
        <s v="38972-89678-ZM"/>
        <s v="91465-84526-IJ"/>
        <s v="22832-98538-RB"/>
        <s v="30844-91890-ZA"/>
        <s v="05325-97750-WP"/>
        <s v="88992-49081-AT"/>
        <s v="10204-31464-SA"/>
        <s v="75156-80911-YT"/>
        <s v="53971-49906-PZ"/>
        <s v="10728-17633-ST"/>
        <s v="13549-65017-VE"/>
        <s v="87688-42420-TO"/>
        <s v="51901-35210-UI"/>
        <s v="62483-50867-OM"/>
        <s v="92753-50029-SD"/>
        <s v="53809-98498-SN"/>
        <s v="66308-13503-KD"/>
        <s v="82458-87830-JE"/>
        <s v="41611-34336-WT"/>
        <s v="70089-27418-UJ"/>
        <s v="99978-56910-BN"/>
        <s v="09668-23340-IC"/>
        <s v="39457-62611-YK"/>
        <s v="90985-89807-RW"/>
        <s v="17816-67941-ZS"/>
        <s v="90816-65619-LM"/>
        <s v="69761-61146-KD"/>
        <s v="24040-20817-QB"/>
        <s v="19524-21432-XP"/>
        <s v="14398-43114-RV"/>
        <s v="41486-52502-QQ"/>
        <s v="20236-64364-QL"/>
        <s v="29102-40100-TZ"/>
        <s v="09171-42203-EB"/>
        <s v="29060-75856-UI"/>
        <s v="17088-16989-PL"/>
        <s v="14756-18321-CL"/>
        <s v="13324-78688-MI"/>
        <s v="73799-04749-BM"/>
        <s v="01927-46702-YT"/>
        <s v="80467-17137-TO"/>
        <s v="14640-87215-BK"/>
        <s v="94447-35885-HK"/>
        <s v="71034-49694-CS"/>
        <s v="00445-42781-KX"/>
        <s v="96116-24737-LV"/>
        <s v="18684-73088-YL"/>
        <s v="74671-55639-TU"/>
        <s v="17488-65879-XL"/>
        <s v="46431-09298-OU"/>
        <s v="60378-26473-FE"/>
        <s v="34927-68586-ZV"/>
        <s v="29051-27555-GD"/>
        <s v="52143-35672-JF"/>
        <s v="64918-67725-MN"/>
        <s v="85634-61759-ND"/>
        <s v="40180-22940-QB"/>
        <s v="34666-76738-SQ"/>
        <s v="98536-88616-FF"/>
        <s v="55621-06130-SA"/>
        <s v="45666-86771-EH"/>
        <s v="24689-69376-XX"/>
        <s v="71891-51101-VQ"/>
        <s v="71749-05400-CN"/>
        <s v="64845-00270-NO"/>
        <s v="29851-36402-UX"/>
        <s v="12190-25421-WM"/>
        <s v="52316-30571-GD"/>
        <s v="23243-92649-RY"/>
        <s v="39528-19971-OR"/>
        <s v="32743-78448-KT"/>
        <s v="93417-12322-YB"/>
        <s v="56891-86662-UY"/>
        <s v="40414-26467-VE"/>
        <s v="87858-83734-RK"/>
        <s v="46818-20198-GB"/>
        <s v="29808-89098-XD"/>
        <s v="78786-77449-RQ"/>
        <s v="27878-42224-QF"/>
        <s v="25331-13794-SB"/>
        <s v="55864-37682-GQ"/>
        <s v="97005-25609-CQ"/>
        <s v="94058-95794-IJ"/>
        <s v="40214-03678-GU"/>
        <s v="04921-85445-SL"/>
        <s v="53386-94266-LJ"/>
        <s v="49480-85909-DG"/>
        <s v="18293-78136-MN"/>
        <s v="84641-67384-TD"/>
        <s v="72320-29738-EB"/>
        <s v="47355-97488-XS"/>
        <s v="63499-24884-PP"/>
        <s v="39193-51770-FM"/>
        <s v="61323-91967-GG"/>
        <s v="90123-01967-KS"/>
        <s v="15958-25089-OS"/>
        <s v="98430-37820-UV"/>
        <s v="21798-04171-XC"/>
        <s v="52798-46508-HP"/>
        <s v="46478-42970-EM"/>
        <s v="00246-15080-LE"/>
        <s v="94091-86957-HX"/>
        <s v="26295-44907-DK"/>
        <s v="95351-96177-QV"/>
        <s v="92204-96636-BS"/>
        <s v="03010-30348-UA"/>
        <s v="13441-34686-SW"/>
        <s v="96612-41722-VJ"/>
        <s v="25504-41681-WA"/>
        <s v="75443-07820-DZ"/>
        <s v="39276-95489-XV"/>
        <s v="61437-83623-PZ"/>
        <s v="34317-87258-HQ"/>
        <s v="18570-80998-ZS"/>
        <s v="66580-33745-OQ"/>
        <s v="19820-29285-FD"/>
        <s v="11349-55147-SN"/>
        <s v="21141-12455-VB"/>
        <s v="71003-85639-HB"/>
        <s v="58443-95866-YO"/>
        <s v="89646-21249-OH"/>
        <s v="64988-20636-XQ"/>
        <s v="34704-83143-KS"/>
        <s v="67388-17544-XX"/>
        <s v="69411-48470-ID"/>
        <s v="97741-98924-KT"/>
        <s v="79857-78167-KO"/>
        <s v="46963-10322-ZA"/>
        <s v="93812-74772-MV"/>
        <s v="48203-23480-UB"/>
        <s v="60357-65386-RD"/>
        <s v="35099-13971-JI"/>
        <s v="01304-59807-OB"/>
        <s v="50705-17295-NK"/>
        <s v="77657-61366-FY"/>
        <s v="57192-13428-PL"/>
        <s v="24891-77957-LU"/>
        <s v="64896-18468-BT"/>
        <s v="84761-40784-SV"/>
        <s v="20236-42322-CM"/>
        <s v="49671-11547-WG"/>
        <s v="57976-33535-WK"/>
        <s v="55915-19477-MK"/>
        <s v="28121-11641-UA"/>
        <s v="09540-70637-EV"/>
        <s v="17775-77072-PP"/>
        <s v="90392-73338-BC"/>
        <s v="10725-45724-CO"/>
        <s v="87242-18006-IR"/>
        <s v="36572-91896-PP"/>
        <s v="25181-97933-UX"/>
        <s v="55374-03175-IA"/>
        <s v="76948-43532-JS"/>
        <s v="24344-88599-PP"/>
        <s v="54462-58311-YF"/>
        <s v="90767-92589-LV"/>
        <s v="27517-43747-YD"/>
        <s v="77828-66867-KH"/>
        <s v="41054-59693-XE"/>
        <s v="26314-66792-VP"/>
        <s v="69410-04668-MA"/>
        <s v="24972-55878-KX"/>
        <s v="46296-42617-OQ"/>
        <s v="44494-89923-UW"/>
        <s v="11621-09964-ID"/>
        <s v="76319-80715-II"/>
        <s v="91654-79216-IC"/>
        <s v="56450-21890-HK"/>
        <s v="40600-58915-WZ"/>
        <s v="66527-94478-PB"/>
        <s v="77154-45038-IH"/>
        <s v="08439-55669-AI"/>
        <s v="91509-62250-GN"/>
        <s v="83833-46106-ZC"/>
        <s v="19383-33606-PW"/>
        <s v="67052-76184-CB"/>
        <s v="43452-18035-DH"/>
        <s v="88060-50676-MV"/>
        <s v="89574-96203-EP"/>
        <s v="12607-75113-UV"/>
        <s v="56991-05510-PR"/>
        <s v="01841-48191-NL"/>
        <s v="33269-10023-CO"/>
        <s v="31245-81098-PJ"/>
        <s v="08946-56610-IH"/>
        <s v="20260-32948-EB"/>
        <s v="31613-41626-KX"/>
        <s v="75961-20170-RD"/>
        <s v="72524-06410-KD"/>
        <s v="98918-34330-GY"/>
        <s v="51497-50894-WU"/>
        <s v="98636-90072-YE"/>
        <s v="47011-57815-HJ"/>
        <s v="61253-98356-VD"/>
        <s v="96762-10814-DA"/>
        <s v="63112-10870-LC"/>
        <s v="21403-49423-PD"/>
        <s v="29581-13303-VB"/>
        <s v="86110-83695-YS"/>
        <s v="80454-42225-FT"/>
        <s v="29129-60664-KO"/>
        <s v="63025-62939-AN"/>
        <s v="49012-12987-QT"/>
        <s v="50924-94200-SQ"/>
        <s v="15673-18812-IU"/>
        <s v="52151-75971-YY"/>
        <s v="19413-02045-CG"/>
        <s v="98185-92775-KT"/>
        <s v="86991-53901-AT"/>
        <s v="78226-97287-JI"/>
        <s v="27930-59250-JT"/>
        <s v="40560-18556-YE"/>
        <s v="40780-22081-LX"/>
        <s v="01603-43789-TN"/>
        <s v="75419-92838-TI"/>
        <s v="96516-97464-MF"/>
        <s v="90285-56295-PO"/>
        <s v="08100-71102-HQ"/>
        <s v="84074-28110-OV"/>
        <s v="12747-63766-EU"/>
        <s v="83490-88357-LJ"/>
        <s v="53729-30320-XZ"/>
        <s v="50384-52703-LA"/>
        <s v="53864-36201-FG"/>
        <s v="70631-33225-MZ"/>
        <s v="54798-14109-HC"/>
        <s v="08023-52962-ET"/>
        <s v="41899-00283-VK"/>
        <s v="39011-18412-GR"/>
        <s v="60255-12579-PZ"/>
        <s v="80541-38332-BP"/>
        <s v="72778-50968-UQ"/>
        <s v="23941-30203-MO"/>
        <s v="96434-50068-DZ"/>
        <s v="11729-74102-XB"/>
        <s v="88116-12604-TE"/>
        <s v="13082-41034-PD"/>
        <s v="18082-74419-QH"/>
        <s v="49401-45041-ZU"/>
        <s v="41252-45992-VS"/>
        <s v="00852-54571-WP"/>
        <s v="13321-57602-GK"/>
        <s v="75006-89922-VW"/>
        <s v="52098-80103-FD"/>
        <s v="60121-12432-VU"/>
        <s v="68346-14810-UA"/>
        <s v="48464-99723-HK"/>
        <s v="88420-46464-XE"/>
        <s v="37762-09530-MP"/>
        <s v="47268-50127-XY"/>
        <s v="25544-84179-QC"/>
        <s v="32058-76765-ZL"/>
        <s v="69171-65646-UC"/>
        <s v="22503-52799-MI"/>
        <s v="08934-65581-ZI"/>
        <s v="15764-22559-ZT"/>
        <s v="87519-68847-ZG"/>
        <s v="78012-56878-UB"/>
        <s v="77192-72145-RG"/>
        <s v="86071-79238-CX"/>
        <s v="16809-16936-WF"/>
        <s v="11212-69985-ZJ"/>
        <s v="53893-01719-CL"/>
        <s v="66028-99867-WJ"/>
        <s v="62839-56723-CH"/>
        <s v="96849-52854-CR"/>
        <s v="19755-55847-VW"/>
        <s v="32900-82606-BO"/>
        <s v="20118-28138-QD"/>
        <s v="84057-45461-AH"/>
        <s v="90882-88130-KQ"/>
        <s v="21617-79890-DD"/>
        <s v="20256-54689-LO"/>
        <s v="17572-27091-AA"/>
        <s v="82300-88786-UE"/>
        <s v="65732-22589-OW"/>
        <s v="77175-09826-SF"/>
        <s v="07237-32539-NB"/>
        <s v="54722-76431-EX"/>
        <s v="67847-82662-TE"/>
        <s v="51114-51191-EW"/>
        <s v="91809-58808-TV"/>
        <s v="84996-26826-DK"/>
        <s v="93676-95250-XJ"/>
        <s v="28300-14355-GF"/>
        <s v="91190-84826-IQ"/>
        <s v="34570-99384-AF"/>
        <s v="57808-90533-UE"/>
        <s v="76060-30540-LB"/>
        <s v="76730-63769-ND"/>
        <s v="96042-27290-EQ"/>
        <s v="51940-02669-OR"/>
        <s v="99144-98314-GN"/>
        <s v="16358-63919-CE"/>
        <s v="67743-54817-UT"/>
        <s v="44601-51441-BH"/>
        <s v="97201-58870-WB"/>
        <s v="19849-12926-QF"/>
        <s v="40535-56770-UM"/>
        <s v="74940-09646-MU"/>
        <s v="06623-54610-HC"/>
        <s v="89490-75361-AF"/>
        <s v="94526-79230-GZ"/>
        <s v="58559-08254-UY"/>
        <s v="88574-37083-WX"/>
        <s v="67953-79896-AC"/>
        <s v="69207-93422-CQ"/>
        <s v="56060-17602-RG"/>
        <s v="46859-14212-FI"/>
        <s v="33555-01585-RP"/>
        <s v="11932-85629-CU"/>
        <s v="36192-07175-XC"/>
        <s v="46242-54946-ZW"/>
        <s v="95152-82155-VQ"/>
        <s v="13404-39127-WQ"/>
        <s v="40226-52317-IO"/>
        <s v="34419-18068-AG"/>
        <s v="51738-61457-RS"/>
        <s v="86757-52367-ON"/>
        <s v="28158-93383-CK"/>
        <s v="44799-09711-XW"/>
        <s v="53667-91553-LT"/>
        <s v="86579-92122-OC"/>
        <s v="01474-63436-TP"/>
        <s v="90533-82440-EE"/>
        <s v="48553-69225-VX"/>
        <s v="52374-27313-IV"/>
        <s v="14264-41252-SL"/>
        <s v="35367-50483-AR"/>
        <s v="69443-77665-QW"/>
        <s v="63411-51758-QC"/>
        <s v="68605-21835-UF"/>
        <s v="34786-30419-XY"/>
        <s v="15456-29250-RU"/>
        <s v="00886-35803-FG"/>
        <s v="31599-82152-AD"/>
        <s v="76209-39601-ZR"/>
        <s v="15064-65241-HB"/>
        <s v="69215-90789-DL"/>
        <s v="04317-46176-TB"/>
        <s v="04713-57765-KR"/>
        <s v="40959-32642-DN"/>
        <s v="77746-08153-PM"/>
        <s v="49667-96708-JL"/>
        <s v="24155-79322-EQ"/>
        <s v="95342-88311-SF"/>
        <s v="69374-08133-RI"/>
        <s v="83844-95908-RX"/>
        <s v="09667-09231-YM"/>
        <s v="55427-08059-DF"/>
        <s v="06624-54037-BQ"/>
        <s v="48544-90737-AZ"/>
        <s v="79463-01597-FQ"/>
        <s v="27702-50024-XC"/>
        <s v="57360-46846-NS"/>
        <s v="84045-66771-SL"/>
        <s v="46885-00260-TL"/>
        <s v="96446-62142-EN"/>
        <s v="07756-71018-GU"/>
        <s v="92048-47813-QB"/>
        <s v="28699-16256-XV"/>
        <s v="98476-63654-CG"/>
        <s v="55409-07759-YG"/>
        <s v="06136-65250-PG"/>
        <s v="08405-33165-BS"/>
        <s v="66070-30559-WI"/>
        <s v="01282-28364-RZ"/>
        <s v="51277-93873-RP"/>
        <s v="84405-83364-DG"/>
        <s v="83731-53280-YC"/>
        <s v="03917-13632-KC"/>
        <s v="62494-09113-RP"/>
        <s v="70567-65133-CN"/>
        <s v="77869-81373-AY"/>
        <s v="38536-98293-JZ"/>
        <s v="43014-53743-XK"/>
        <s v="64965-78386-MY"/>
        <s v="77131-58092-GE"/>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acheField>
    <cacheField name="Country" numFmtId="0">
      <sharedItems/>
    </cacheField>
    <cacheField name="Coffee Type" numFmtId="0">
      <sharedItems/>
    </cacheField>
    <cacheField name="Unit Price" numFmtId="0">
      <sharedItems containsSemiMixedTypes="0" containsString="0" containsNumber="1" minValue="2.6849999999999996" maxValue="36.454999999999998"/>
    </cacheField>
    <cacheField name="Sales" numFmtId="0">
      <sharedItems containsSemiMixedTypes="0" containsString="0" containsNumber="1" minValue="2.6849999999999996" maxValue="218.73"/>
    </cacheField>
    <cacheField name="Loyalty Card" numFmtId="0">
      <sharedItems/>
    </cacheField>
    <cacheField name="Days Since Last Purchased" numFmtId="0">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 refreshedDate="45705.041260648148" createdVersion="8" refreshedVersion="8" minRefreshableVersion="3" recordCount="913" xr:uid="{22366224-206A-452D-92EE-FD7912135316}">
  <cacheSource type="worksheet">
    <worksheetSource name="table_RFM_processed"/>
  </cacheSource>
  <cacheFields count="11">
    <cacheField name="Customer ID" numFmtId="0">
      <sharedItems/>
    </cacheField>
    <cacheField name="Last Purchased" numFmtId="14">
      <sharedItems containsSemiMixedTypes="0" containsNonDate="0" containsDate="1" containsString="0" minDate="2019-01-02T00:00:00" maxDate="2022-08-20T00:00:00"/>
    </cacheField>
    <cacheField name="Purchase Frequeucy" numFmtId="0">
      <sharedItems containsSemiMixedTypes="0" containsString="0" containsNumber="1" containsInteger="1" minValue="1" maxValue="7"/>
    </cacheField>
    <cacheField name="Total Amount Spent" numFmtId="0">
      <sharedItems containsSemiMixedTypes="0" containsString="0" containsNumber="1" minValue="2.6849999999999996" maxValue="317.06999999999994"/>
    </cacheField>
    <cacheField name="Days Since Last Purchased" numFmtId="0">
      <sharedItems containsSemiMixedTypes="0" containsString="0" containsNumber="1" containsInteger="1" minValue="1" maxValue="1326"/>
    </cacheField>
    <cacheField name="Recency Score" numFmtId="0">
      <sharedItems containsSemiMixedTypes="0" containsString="0" containsNumber="1" containsInteger="1" minValue="-1" maxValue="9"/>
    </cacheField>
    <cacheField name="Frequency Score" numFmtId="0">
      <sharedItems containsSemiMixedTypes="0" containsString="0" containsNumber="1" containsInteger="1" minValue="0" maxValue="10"/>
    </cacheField>
    <cacheField name="Monetary Score" numFmtId="0">
      <sharedItems containsSemiMixedTypes="0" containsString="0" containsNumber="1" containsInteger="1" minValue="0" maxValue="10"/>
    </cacheField>
    <cacheField name="Overall Score" numFmtId="1">
      <sharedItems containsSemiMixedTypes="0" containsString="0" containsNumber="1" minValue="0" maxValue="9"/>
    </cacheField>
    <cacheField name="Customer Type" numFmtId="0">
      <sharedItems count="6">
        <s v="Promising"/>
        <s v="At Risk"/>
        <s v="Loyal"/>
        <s v="Need Attention"/>
        <s v="Potential Promising"/>
        <s v="Lost"/>
      </sharedItems>
    </cacheField>
    <cacheField name="Loyalty Card" numFmtId="0">
      <sharedItems count="2">
        <s v="No"/>
        <s v="Yes"/>
      </sharedItems>
    </cacheField>
  </cacheFields>
  <extLst>
    <ext xmlns:x14="http://schemas.microsoft.com/office/spreadsheetml/2009/9/main" uri="{725AE2AE-9491-48be-B2B4-4EB974FC3084}">
      <x14:pivotCacheDefinition pivotCacheId="47599168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 refreshedDate="45705.04126273148" createdVersion="8" refreshedVersion="8" minRefreshableVersion="3" recordCount="1000" xr:uid="{74E8F4D0-8B04-4FA1-9623-37E612788093}">
  <cacheSource type="worksheet">
    <worksheetSource name="table_orders"/>
  </cacheSource>
  <cacheFields count="19">
    <cacheField name="Order ID" numFmtId="0">
      <sharedItems/>
    </cacheField>
    <cacheField name="Order Date" numFmtId="14">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8"/>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Coffee Type full" numFmtId="0">
      <sharedItems count="4">
        <s v="Robusta"/>
        <s v="Excelsa"/>
        <s v="Arabica"/>
        <s v="Liberica"/>
      </sharedItems>
    </cacheField>
    <cacheField name="Roast Type" numFmtId="0">
      <sharedItems/>
    </cacheField>
    <cacheField name="Roast Type full" numFmtId="0">
      <sharedItems count="7">
        <s v="Medium"/>
        <s v="Light"/>
        <s v="Dark"/>
        <s v="Robusta" u="1"/>
        <s v="Excelsa" u="1"/>
        <s v="Arabica" u="1"/>
        <s v="Liberica" u="1"/>
      </sharedItems>
    </cacheField>
    <cacheField name="Size" numFmtId="170">
      <sharedItems containsSemiMixedTypes="0" containsString="0" containsNumber="1" minValue="0.2" maxValue="2.5"/>
    </cacheField>
    <cacheField name="Unit Price" numFmtId="44">
      <sharedItems containsSemiMixedTypes="0" containsString="0" containsNumber="1" minValue="2.6849999999999996" maxValue="36.454999999999998"/>
    </cacheField>
    <cacheField name="Sales" numFmtId="44">
      <sharedItems containsSemiMixedTypes="0" containsString="0" containsNumber="1" minValue="2.6849999999999996" maxValue="218.73"/>
    </cacheField>
    <cacheField name="Loyalty Card" numFmtId="0">
      <sharedItems/>
    </cacheField>
    <cacheField name="Months (Order Date)" numFmtId="0" databaseField="0">
      <fieldGroup base="1">
        <rangePr groupBy="months" startDate="2019-01-02T00:00:00" endDate="2022-08-20T00:00:00"/>
        <groupItems count="14">
          <s v="&lt;2/01/2019"/>
          <s v="Jan"/>
          <s v="Feb"/>
          <s v="Mar"/>
          <s v="Apr"/>
          <s v="May"/>
          <s v="Jun"/>
          <s v="Jul"/>
          <s v="Aug"/>
          <s v="Sep"/>
          <s v="Oct"/>
          <s v="Nov"/>
          <s v="Dec"/>
          <s v="&gt;20/08/2022"/>
        </groupItems>
      </fieldGroup>
    </cacheField>
    <cacheField name="Quarters (Order Date)" numFmtId="0" databaseField="0">
      <fieldGroup base="1">
        <rangePr groupBy="quarters" startDate="2019-01-02T00:00:00" endDate="2022-08-20T00:00:00"/>
        <groupItems count="6">
          <s v="&lt;2/01/2019"/>
          <s v="Qtr1"/>
          <s v="Qtr2"/>
          <s v="Qtr3"/>
          <s v="Qtr4"/>
          <s v="&gt;20/08/2022"/>
        </groupItems>
      </fieldGroup>
    </cacheField>
    <cacheField name="Years (Order Date)" numFmtId="0" databaseField="0">
      <fieldGroup base="1">
        <rangePr groupBy="years" startDate="2019-01-02T00:00:00" endDate="2022-08-20T00:00:00"/>
        <groupItems count="6">
          <s v="&lt;2/01/2019"/>
          <s v="2019"/>
          <s v="2020"/>
          <s v="2021"/>
          <s v="2022"/>
          <s v="&gt;20/08/2022"/>
        </groupItems>
      </fieldGroup>
    </cacheField>
  </cacheFields>
  <extLst>
    <ext xmlns:x14="http://schemas.microsoft.com/office/spreadsheetml/2009/9/main" uri="{725AE2AE-9491-48be-B2B4-4EB974FC3084}">
      <x14:pivotCacheDefinition pivotCacheId="32487077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d v="2019-09-05T00:00:00"/>
    <x v="0"/>
    <s v="R-M-1"/>
    <n v="2"/>
    <s v="Aloisia Allner"/>
    <s v="United States"/>
    <s v="Rob"/>
    <n v="9.9499999999999993"/>
    <n v="19.899999999999999"/>
    <s v="Yes"/>
    <s v="1080"/>
  </r>
  <r>
    <s v="QEV-37451-860"/>
    <d v="2019-09-05T00:00:00"/>
    <x v="0"/>
    <s v="E-M-0.5"/>
    <n v="5"/>
    <s v="Aloisia Allner"/>
    <s v="United States"/>
    <s v="Exc"/>
    <n v="8.25"/>
    <n v="41.25"/>
    <s v="Yes"/>
    <s v="1080"/>
  </r>
  <r>
    <s v="FAA-43335-268"/>
    <d v="2021-06-17T00:00:00"/>
    <x v="1"/>
    <s v="A-L-1"/>
    <n v="1"/>
    <s v="Jami Redholes"/>
    <s v="United States"/>
    <s v="Ara"/>
    <n v="12.95"/>
    <n v="12.95"/>
    <s v="Yes"/>
    <s v="429"/>
  </r>
  <r>
    <s v="KAC-83089-793"/>
    <d v="2021-07-15T00:00:00"/>
    <x v="2"/>
    <s v="E-M-1"/>
    <n v="2"/>
    <s v="Christoffer O' Shea"/>
    <s v="Ireland"/>
    <s v="Exc"/>
    <n v="13.75"/>
    <n v="27.5"/>
    <s v="No"/>
    <s v="401"/>
  </r>
  <r>
    <s v="KAC-83089-793"/>
    <d v="2021-07-15T00:00:00"/>
    <x v="2"/>
    <s v="R-L-2.5"/>
    <n v="2"/>
    <s v="Christoffer O' Shea"/>
    <s v="Ireland"/>
    <s v="Rob"/>
    <n v="27.484999999999996"/>
    <n v="54.969999999999992"/>
    <s v="No"/>
    <s v="401"/>
  </r>
  <r>
    <s v="CVP-18956-553"/>
    <d v="2021-08-04T00:00:00"/>
    <x v="3"/>
    <s v="L-D-1"/>
    <n v="3"/>
    <s v="Beryle Cottier"/>
    <s v="United States"/>
    <s v="Lib"/>
    <n v="12.95"/>
    <n v="38.849999999999994"/>
    <s v="No"/>
    <s v="381"/>
  </r>
  <r>
    <s v="IPP-31994-879"/>
    <d v="2022-01-21T00:00:00"/>
    <x v="4"/>
    <s v="E-D-0.5"/>
    <n v="3"/>
    <s v="Shaylynn Lobe"/>
    <s v="United States"/>
    <s v="Exc"/>
    <n v="7.29"/>
    <n v="21.87"/>
    <s v="Yes"/>
    <s v="211"/>
  </r>
  <r>
    <s v="SNZ-65340-705"/>
    <d v="2022-05-20T00:00:00"/>
    <x v="5"/>
    <s v="L-L-0.2"/>
    <n v="1"/>
    <s v="Melvin Wharfe"/>
    <s v="Ireland"/>
    <s v="Lib"/>
    <n v="4.7549999999999999"/>
    <n v="4.7549999999999999"/>
    <s v="Yes"/>
    <s v="92"/>
  </r>
  <r>
    <s v="EZT-46571-659"/>
    <d v="2019-01-02T00:00:00"/>
    <x v="6"/>
    <s v="R-M-0.5"/>
    <n v="3"/>
    <s v="Guthrey Petracci"/>
    <s v="United States"/>
    <s v="Rob"/>
    <n v="5.97"/>
    <n v="17.91"/>
    <s v="No"/>
    <s v="1326"/>
  </r>
  <r>
    <s v="NWQ-70061-912"/>
    <d v="2019-09-05T00:00:00"/>
    <x v="7"/>
    <s v="R-M-0.5"/>
    <n v="1"/>
    <s v="Rodger Raven"/>
    <s v="United States"/>
    <s v="Rob"/>
    <n v="5.97"/>
    <n v="5.97"/>
    <s v="No"/>
    <s v="1080"/>
  </r>
  <r>
    <s v="BKK-47233-845"/>
    <d v="2021-03-08T00:00:00"/>
    <x v="8"/>
    <s v="A-D-1"/>
    <n v="4"/>
    <s v="Ferrell Ferber"/>
    <s v="United States"/>
    <s v="Ara"/>
    <n v="9.9499999999999993"/>
    <n v="39.799999999999997"/>
    <s v="No"/>
    <s v="530"/>
  </r>
  <r>
    <s v="VQR-01002-970"/>
    <d v="2020-10-28T00:00:00"/>
    <x v="9"/>
    <s v="E-L-2.5"/>
    <n v="5"/>
    <s v="Duky Phizackerly"/>
    <s v="United States"/>
    <s v="Exc"/>
    <n v="34.154999999999994"/>
    <n v="170.77499999999998"/>
    <s v="Yes"/>
    <s v="661"/>
  </r>
  <r>
    <s v="SZW-48378-399"/>
    <d v="2022-07-02T00:00:00"/>
    <x v="10"/>
    <s v="R-M-1"/>
    <n v="5"/>
    <s v="Rosaleen Scholar"/>
    <s v="United States"/>
    <s v="Rob"/>
    <n v="9.9499999999999993"/>
    <n v="49.75"/>
    <s v="No"/>
    <s v="49"/>
  </r>
  <r>
    <s v="ITA-87418-783"/>
    <d v="2020-05-22T00:00:00"/>
    <x v="11"/>
    <s v="R-D-2.5"/>
    <n v="2"/>
    <s v="Terence Vanyutin"/>
    <s v="United States"/>
    <s v="Rob"/>
    <n v="20.584999999999997"/>
    <n v="41.169999999999995"/>
    <s v="No"/>
    <s v="820"/>
  </r>
  <r>
    <s v="GNZ-46006-527"/>
    <d v="2022-04-05T00:00:00"/>
    <x v="12"/>
    <s v="L-D-0.2"/>
    <n v="3"/>
    <s v="Patrice Trobe"/>
    <s v="United States"/>
    <s v="Lib"/>
    <n v="3.8849999999999998"/>
    <n v="11.654999999999999"/>
    <s v="Yes"/>
    <s v="137"/>
  </r>
  <r>
    <s v="FYQ-78248-319"/>
    <d v="2022-06-07T00:00:00"/>
    <x v="13"/>
    <s v="R-M-2.5"/>
    <n v="5"/>
    <s v="Llywellyn Oscroft"/>
    <s v="United States"/>
    <s v="Rob"/>
    <n v="22.884999999999998"/>
    <n v="114.42499999999998"/>
    <s v="No"/>
    <s v="74"/>
  </r>
  <r>
    <s v="VAU-44387-624"/>
    <d v="2019-03-20T00:00:00"/>
    <x v="14"/>
    <s v="A-M-0.2"/>
    <n v="6"/>
    <s v="Minni Alabaster"/>
    <s v="United States"/>
    <s v="Ara"/>
    <n v="3.375"/>
    <n v="20.25"/>
    <s v="No"/>
    <s v="1249"/>
  </r>
  <r>
    <s v="RDW-33155-159"/>
    <d v="2019-10-19T00:00:00"/>
    <x v="15"/>
    <s v="A-L-1"/>
    <n v="6"/>
    <s v="Rhianon Broxup"/>
    <s v="United States"/>
    <s v="Ara"/>
    <n v="12.95"/>
    <n v="77.699999999999989"/>
    <s v="No"/>
    <s v="1036"/>
  </r>
  <r>
    <s v="TDZ-59011-211"/>
    <d v="2019-06-13T00:00:00"/>
    <x v="16"/>
    <s v="R-D-2.5"/>
    <n v="4"/>
    <s v="Pall Redford"/>
    <s v="Ireland"/>
    <s v="Rob"/>
    <n v="20.584999999999997"/>
    <n v="82.339999999999989"/>
    <s v="Yes"/>
    <s v="1164"/>
  </r>
  <r>
    <s v="IDU-25793-399"/>
    <d v="2020-12-04T00:00:00"/>
    <x v="17"/>
    <s v="A-M-0.2"/>
    <n v="5"/>
    <s v="Aurea Corradino"/>
    <s v="United States"/>
    <s v="Ara"/>
    <n v="3.375"/>
    <n v="16.875"/>
    <s v="Yes"/>
    <s v="624"/>
  </r>
  <r>
    <s v="IDU-25793-399"/>
    <d v="2020-12-04T00:00:00"/>
    <x v="17"/>
    <s v="E-D-0.2"/>
    <n v="4"/>
    <s v="Aurea Corradino"/>
    <s v="United States"/>
    <s v="Exc"/>
    <n v="3.645"/>
    <n v="14.58"/>
    <s v="Yes"/>
    <s v="624"/>
  </r>
  <r>
    <s v="NUO-20013-488"/>
    <d v="2020-12-04T00:00:00"/>
    <x v="18"/>
    <s v="A-D-0.2"/>
    <n v="6"/>
    <s v="Avrit Davidowsky"/>
    <s v="United States"/>
    <s v="Ara"/>
    <n v="2.9849999999999999"/>
    <n v="17.91"/>
    <s v="No"/>
    <s v="624"/>
  </r>
  <r>
    <s v="UQU-65630-479"/>
    <d v="2021-01-22T00:00:00"/>
    <x v="19"/>
    <s v="R-M-2.5"/>
    <n v="4"/>
    <s v="Annabel Antuk"/>
    <s v="United States"/>
    <s v="Rob"/>
    <n v="22.884999999999998"/>
    <n v="91.539999999999992"/>
    <s v="Yes"/>
    <s v="575"/>
  </r>
  <r>
    <s v="FEO-11834-332"/>
    <d v="2022-02-11T00:00:00"/>
    <x v="20"/>
    <s v="A-D-0.2"/>
    <n v="4"/>
    <s v="Iorgo Kleinert"/>
    <s v="United States"/>
    <s v="Ara"/>
    <n v="2.9849999999999999"/>
    <n v="11.94"/>
    <s v="Yes"/>
    <s v="190"/>
  </r>
  <r>
    <s v="TKY-71558-096"/>
    <d v="2021-09-15T00:00:00"/>
    <x v="21"/>
    <s v="A-M-1"/>
    <n v="1"/>
    <s v="Chrisy Blofeld"/>
    <s v="United States"/>
    <s v="Ara"/>
    <n v="11.25"/>
    <n v="11.25"/>
    <s v="No"/>
    <s v="339"/>
  </r>
  <r>
    <s v="OXY-65322-253"/>
    <d v="2020-10-24T00:00:00"/>
    <x v="22"/>
    <s v="E-M-0.2"/>
    <n v="3"/>
    <s v="Culley Farris"/>
    <s v="United States"/>
    <s v="Exc"/>
    <n v="4.125"/>
    <n v="12.375"/>
    <s v="Yes"/>
    <s v="665"/>
  </r>
  <r>
    <s v="EVP-43500-491"/>
    <d v="2019-02-20T00:00:00"/>
    <x v="23"/>
    <s v="A-M-0.5"/>
    <n v="4"/>
    <s v="Selene Shales"/>
    <s v="United States"/>
    <s v="Ara"/>
    <n v="6.75"/>
    <n v="27"/>
    <s v="Yes"/>
    <s v="1277"/>
  </r>
  <r>
    <s v="WAG-26945-689"/>
    <d v="2019-10-08T00:00:00"/>
    <x v="24"/>
    <s v="A-M-0.2"/>
    <n v="5"/>
    <s v="Vivie Danneil"/>
    <s v="Ireland"/>
    <s v="Ara"/>
    <n v="3.375"/>
    <n v="16.875"/>
    <s v="No"/>
    <s v="1047"/>
  </r>
  <r>
    <s v="CHE-78995-767"/>
    <d v="2022-08-02T00:00:00"/>
    <x v="25"/>
    <s v="A-D-0.5"/>
    <n v="3"/>
    <s v="Theresita Newbury"/>
    <s v="Ireland"/>
    <s v="Ara"/>
    <n v="5.97"/>
    <n v="17.91"/>
    <s v="No"/>
    <s v="18"/>
  </r>
  <r>
    <s v="RYZ-14633-602"/>
    <d v="2019-02-20T00:00:00"/>
    <x v="26"/>
    <s v="A-D-1"/>
    <n v="4"/>
    <s v="Mozelle Calcutt"/>
    <s v="Ireland"/>
    <s v="Ara"/>
    <n v="9.9499999999999993"/>
    <n v="39.799999999999997"/>
    <s v="Yes"/>
    <s v="1277"/>
  </r>
  <r>
    <s v="WOQ-36015-429"/>
    <d v="2021-09-25T00:00:00"/>
    <x v="27"/>
    <s v="L-M-0.2"/>
    <n v="5"/>
    <s v="Adrian Swaine"/>
    <s v="United States"/>
    <s v="Lib"/>
    <n v="4.3650000000000002"/>
    <n v="21.825000000000003"/>
    <s v="No"/>
    <s v="329"/>
  </r>
  <r>
    <s v="WOQ-36015-429"/>
    <d v="2021-09-25T00:00:00"/>
    <x v="27"/>
    <s v="A-D-0.5"/>
    <n v="6"/>
    <s v="Adrian Swaine"/>
    <s v="United States"/>
    <s v="Ara"/>
    <n v="5.97"/>
    <n v="35.82"/>
    <s v="No"/>
    <s v="329"/>
  </r>
  <r>
    <s v="WOQ-36015-429"/>
    <d v="2021-09-25T00:00:00"/>
    <x v="27"/>
    <s v="L-M-0.5"/>
    <n v="6"/>
    <s v="Adrian Swaine"/>
    <s v="United States"/>
    <s v="Lib"/>
    <n v="8.73"/>
    <n v="52.38"/>
    <s v="No"/>
    <s v="329"/>
  </r>
  <r>
    <s v="SCT-60553-454"/>
    <d v="2021-07-17T00:00:00"/>
    <x v="28"/>
    <s v="L-L-0.2"/>
    <n v="5"/>
    <s v="Gallard Gatheral"/>
    <s v="United States"/>
    <s v="Lib"/>
    <n v="4.7549999999999999"/>
    <n v="23.774999999999999"/>
    <s v="No"/>
    <s v="399"/>
  </r>
  <r>
    <s v="GFK-52063-244"/>
    <d v="2020-06-29T00:00:00"/>
    <x v="29"/>
    <s v="L-L-0.5"/>
    <n v="6"/>
    <s v="Una Welberry"/>
    <s v="United Kingdom"/>
    <s v="Lib"/>
    <n v="9.51"/>
    <n v="57.06"/>
    <s v="Yes"/>
    <s v="782"/>
  </r>
  <r>
    <s v="AMM-79521-378"/>
    <d v="2021-06-01T00:00:00"/>
    <x v="30"/>
    <s v="A-D-0.5"/>
    <n v="6"/>
    <s v="Faber Eilhart"/>
    <s v="United States"/>
    <s v="Ara"/>
    <n v="5.97"/>
    <n v="35.82"/>
    <s v="No"/>
    <s v="445"/>
  </r>
  <r>
    <s v="QUQ-90580-772"/>
    <d v="2021-02-06T00:00:00"/>
    <x v="31"/>
    <s v="L-M-0.2"/>
    <n v="2"/>
    <s v="Zorina Ponting"/>
    <s v="United States"/>
    <s v="Lib"/>
    <n v="4.3650000000000002"/>
    <n v="8.73"/>
    <s v="No"/>
    <s v="560"/>
  </r>
  <r>
    <s v="LGD-24408-274"/>
    <d v="2019-04-25T00:00:00"/>
    <x v="32"/>
    <s v="L-L-0.5"/>
    <n v="3"/>
    <s v="Silvio Strase"/>
    <s v="United States"/>
    <s v="Lib"/>
    <n v="9.51"/>
    <n v="28.53"/>
    <s v="No"/>
    <s v="1213"/>
  </r>
  <r>
    <s v="HCT-95608-959"/>
    <d v="2020-04-25T00:00:00"/>
    <x v="33"/>
    <s v="R-M-2.5"/>
    <n v="5"/>
    <s v="Dorie de la Tremoille"/>
    <s v="United States"/>
    <s v="Rob"/>
    <n v="22.884999999999998"/>
    <n v="114.42499999999998"/>
    <s v="No"/>
    <s v="847"/>
  </r>
  <r>
    <s v="OFX-99147-470"/>
    <d v="2021-11-24T00:00:00"/>
    <x v="34"/>
    <s v="R-M-1"/>
    <n v="6"/>
    <s v="Hy Zanetto"/>
    <s v="United States"/>
    <s v="Rob"/>
    <n v="9.9499999999999993"/>
    <n v="59.699999999999996"/>
    <s v="Yes"/>
    <s v="269"/>
  </r>
  <r>
    <s v="LUO-37559-016"/>
    <d v="2021-04-19T00:00:00"/>
    <x v="35"/>
    <s v="L-M-1"/>
    <n v="3"/>
    <s v="Jessica McNess"/>
    <s v="United States"/>
    <s v="Lib"/>
    <n v="14.55"/>
    <n v="43.650000000000006"/>
    <s v="No"/>
    <s v="488"/>
  </r>
  <r>
    <s v="XWC-20610-167"/>
    <d v="2022-07-07T00:00:00"/>
    <x v="36"/>
    <s v="E-D-0.2"/>
    <n v="2"/>
    <s v="Lorenzo Yeoland"/>
    <s v="United States"/>
    <s v="Exc"/>
    <n v="3.645"/>
    <n v="7.29"/>
    <s v="Yes"/>
    <s v="44"/>
  </r>
  <r>
    <s v="GPU-79113-136"/>
    <d v="2019-05-22T00:00:00"/>
    <x v="37"/>
    <s v="R-D-0.2"/>
    <n v="3"/>
    <s v="Abigail Tolworthy"/>
    <s v="United States"/>
    <s v="Rob"/>
    <n v="2.6849999999999996"/>
    <n v="8.0549999999999997"/>
    <s v="Yes"/>
    <s v="1186"/>
  </r>
  <r>
    <s v="ULR-52653-960"/>
    <d v="2021-10-04T00:00:00"/>
    <x v="38"/>
    <s v="L-L-2.5"/>
    <n v="2"/>
    <s v="Maurie Bartol"/>
    <s v="United States"/>
    <s v="Lib"/>
    <n v="36.454999999999998"/>
    <n v="72.91"/>
    <s v="No"/>
    <s v="320"/>
  </r>
  <r>
    <s v="HPI-42308-142"/>
    <d v="2020-04-11T00:00:00"/>
    <x v="39"/>
    <s v="E-M-0.5"/>
    <n v="2"/>
    <s v="Olag Baudassi"/>
    <s v="United States"/>
    <s v="Exc"/>
    <n v="8.25"/>
    <n v="16.5"/>
    <s v="Yes"/>
    <s v="861"/>
  </r>
  <r>
    <s v="XHI-30227-581"/>
    <d v="2022-01-31T00:00:00"/>
    <x v="40"/>
    <s v="L-D-2.5"/>
    <n v="6"/>
    <s v="Petey Kingsbury"/>
    <s v="United States"/>
    <s v="Lib"/>
    <n v="29.784999999999997"/>
    <n v="178.70999999999998"/>
    <s v="No"/>
    <s v="201"/>
  </r>
  <r>
    <s v="DJH-05202-380"/>
    <d v="2019-11-07T00:00:00"/>
    <x v="41"/>
    <s v="E-M-2.5"/>
    <n v="2"/>
    <s v="Donna Baskeyfied"/>
    <s v="United States"/>
    <s v="Exc"/>
    <n v="31.624999999999996"/>
    <n v="63.249999999999993"/>
    <s v="Yes"/>
    <s v="1017"/>
  </r>
  <r>
    <s v="VMW-26889-781"/>
    <d v="2019-06-28T00:00:00"/>
    <x v="42"/>
    <s v="A-L-0.2"/>
    <n v="2"/>
    <s v="Arda Curley"/>
    <s v="United States"/>
    <s v="Ara"/>
    <n v="3.8849999999999998"/>
    <n v="7.77"/>
    <s v="Yes"/>
    <s v="1149"/>
  </r>
  <r>
    <s v="DBU-81099-586"/>
    <d v="2020-09-11T00:00:00"/>
    <x v="43"/>
    <s v="A-D-2.5"/>
    <n v="4"/>
    <s v="Raynor McGilvary"/>
    <s v="United States"/>
    <s v="Ara"/>
    <n v="22.884999999999998"/>
    <n v="91.539999999999992"/>
    <s v="No"/>
    <s v="708"/>
  </r>
  <r>
    <s v="PQA-54820-810"/>
    <d v="2022-08-17T00:00:00"/>
    <x v="44"/>
    <s v="A-L-1"/>
    <n v="3"/>
    <s v="Isis Pikett"/>
    <s v="United States"/>
    <s v="Ara"/>
    <n v="12.95"/>
    <n v="38.849999999999994"/>
    <s v="No"/>
    <s v="3"/>
  </r>
  <r>
    <s v="XKB-41924-202"/>
    <d v="2022-08-19T00:00:00"/>
    <x v="45"/>
    <s v="L-D-0.5"/>
    <n v="2"/>
    <s v="Inger Bouldon"/>
    <s v="United States"/>
    <s v="Lib"/>
    <n v="7.77"/>
    <n v="15.54"/>
    <s v="No"/>
    <s v="1"/>
  </r>
  <r>
    <s v="DWZ-69106-473"/>
    <d v="2019-05-15T00:00:00"/>
    <x v="46"/>
    <s v="L-L-2.5"/>
    <n v="4"/>
    <s v="Karry Flanders"/>
    <s v="Ireland"/>
    <s v="Lib"/>
    <n v="36.454999999999998"/>
    <n v="145.82"/>
    <s v="Yes"/>
    <s v="1193"/>
  </r>
  <r>
    <s v="YHV-68700-050"/>
    <d v="2019-09-11T00:00:00"/>
    <x v="47"/>
    <s v="R-M-0.5"/>
    <n v="5"/>
    <s v="Hartley Mattioli"/>
    <s v="United Kingdom"/>
    <s v="Rob"/>
    <n v="5.97"/>
    <n v="29.849999999999998"/>
    <s v="No"/>
    <s v="1074"/>
  </r>
  <r>
    <s v="YHV-68700-050"/>
    <d v="2019-09-11T00:00:00"/>
    <x v="47"/>
    <s v="L-L-2.5"/>
    <n v="2"/>
    <s v="Hartley Mattioli"/>
    <s v="United Kingdom"/>
    <s v="Lib"/>
    <n v="36.454999999999998"/>
    <n v="72.91"/>
    <s v="No"/>
    <s v="1074"/>
  </r>
  <r>
    <s v="KRB-88066-642"/>
    <d v="2021-03-16T00:00:00"/>
    <x v="48"/>
    <s v="L-M-1"/>
    <n v="5"/>
    <s v="Archambault Gillard"/>
    <s v="United States"/>
    <s v="Lib"/>
    <n v="14.55"/>
    <n v="72.75"/>
    <s v="No"/>
    <s v="522"/>
  </r>
  <r>
    <s v="LQU-08404-173"/>
    <d v="2020-12-03T00:00:00"/>
    <x v="49"/>
    <s v="L-L-1"/>
    <n v="3"/>
    <s v="Salomo Cushworth"/>
    <s v="United States"/>
    <s v="Lib"/>
    <n v="15.85"/>
    <n v="47.55"/>
    <s v="No"/>
    <s v="625"/>
  </r>
  <r>
    <s v="CWK-60159-881"/>
    <d v="2020-01-27T00:00:00"/>
    <x v="50"/>
    <s v="E-D-0.2"/>
    <n v="3"/>
    <s v="Theda Grizard"/>
    <s v="United States"/>
    <s v="Exc"/>
    <n v="3.645"/>
    <n v="10.935"/>
    <s v="Yes"/>
    <s v="936"/>
  </r>
  <r>
    <s v="EEG-74197-843"/>
    <d v="2022-07-17T00:00:00"/>
    <x v="51"/>
    <s v="E-L-1"/>
    <n v="4"/>
    <s v="Rozele Relton"/>
    <s v="United States"/>
    <s v="Exc"/>
    <n v="14.85"/>
    <n v="59.4"/>
    <s v="No"/>
    <s v="34"/>
  </r>
  <r>
    <s v="UCZ-59708-525"/>
    <d v="2022-03-04T00:00:00"/>
    <x v="52"/>
    <s v="L-D-2.5"/>
    <n v="3"/>
    <s v="Willa Rolling"/>
    <s v="United States"/>
    <s v="Lib"/>
    <n v="29.784999999999997"/>
    <n v="89.35499999999999"/>
    <s v="Yes"/>
    <s v="169"/>
  </r>
  <r>
    <s v="HUB-47311-849"/>
    <d v="2021-12-07T00:00:00"/>
    <x v="53"/>
    <s v="L-M-0.5"/>
    <n v="3"/>
    <s v="Stanislaus Gilroy"/>
    <s v="United States"/>
    <s v="Lib"/>
    <n v="8.73"/>
    <n v="26.19"/>
    <s v="Yes"/>
    <s v="256"/>
  </r>
  <r>
    <s v="WYM-17686-694"/>
    <d v="2021-02-25T00:00:00"/>
    <x v="54"/>
    <s v="A-D-2.5"/>
    <n v="5"/>
    <s v="Correy Cottingham"/>
    <s v="United States"/>
    <s v="Ara"/>
    <n v="22.884999999999998"/>
    <n v="114.42499999999998"/>
    <s v="No"/>
    <s v="541"/>
  </r>
  <r>
    <s v="ZYQ-15797-695"/>
    <d v="2019-02-25T00:00:00"/>
    <x v="55"/>
    <s v="R-D-0.5"/>
    <n v="5"/>
    <s v="Pammi Endacott"/>
    <s v="United Kingdom"/>
    <s v="Rob"/>
    <n v="5.3699999999999992"/>
    <n v="26.849999999999994"/>
    <s v="Yes"/>
    <s v="1272"/>
  </r>
  <r>
    <s v="EEJ-16185-108"/>
    <d v="2019-02-09T00:00:00"/>
    <x v="56"/>
    <s v="L-L-0.2"/>
    <n v="5"/>
    <s v="Nona Linklater"/>
    <s v="United States"/>
    <s v="Lib"/>
    <n v="4.7549999999999999"/>
    <n v="23.774999999999999"/>
    <s v="Yes"/>
    <s v="1288"/>
  </r>
  <r>
    <s v="RWR-77888-800"/>
    <d v="2020-02-07T00:00:00"/>
    <x v="57"/>
    <s v="A-M-0.5"/>
    <n v="1"/>
    <s v="Annadiane Dykes"/>
    <s v="United States"/>
    <s v="Ara"/>
    <n v="6.75"/>
    <n v="6.75"/>
    <s v="No"/>
    <s v="925"/>
  </r>
  <r>
    <s v="LHN-75209-742"/>
    <d v="2020-03-23T00:00:00"/>
    <x v="58"/>
    <s v="R-M-0.5"/>
    <n v="6"/>
    <s v="Felecia Dodgson"/>
    <s v="United States"/>
    <s v="Rob"/>
    <n v="5.97"/>
    <n v="35.82"/>
    <s v="Yes"/>
    <s v="880"/>
  </r>
  <r>
    <s v="TIR-71396-998"/>
    <d v="2022-03-06T00:00:00"/>
    <x v="59"/>
    <s v="R-D-2.5"/>
    <n v="4"/>
    <s v="Angelia Cockrem"/>
    <s v="United States"/>
    <s v="Rob"/>
    <n v="20.584999999999997"/>
    <n v="82.339999999999989"/>
    <s v="Yes"/>
    <s v="167"/>
  </r>
  <r>
    <s v="RXF-37618-213"/>
    <d v="2022-04-15T00:00:00"/>
    <x v="60"/>
    <s v="R-L-0.5"/>
    <n v="1"/>
    <s v="Belvia Umpleby"/>
    <s v="United States"/>
    <s v="Rob"/>
    <n v="7.169999999999999"/>
    <n v="7.169999999999999"/>
    <s v="Yes"/>
    <s v="127"/>
  </r>
  <r>
    <s v="ANM-16388-634"/>
    <d v="2021-11-19T00:00:00"/>
    <x v="61"/>
    <s v="L-L-0.2"/>
    <n v="2"/>
    <s v="Nat Saleway"/>
    <s v="United States"/>
    <s v="Lib"/>
    <n v="4.7549999999999999"/>
    <n v="9.51"/>
    <s v="No"/>
    <s v="274"/>
  </r>
  <r>
    <s v="WYL-29300-070"/>
    <d v="2019-10-16T00:00:00"/>
    <x v="62"/>
    <s v="R-M-0.2"/>
    <n v="1"/>
    <s v="Hayward Goulter"/>
    <s v="United States"/>
    <s v="Rob"/>
    <n v="2.9849999999999999"/>
    <n v="2.9849999999999999"/>
    <s v="No"/>
    <s v="1039"/>
  </r>
  <r>
    <s v="JHW-74554-805"/>
    <d v="2019-11-26T00:00:00"/>
    <x v="63"/>
    <s v="R-M-1"/>
    <n v="6"/>
    <s v="Gay Rizzello"/>
    <s v="United Kingdom"/>
    <s v="Rob"/>
    <n v="9.9499999999999993"/>
    <n v="59.699999999999996"/>
    <s v="Yes"/>
    <s v="998"/>
  </r>
  <r>
    <s v="KYS-27063-603"/>
    <d v="2019-06-30T00:00:00"/>
    <x v="64"/>
    <s v="E-L-2.5"/>
    <n v="4"/>
    <s v="Shannon List"/>
    <s v="United States"/>
    <s v="Exc"/>
    <n v="34.154999999999994"/>
    <n v="136.61999999999998"/>
    <s v="No"/>
    <s v="1147"/>
  </r>
  <r>
    <s v="GAZ-58626-277"/>
    <d v="2021-01-04T00:00:00"/>
    <x v="65"/>
    <s v="L-L-0.2"/>
    <n v="2"/>
    <s v="Shirlene Edmondson"/>
    <s v="Ireland"/>
    <s v="Lib"/>
    <n v="4.7549999999999999"/>
    <n v="9.51"/>
    <s v="No"/>
    <s v="593"/>
  </r>
  <r>
    <s v="RPJ-37787-335"/>
    <d v="2020-10-27T00:00:00"/>
    <x v="66"/>
    <s v="A-M-2.5"/>
    <n v="3"/>
    <s v="Aurlie McCarl"/>
    <s v="United States"/>
    <s v="Ara"/>
    <n v="25.874999999999996"/>
    <n v="77.624999999999986"/>
    <s v="No"/>
    <s v="662"/>
  </r>
  <r>
    <s v="LEF-83057-763"/>
    <d v="2021-06-15T00:00:00"/>
    <x v="67"/>
    <s v="L-M-0.2"/>
    <n v="5"/>
    <s v="Alikee Carryer"/>
    <s v="United States"/>
    <s v="Lib"/>
    <n v="4.3650000000000002"/>
    <n v="21.825000000000003"/>
    <s v="Yes"/>
    <s v="431"/>
  </r>
  <r>
    <s v="RPW-36123-215"/>
    <d v="2021-07-19T00:00:00"/>
    <x v="68"/>
    <s v="E-L-0.5"/>
    <n v="2"/>
    <s v="Jennifer Rangall"/>
    <s v="United States"/>
    <s v="Exc"/>
    <n v="8.91"/>
    <n v="17.82"/>
    <s v="Yes"/>
    <s v="397"/>
  </r>
  <r>
    <s v="WLL-59044-117"/>
    <d v="2021-07-23T00:00:00"/>
    <x v="69"/>
    <s v="R-D-1"/>
    <n v="6"/>
    <s v="Kipper Boorn"/>
    <s v="Ireland"/>
    <s v="Rob"/>
    <n v="8.9499999999999993"/>
    <n v="53.699999999999996"/>
    <s v="Yes"/>
    <s v="393"/>
  </r>
  <r>
    <s v="AWT-22827-563"/>
    <d v="2020-01-25T00:00:00"/>
    <x v="70"/>
    <s v="R-L-0.2"/>
    <n v="1"/>
    <s v="Melania Beadle"/>
    <s v="Ireland"/>
    <s v="Rob"/>
    <n v="3.5849999999999995"/>
    <n v="3.5849999999999995"/>
    <s v="Yes"/>
    <s v="938"/>
  </r>
  <r>
    <s v="QLM-07145-668"/>
    <d v="2019-05-09T00:00:00"/>
    <x v="71"/>
    <s v="E-D-0.2"/>
    <n v="2"/>
    <s v="Colene Elgey"/>
    <s v="United States"/>
    <s v="Exc"/>
    <n v="3.645"/>
    <n v="7.29"/>
    <s v="No"/>
    <s v="1199"/>
  </r>
  <r>
    <s v="HVQ-64398-930"/>
    <d v="2020-03-30T00:00:00"/>
    <x v="72"/>
    <s v="A-M-0.5"/>
    <n v="6"/>
    <s v="Lothaire Mizzi"/>
    <s v="United States"/>
    <s v="Ara"/>
    <n v="6.75"/>
    <n v="40.5"/>
    <s v="Yes"/>
    <s v="873"/>
  </r>
  <r>
    <s v="WRT-40778-247"/>
    <d v="2022-03-13T00:00:00"/>
    <x v="73"/>
    <s v="R-L-1"/>
    <n v="4"/>
    <s v="Cletis Giacomazzo"/>
    <s v="United States"/>
    <s v="Rob"/>
    <n v="11.95"/>
    <n v="47.8"/>
    <s v="No"/>
    <s v="160"/>
  </r>
  <r>
    <s v="SUB-13006-125"/>
    <d v="2019-04-17T00:00:00"/>
    <x v="74"/>
    <s v="A-L-0.5"/>
    <n v="5"/>
    <s v="Ami Arnow"/>
    <s v="United States"/>
    <s v="Ara"/>
    <n v="7.77"/>
    <n v="38.849999999999994"/>
    <s v="Yes"/>
    <s v="1221"/>
  </r>
  <r>
    <s v="CQM-49696-263"/>
    <d v="2019-10-25T00:00:00"/>
    <x v="75"/>
    <s v="L-L-2.5"/>
    <n v="3"/>
    <s v="Sheppard Yann"/>
    <s v="United States"/>
    <s v="Lib"/>
    <n v="36.454999999999998"/>
    <n v="109.36499999999999"/>
    <s v="Yes"/>
    <s v="1030"/>
  </r>
  <r>
    <s v="KXN-85094-246"/>
    <d v="2019-09-13T00:00:00"/>
    <x v="76"/>
    <s v="L-M-2.5"/>
    <n v="3"/>
    <s v="Bunny Naulls"/>
    <s v="Ireland"/>
    <s v="Lib"/>
    <n v="33.464999999999996"/>
    <n v="100.39499999999998"/>
    <s v="Yes"/>
    <s v="1072"/>
  </r>
  <r>
    <s v="XOQ-12405-419"/>
    <d v="2020-04-12T00:00:00"/>
    <x v="77"/>
    <s v="R-D-2.5"/>
    <n v="4"/>
    <s v="Hally Lorait"/>
    <s v="United States"/>
    <s v="Rob"/>
    <n v="20.584999999999997"/>
    <n v="82.339999999999989"/>
    <s v="Yes"/>
    <s v="860"/>
  </r>
  <r>
    <s v="HYF-10254-369"/>
    <d v="2019-11-14T00:00:00"/>
    <x v="78"/>
    <s v="L-L-0.5"/>
    <n v="1"/>
    <s v="Zaccaria Sherewood"/>
    <s v="United States"/>
    <s v="Lib"/>
    <n v="9.51"/>
    <n v="9.51"/>
    <s v="No"/>
    <s v="1010"/>
  </r>
  <r>
    <s v="XXJ-47000-307"/>
    <d v="2019-07-18T00:00:00"/>
    <x v="79"/>
    <s v="A-L-2.5"/>
    <n v="3"/>
    <s v="Jeffrey Dufaire"/>
    <s v="United States"/>
    <s v="Ara"/>
    <n v="29.784999999999997"/>
    <n v="89.35499999999999"/>
    <s v="No"/>
    <s v="1129"/>
  </r>
  <r>
    <s v="XXJ-47000-307"/>
    <d v="2019-07-18T00:00:00"/>
    <x v="79"/>
    <s v="A-D-0.2"/>
    <n v="4"/>
    <s v="Jeffrey Dufaire"/>
    <s v="United States"/>
    <s v="Ara"/>
    <n v="2.9849999999999999"/>
    <n v="11.94"/>
    <s v="No"/>
    <s v="1129"/>
  </r>
  <r>
    <s v="ZDK-82166-357"/>
    <d v="2021-04-03T00:00:00"/>
    <x v="80"/>
    <s v="A-M-1"/>
    <n v="3"/>
    <s v="Beitris Keaveney"/>
    <s v="United States"/>
    <s v="Ara"/>
    <n v="11.25"/>
    <n v="33.75"/>
    <s v="No"/>
    <s v="504"/>
  </r>
  <r>
    <s v="IHN-19982-362"/>
    <d v="2021-03-29T00:00:00"/>
    <x v="81"/>
    <s v="R-L-1"/>
    <n v="3"/>
    <s v="Elna Grise"/>
    <s v="United States"/>
    <s v="Rob"/>
    <n v="11.95"/>
    <n v="35.849999999999994"/>
    <s v="No"/>
    <s v="509"/>
  </r>
  <r>
    <s v="VMT-10030-889"/>
    <d v="2021-12-15T00:00:00"/>
    <x v="82"/>
    <s v="A-L-1"/>
    <n v="6"/>
    <s v="Torie Gottelier"/>
    <s v="United States"/>
    <s v="Ara"/>
    <n v="12.95"/>
    <n v="77.699999999999989"/>
    <s v="No"/>
    <s v="248"/>
  </r>
  <r>
    <s v="NHL-11063-100"/>
    <d v="2020-05-20T00:00:00"/>
    <x v="83"/>
    <s v="A-L-1"/>
    <n v="4"/>
    <s v="Loydie Langlais"/>
    <s v="Ireland"/>
    <s v="Ara"/>
    <n v="12.95"/>
    <n v="51.8"/>
    <s v="Yes"/>
    <s v="822"/>
  </r>
  <r>
    <s v="ROV-87448-086"/>
    <d v="2020-11-02T00:00:00"/>
    <x v="84"/>
    <s v="A-M-2.5"/>
    <n v="4"/>
    <s v="Adham Greenhead"/>
    <s v="United States"/>
    <s v="Ara"/>
    <n v="25.874999999999996"/>
    <n v="103.49999999999999"/>
    <s v="No"/>
    <s v="656"/>
  </r>
  <r>
    <s v="DGY-35773-612"/>
    <d v="2020-07-25T00:00:00"/>
    <x v="85"/>
    <s v="E-L-1"/>
    <n v="3"/>
    <s v="Hamish MacSherry"/>
    <s v="United States"/>
    <s v="Exc"/>
    <n v="14.85"/>
    <n v="44.55"/>
    <s v="Yes"/>
    <s v="756"/>
  </r>
  <r>
    <s v="YWH-50638-556"/>
    <d v="2019-03-14T00:00:00"/>
    <x v="86"/>
    <s v="E-L-0.5"/>
    <n v="4"/>
    <s v="Else Langcaster"/>
    <s v="United Kingdom"/>
    <s v="Exc"/>
    <n v="8.91"/>
    <n v="35.64"/>
    <s v="Yes"/>
    <s v="1255"/>
  </r>
  <r>
    <s v="ISL-11200-600"/>
    <d v="2020-07-02T00:00:00"/>
    <x v="87"/>
    <s v="A-D-0.2"/>
    <n v="6"/>
    <s v="Rudy Farquharson"/>
    <s v="Ireland"/>
    <s v="Ara"/>
    <n v="2.9849999999999999"/>
    <n v="17.91"/>
    <s v="Yes"/>
    <s v="779"/>
  </r>
  <r>
    <s v="LBZ-75997-047"/>
    <d v="2019-12-17T00:00:00"/>
    <x v="88"/>
    <s v="A-M-2.5"/>
    <n v="6"/>
    <s v="Norene Magauran"/>
    <s v="United States"/>
    <s v="Ara"/>
    <n v="25.874999999999996"/>
    <n v="155.24999999999997"/>
    <s v="No"/>
    <s v="977"/>
  </r>
  <r>
    <s v="EUH-08089-954"/>
    <d v="2020-12-06T00:00:00"/>
    <x v="89"/>
    <s v="A-D-0.2"/>
    <n v="2"/>
    <s v="Vicki Kirdsch"/>
    <s v="United States"/>
    <s v="Ara"/>
    <n v="2.9849999999999999"/>
    <n v="5.97"/>
    <s v="No"/>
    <s v="622"/>
  </r>
  <r>
    <s v="BLD-12227-251"/>
    <d v="2021-03-04T00:00:00"/>
    <x v="90"/>
    <s v="A-M-0.5"/>
    <n v="2"/>
    <s v="Ilysa Whapple"/>
    <s v="United States"/>
    <s v="Ara"/>
    <n v="6.75"/>
    <n v="13.5"/>
    <s v="No"/>
    <s v="534"/>
  </r>
  <r>
    <s v="OPY-30711-853"/>
    <d v="2021-07-17T00:00:00"/>
    <x v="91"/>
    <s v="A-D-0.2"/>
    <n v="1"/>
    <s v="Ruy Cancellieri"/>
    <s v="Ireland"/>
    <s v="Ara"/>
    <n v="2.9849999999999999"/>
    <n v="2.9849999999999999"/>
    <s v="No"/>
    <s v="399"/>
  </r>
  <r>
    <s v="DBC-44122-300"/>
    <d v="2020-11-04T00:00:00"/>
    <x v="92"/>
    <s v="L-M-0.2"/>
    <n v="3"/>
    <s v="Aube Follett"/>
    <s v="United States"/>
    <s v="Lib"/>
    <n v="4.3650000000000002"/>
    <n v="13.095000000000001"/>
    <s v="Yes"/>
    <s v="654"/>
  </r>
  <r>
    <s v="FJQ-60035-234"/>
    <d v="2021-04-05T00:00:00"/>
    <x v="93"/>
    <s v="A-L-0.2"/>
    <n v="2"/>
    <s v="Rudiger Di Bartolomeo"/>
    <s v="United States"/>
    <s v="Ara"/>
    <n v="3.8849999999999998"/>
    <n v="7.77"/>
    <s v="Yes"/>
    <s v="502"/>
  </r>
  <r>
    <s v="HSF-66926-425"/>
    <d v="2020-03-01T00:00:00"/>
    <x v="94"/>
    <s v="L-D-2.5"/>
    <n v="5"/>
    <s v="Nickey Youles"/>
    <s v="Ireland"/>
    <s v="Lib"/>
    <n v="29.784999999999997"/>
    <n v="148.92499999999998"/>
    <s v="Yes"/>
    <s v="902"/>
  </r>
  <r>
    <s v="LQG-41416-375"/>
    <d v="2021-10-19T00:00:00"/>
    <x v="95"/>
    <s v="L-D-1"/>
    <n v="3"/>
    <s v="Dyanna Aizikovitz"/>
    <s v="Ireland"/>
    <s v="Lib"/>
    <n v="12.95"/>
    <n v="38.849999999999994"/>
    <s v="Yes"/>
    <s v="305"/>
  </r>
  <r>
    <s v="VZO-97265-841"/>
    <d v="2022-07-08T00:00:00"/>
    <x v="96"/>
    <s v="R-M-0.2"/>
    <n v="4"/>
    <s v="Bram Revel"/>
    <s v="United States"/>
    <s v="Rob"/>
    <n v="2.9849999999999999"/>
    <n v="11.94"/>
    <s v="No"/>
    <s v="43"/>
  </r>
  <r>
    <s v="MOR-12987-399"/>
    <d v="2019-08-17T00:00:00"/>
    <x v="97"/>
    <s v="L-M-1"/>
    <n v="6"/>
    <s v="Emiline Priddis"/>
    <s v="United States"/>
    <s v="Lib"/>
    <n v="14.55"/>
    <n v="87.300000000000011"/>
    <s v="No"/>
    <s v="1099"/>
  </r>
  <r>
    <s v="UOA-23786-489"/>
    <d v="2020-05-31T00:00:00"/>
    <x v="98"/>
    <s v="A-M-0.5"/>
    <n v="6"/>
    <s v="Queenie Veel"/>
    <s v="United States"/>
    <s v="Ara"/>
    <n v="6.75"/>
    <n v="40.5"/>
    <s v="Yes"/>
    <s v="811"/>
  </r>
  <r>
    <s v="AJL-52941-018"/>
    <d v="2020-05-05T00:00:00"/>
    <x v="99"/>
    <s v="E-D-1"/>
    <n v="2"/>
    <s v="Lind Conyers"/>
    <s v="United States"/>
    <s v="Exc"/>
    <n v="12.15"/>
    <n v="24.3"/>
    <s v="No"/>
    <s v="837"/>
  </r>
  <r>
    <s v="XSZ-84273-421"/>
    <d v="2019-04-14T00:00:00"/>
    <x v="100"/>
    <s v="R-M-0.5"/>
    <n v="3"/>
    <s v="Pen Wye"/>
    <s v="United States"/>
    <s v="Rob"/>
    <n v="5.97"/>
    <n v="17.91"/>
    <s v="Yes"/>
    <s v="1224"/>
  </r>
  <r>
    <s v="NUN-48214-216"/>
    <d v="2020-07-29T00:00:00"/>
    <x v="101"/>
    <s v="A-M-0.5"/>
    <n v="4"/>
    <s v="Isahella Hagland"/>
    <s v="United States"/>
    <s v="Ara"/>
    <n v="6.75"/>
    <n v="27"/>
    <s v="No"/>
    <s v="752"/>
  </r>
  <r>
    <s v="AKV-93064-769"/>
    <d v="2019-12-12T00:00:00"/>
    <x v="102"/>
    <s v="L-D-0.5"/>
    <n v="1"/>
    <s v="Terry Sheryn"/>
    <s v="United States"/>
    <s v="Lib"/>
    <n v="7.77"/>
    <n v="7.77"/>
    <s v="Yes"/>
    <s v="982"/>
  </r>
  <r>
    <s v="BRB-40903-533"/>
    <d v="2022-06-15T00:00:00"/>
    <x v="103"/>
    <s v="E-L-0.2"/>
    <n v="3"/>
    <s v="Marie-jeanne Redgrave"/>
    <s v="United States"/>
    <s v="Exc"/>
    <n v="4.4550000000000001"/>
    <n v="13.365"/>
    <s v="Yes"/>
    <s v="66"/>
  </r>
  <r>
    <s v="GPR-19973-483"/>
    <d v="2019-06-26T00:00:00"/>
    <x v="104"/>
    <s v="R-D-0.5"/>
    <n v="5"/>
    <s v="Betty Fominov"/>
    <s v="United States"/>
    <s v="Rob"/>
    <n v="5.3699999999999992"/>
    <n v="26.849999999999994"/>
    <s v="No"/>
    <s v="1151"/>
  </r>
  <r>
    <s v="XIY-43041-882"/>
    <d v="2021-10-12T00:00:00"/>
    <x v="105"/>
    <s v="A-M-1"/>
    <n v="1"/>
    <s v="Shawnee Critchlow"/>
    <s v="United States"/>
    <s v="Ara"/>
    <n v="11.25"/>
    <n v="11.25"/>
    <s v="No"/>
    <s v="312"/>
  </r>
  <r>
    <s v="YGY-98425-969"/>
    <d v="2019-04-01T00:00:00"/>
    <x v="106"/>
    <s v="L-M-1"/>
    <n v="1"/>
    <s v="Merrel Steptow"/>
    <s v="Ireland"/>
    <s v="Lib"/>
    <n v="14.55"/>
    <n v="14.55"/>
    <s v="No"/>
    <s v="1237"/>
  </r>
  <r>
    <s v="MSB-08397-648"/>
    <d v="2021-03-10T00:00:00"/>
    <x v="107"/>
    <s v="R-L-0.2"/>
    <n v="4"/>
    <s v="Carmina Hubbuck"/>
    <s v="United States"/>
    <s v="Rob"/>
    <n v="3.5849999999999995"/>
    <n v="14.339999999999998"/>
    <s v="No"/>
    <s v="528"/>
  </r>
  <r>
    <s v="WDR-06028-345"/>
    <d v="2019-08-16T00:00:00"/>
    <x v="108"/>
    <s v="L-L-1"/>
    <n v="1"/>
    <s v="Ingeberg Mulliner"/>
    <s v="United Kingdom"/>
    <s v="Lib"/>
    <n v="15.85"/>
    <n v="15.85"/>
    <s v="No"/>
    <s v="1100"/>
  </r>
  <r>
    <s v="MXM-42948-061"/>
    <d v="2020-08-11T00:00:00"/>
    <x v="109"/>
    <s v="L-L-0.2"/>
    <n v="4"/>
    <s v="Geneva Standley"/>
    <s v="Ireland"/>
    <s v="Lib"/>
    <n v="4.7549999999999999"/>
    <n v="19.02"/>
    <s v="Yes"/>
    <s v="739"/>
  </r>
  <r>
    <s v="MGQ-98961-173"/>
    <d v="2022-04-05T00:00:00"/>
    <x v="110"/>
    <s v="L-L-0.5"/>
    <n v="4"/>
    <s v="Brook Drage"/>
    <s v="United States"/>
    <s v="Lib"/>
    <n v="9.51"/>
    <n v="38.04"/>
    <s v="No"/>
    <s v="137"/>
  </r>
  <r>
    <s v="RFH-64349-897"/>
    <d v="2019-10-22T00:00:00"/>
    <x v="111"/>
    <s v="E-D-0.5"/>
    <n v="3"/>
    <s v="Muffin Yallop"/>
    <s v="United States"/>
    <s v="Exc"/>
    <n v="7.29"/>
    <n v="21.87"/>
    <s v="Yes"/>
    <s v="1033"/>
  </r>
  <r>
    <s v="TKL-20738-660"/>
    <d v="2021-10-02T00:00:00"/>
    <x v="112"/>
    <s v="E-M-0.2"/>
    <n v="1"/>
    <s v="Cordi Switsur"/>
    <s v="United States"/>
    <s v="Exc"/>
    <n v="4.125"/>
    <n v="4.125"/>
    <s v="No"/>
    <s v="322"/>
  </r>
  <r>
    <s v="TKL-20738-660"/>
    <d v="2021-10-02T00:00:00"/>
    <x v="112"/>
    <s v="A-L-0.2"/>
    <n v="1"/>
    <s v="Cordi Switsur"/>
    <s v="United States"/>
    <s v="Ara"/>
    <n v="3.8849999999999998"/>
    <n v="3.8849999999999998"/>
    <s v="No"/>
    <s v="322"/>
  </r>
  <r>
    <s v="TKL-20738-660"/>
    <d v="2021-10-02T00:00:00"/>
    <x v="112"/>
    <s v="E-M-1"/>
    <n v="5"/>
    <s v="Cordi Switsur"/>
    <s v="United States"/>
    <s v="Exc"/>
    <n v="13.75"/>
    <n v="68.75"/>
    <s v="No"/>
    <s v="322"/>
  </r>
  <r>
    <s v="GOW-03198-575"/>
    <d v="2021-03-13T00:00:00"/>
    <x v="113"/>
    <s v="A-D-0.5"/>
    <n v="4"/>
    <s v="Mahala Ludwell"/>
    <s v="United States"/>
    <s v="Ara"/>
    <n v="5.97"/>
    <n v="23.88"/>
    <s v="Yes"/>
    <s v="525"/>
  </r>
  <r>
    <s v="QJB-90477-635"/>
    <d v="2022-06-12T00:00:00"/>
    <x v="114"/>
    <s v="L-L-2.5"/>
    <n v="4"/>
    <s v="Doll Beauchamp"/>
    <s v="United States"/>
    <s v="Lib"/>
    <n v="36.454999999999998"/>
    <n v="145.82"/>
    <s v="No"/>
    <s v="69"/>
  </r>
  <r>
    <s v="MWP-46239-785"/>
    <d v="2019-04-27T00:00:00"/>
    <x v="115"/>
    <s v="L-M-0.2"/>
    <n v="5"/>
    <s v="Stanford Rodliff"/>
    <s v="United States"/>
    <s v="Lib"/>
    <n v="4.3650000000000002"/>
    <n v="21.825000000000003"/>
    <s v="Yes"/>
    <s v="1211"/>
  </r>
  <r>
    <s v="QDV-03406-248"/>
    <d v="2019-05-23T00:00:00"/>
    <x v="116"/>
    <s v="L-M-0.5"/>
    <n v="3"/>
    <s v="Stevana Woodham"/>
    <s v="Ireland"/>
    <s v="Lib"/>
    <n v="8.73"/>
    <n v="26.19"/>
    <s v="Yes"/>
    <s v="1185"/>
  </r>
  <r>
    <s v="GPH-40635-105"/>
    <d v="2020-07-14T00:00:00"/>
    <x v="117"/>
    <s v="A-M-1"/>
    <n v="1"/>
    <s v="Hewet Synnot"/>
    <s v="United States"/>
    <s v="Ara"/>
    <n v="11.25"/>
    <n v="11.25"/>
    <s v="No"/>
    <s v="767"/>
  </r>
  <r>
    <s v="JOM-80930-071"/>
    <d v="2021-11-10T00:00:00"/>
    <x v="118"/>
    <s v="L-D-1"/>
    <n v="6"/>
    <s v="Raleigh Lepere"/>
    <s v="Ireland"/>
    <s v="Lib"/>
    <n v="12.95"/>
    <n v="77.699999999999989"/>
    <s v="No"/>
    <s v="283"/>
  </r>
  <r>
    <s v="OIL-26493-755"/>
    <d v="2021-08-31T00:00:00"/>
    <x v="119"/>
    <s v="A-M-0.5"/>
    <n v="1"/>
    <s v="Timofei Woofinden"/>
    <s v="United States"/>
    <s v="Ara"/>
    <n v="6.75"/>
    <n v="6.75"/>
    <s v="No"/>
    <s v="354"/>
  </r>
  <r>
    <s v="CYV-13426-645"/>
    <d v="2019-07-06T00:00:00"/>
    <x v="120"/>
    <s v="E-D-1"/>
    <n v="1"/>
    <s v="Evelina Dacca"/>
    <s v="United States"/>
    <s v="Exc"/>
    <n v="12.15"/>
    <n v="12.15"/>
    <s v="Yes"/>
    <s v="1141"/>
  </r>
  <r>
    <s v="WRP-39846-614"/>
    <d v="2022-03-04T00:00:00"/>
    <x v="121"/>
    <s v="A-L-2.5"/>
    <n v="5"/>
    <s v="Bidget Tremellier"/>
    <s v="Ireland"/>
    <s v="Ara"/>
    <n v="29.784999999999997"/>
    <n v="148.92499999999998"/>
    <s v="Yes"/>
    <s v="169"/>
  </r>
  <r>
    <s v="VDZ-76673-968"/>
    <d v="2020-12-31T00:00:00"/>
    <x v="122"/>
    <s v="E-D-0.5"/>
    <n v="2"/>
    <s v="Bobinette Hindsberg"/>
    <s v="United States"/>
    <s v="Exc"/>
    <n v="7.29"/>
    <n v="14.58"/>
    <s v="Yes"/>
    <s v="597"/>
  </r>
  <r>
    <s v="VTV-03546-175"/>
    <d v="2020-07-31T00:00:00"/>
    <x v="123"/>
    <s v="A-L-2.5"/>
    <n v="5"/>
    <s v="Osbert Robins"/>
    <s v="United States"/>
    <s v="Ara"/>
    <n v="29.784999999999997"/>
    <n v="148.92499999999998"/>
    <s v="Yes"/>
    <s v="750"/>
  </r>
  <r>
    <s v="GHR-72274-715"/>
    <d v="2021-05-24T00:00:00"/>
    <x v="124"/>
    <s v="L-D-1"/>
    <n v="1"/>
    <s v="Othello Syseland"/>
    <s v="United States"/>
    <s v="Lib"/>
    <n v="12.95"/>
    <n v="12.95"/>
    <s v="No"/>
    <s v="453"/>
  </r>
  <r>
    <s v="ZGK-97262-313"/>
    <d v="2022-07-16T00:00:00"/>
    <x v="125"/>
    <s v="E-M-2.5"/>
    <n v="3"/>
    <s v="Ewell Hanby"/>
    <s v="United States"/>
    <s v="Exc"/>
    <n v="31.624999999999996"/>
    <n v="94.874999999999986"/>
    <s v="Yes"/>
    <s v="35"/>
  </r>
  <r>
    <s v="ZFS-30776-804"/>
    <d v="2021-02-05T00:00:00"/>
    <x v="126"/>
    <s v="A-L-0.5"/>
    <n v="5"/>
    <s v="Blancha McAmish"/>
    <s v="United States"/>
    <s v="Ara"/>
    <n v="7.77"/>
    <n v="38.849999999999994"/>
    <s v="Yes"/>
    <s v="561"/>
  </r>
  <r>
    <s v="QUU-91729-492"/>
    <d v="2021-07-29T00:00:00"/>
    <x v="127"/>
    <s v="A-D-0.2"/>
    <n v="4"/>
    <s v="Lowell Keenleyside"/>
    <s v="United States"/>
    <s v="Ara"/>
    <n v="2.9849999999999999"/>
    <n v="11.94"/>
    <s v="No"/>
    <s v="387"/>
  </r>
  <r>
    <s v="PVI-72795-960"/>
    <d v="2022-03-17T00:00:00"/>
    <x v="128"/>
    <s v="E-L-2.5"/>
    <n v="3"/>
    <s v="Elonore Joliffe"/>
    <s v="Ireland"/>
    <s v="Exc"/>
    <n v="34.154999999999994"/>
    <n v="102.46499999999997"/>
    <s v="No"/>
    <s v="156"/>
  </r>
  <r>
    <s v="PPP-78935-365"/>
    <d v="2021-02-11T00:00:00"/>
    <x v="129"/>
    <s v="E-D-1"/>
    <n v="4"/>
    <s v="Abraham Coleman"/>
    <s v="United States"/>
    <s v="Exc"/>
    <n v="12.15"/>
    <n v="48.6"/>
    <s v="No"/>
    <s v="555"/>
  </r>
  <r>
    <s v="JUO-34131-517"/>
    <d v="2019-02-13T00:00:00"/>
    <x v="130"/>
    <s v="L-D-1"/>
    <n v="6"/>
    <s v="Rivy Farington"/>
    <s v="United States"/>
    <s v="Lib"/>
    <n v="12.95"/>
    <n v="77.699999999999989"/>
    <s v="Yes"/>
    <s v="1284"/>
  </r>
  <r>
    <s v="ZJE-89333-489"/>
    <d v="2022-05-13T00:00:00"/>
    <x v="131"/>
    <s v="L-D-2.5"/>
    <n v="1"/>
    <s v="Vallie Kundt"/>
    <s v="Ireland"/>
    <s v="Lib"/>
    <n v="29.784999999999997"/>
    <n v="29.784999999999997"/>
    <s v="Yes"/>
    <s v="99"/>
  </r>
  <r>
    <s v="LOO-35324-159"/>
    <d v="2020-05-19T00:00:00"/>
    <x v="132"/>
    <s v="A-L-0.2"/>
    <n v="4"/>
    <s v="Boyd Bett"/>
    <s v="United States"/>
    <s v="Ara"/>
    <n v="3.8849999999999998"/>
    <n v="15.54"/>
    <s v="Yes"/>
    <s v="823"/>
  </r>
  <r>
    <s v="JBQ-93412-846"/>
    <d v="2022-04-27T00:00:00"/>
    <x v="133"/>
    <s v="E-L-2.5"/>
    <n v="4"/>
    <s v="Julio Armytage"/>
    <s v="Ireland"/>
    <s v="Exc"/>
    <n v="34.154999999999994"/>
    <n v="136.61999999999998"/>
    <s v="Yes"/>
    <s v="115"/>
  </r>
  <r>
    <s v="EHX-66333-637"/>
    <d v="2020-09-09T00:00:00"/>
    <x v="134"/>
    <s v="L-M-0.5"/>
    <n v="2"/>
    <s v="Deana Staite"/>
    <s v="United States"/>
    <s v="Lib"/>
    <n v="8.73"/>
    <n v="17.46"/>
    <s v="No"/>
    <s v="710"/>
  </r>
  <r>
    <s v="WXG-25759-236"/>
    <d v="2021-03-10T00:00:00"/>
    <x v="135"/>
    <s v="E-L-2.5"/>
    <n v="2"/>
    <s v="Winn Keyse"/>
    <s v="United States"/>
    <s v="Exc"/>
    <n v="34.154999999999994"/>
    <n v="68.309999999999988"/>
    <s v="Yes"/>
    <s v="528"/>
  </r>
  <r>
    <s v="QNA-31113-984"/>
    <d v="2019-04-07T00:00:00"/>
    <x v="136"/>
    <s v="L-M-0.2"/>
    <n v="4"/>
    <s v="Osmund Clausen-Thue"/>
    <s v="United States"/>
    <s v="Lib"/>
    <n v="4.3650000000000002"/>
    <n v="17.46"/>
    <s v="No"/>
    <s v="1231"/>
  </r>
  <r>
    <s v="ZWI-52029-159"/>
    <d v="2020-07-12T00:00:00"/>
    <x v="137"/>
    <s v="L-M-1"/>
    <n v="3"/>
    <s v="Leonore Francisco"/>
    <s v="United States"/>
    <s v="Lib"/>
    <n v="14.55"/>
    <n v="43.650000000000006"/>
    <s v="No"/>
    <s v="769"/>
  </r>
  <r>
    <s v="ZWI-52029-159"/>
    <d v="2020-07-12T00:00:00"/>
    <x v="137"/>
    <s v="E-M-1"/>
    <n v="2"/>
    <s v="Leonore Francisco"/>
    <s v="United States"/>
    <s v="Exc"/>
    <n v="13.75"/>
    <n v="27.5"/>
    <s v="No"/>
    <s v="769"/>
  </r>
  <r>
    <s v="DFS-49954-707"/>
    <d v="2021-12-21T00:00:00"/>
    <x v="138"/>
    <s v="E-D-0.2"/>
    <n v="5"/>
    <s v="Giacobo Skingle"/>
    <s v="United States"/>
    <s v="Exc"/>
    <n v="3.645"/>
    <n v="18.225000000000001"/>
    <s v="Yes"/>
    <s v="242"/>
  </r>
  <r>
    <s v="VYP-89830-878"/>
    <d v="2020-10-04T00:00:00"/>
    <x v="139"/>
    <s v="A-M-2.5"/>
    <n v="2"/>
    <s v="Gerard Pirdy"/>
    <s v="United States"/>
    <s v="Ara"/>
    <n v="25.874999999999996"/>
    <n v="51.749999999999993"/>
    <s v="Yes"/>
    <s v="685"/>
  </r>
  <r>
    <s v="AMT-40418-362"/>
    <d v="2020-08-08T00:00:00"/>
    <x v="140"/>
    <s v="L-D-1"/>
    <n v="1"/>
    <s v="Jacinthe Balsillie"/>
    <s v="United States"/>
    <s v="Lib"/>
    <n v="12.95"/>
    <n v="12.95"/>
    <s v="Yes"/>
    <s v="742"/>
  </r>
  <r>
    <s v="NFQ-23241-793"/>
    <d v="2020-10-11T00:00:00"/>
    <x v="141"/>
    <s v="A-M-1"/>
    <n v="3"/>
    <s v="Quinton Fouracres"/>
    <s v="United States"/>
    <s v="Ara"/>
    <n v="11.25"/>
    <n v="33.75"/>
    <s v="Yes"/>
    <s v="678"/>
  </r>
  <r>
    <s v="JQK-64922-985"/>
    <d v="2021-11-10T00:00:00"/>
    <x v="142"/>
    <s v="R-M-2.5"/>
    <n v="3"/>
    <s v="Bettina Leffek"/>
    <s v="United States"/>
    <s v="Rob"/>
    <n v="22.884999999999998"/>
    <n v="68.655000000000001"/>
    <s v="Yes"/>
    <s v="283"/>
  </r>
  <r>
    <s v="YET-17732-678"/>
    <d v="2021-06-20T00:00:00"/>
    <x v="143"/>
    <s v="R-D-0.2"/>
    <n v="1"/>
    <s v="Hetti Penson"/>
    <s v="United States"/>
    <s v="Rob"/>
    <n v="2.6849999999999996"/>
    <n v="2.6849999999999996"/>
    <s v="No"/>
    <s v="426"/>
  </r>
  <r>
    <s v="NKW-24945-846"/>
    <d v="2021-10-04T00:00:00"/>
    <x v="144"/>
    <s v="A-D-2.5"/>
    <n v="5"/>
    <s v="Jocko Pray"/>
    <s v="United States"/>
    <s v="Ara"/>
    <n v="22.884999999999998"/>
    <n v="114.42499999999998"/>
    <s v="No"/>
    <s v="320"/>
  </r>
  <r>
    <s v="VKA-82720-513"/>
    <d v="2019-06-24T00:00:00"/>
    <x v="145"/>
    <s v="A-M-2.5"/>
    <n v="6"/>
    <s v="Grete Holborn"/>
    <s v="United States"/>
    <s v="Ara"/>
    <n v="25.874999999999996"/>
    <n v="155.24999999999997"/>
    <s v="Yes"/>
    <s v="1153"/>
  </r>
  <r>
    <s v="THA-60599-417"/>
    <d v="2019-10-26T00:00:00"/>
    <x v="146"/>
    <s v="A-M-2.5"/>
    <n v="3"/>
    <s v="Fielding Keinrat"/>
    <s v="United States"/>
    <s v="Ara"/>
    <n v="25.874999999999996"/>
    <n v="77.624999999999986"/>
    <s v="Yes"/>
    <s v="1029"/>
  </r>
  <r>
    <s v="MEK-39769-035"/>
    <d v="2021-06-27T00:00:00"/>
    <x v="147"/>
    <s v="R-D-2.5"/>
    <n v="3"/>
    <s v="Paulo Yea"/>
    <s v="Ireland"/>
    <s v="Rob"/>
    <n v="20.584999999999997"/>
    <n v="61.754999999999995"/>
    <s v="No"/>
    <s v="419"/>
  </r>
  <r>
    <s v="JAF-18294-750"/>
    <d v="2019-09-06T00:00:00"/>
    <x v="148"/>
    <s v="R-D-2.5"/>
    <n v="6"/>
    <s v="Say Risborough"/>
    <s v="United States"/>
    <s v="Rob"/>
    <n v="20.584999999999997"/>
    <n v="123.50999999999999"/>
    <s v="Yes"/>
    <s v="1079"/>
  </r>
  <r>
    <s v="TME-59627-221"/>
    <d v="2021-04-30T00:00:00"/>
    <x v="149"/>
    <s v="L-L-2.5"/>
    <n v="6"/>
    <s v="Alexa Sizey"/>
    <s v="United States"/>
    <s v="Lib"/>
    <n v="36.454999999999998"/>
    <n v="218.73"/>
    <s v="No"/>
    <s v="477"/>
  </r>
  <r>
    <s v="UDG-65353-824"/>
    <d v="2020-01-07T00:00:00"/>
    <x v="150"/>
    <s v="E-M-0.5"/>
    <n v="4"/>
    <s v="Kari Swede"/>
    <s v="United States"/>
    <s v="Exc"/>
    <n v="8.25"/>
    <n v="33"/>
    <s v="No"/>
    <s v="956"/>
  </r>
  <r>
    <s v="ENQ-42923-176"/>
    <d v="2021-01-11T00:00:00"/>
    <x v="151"/>
    <s v="A-L-0.5"/>
    <n v="3"/>
    <s v="Leontine Rubrow"/>
    <s v="United States"/>
    <s v="Ara"/>
    <n v="7.77"/>
    <n v="23.31"/>
    <s v="No"/>
    <s v="586"/>
  </r>
  <r>
    <s v="CBT-55781-720"/>
    <d v="2021-11-15T00:00:00"/>
    <x v="152"/>
    <s v="E-D-0.5"/>
    <n v="3"/>
    <s v="Dottie Tift"/>
    <s v="United States"/>
    <s v="Exc"/>
    <n v="7.29"/>
    <n v="21.87"/>
    <s v="Yes"/>
    <s v="278"/>
  </r>
  <r>
    <s v="NEU-86533-016"/>
    <d v="2019-06-03T00:00:00"/>
    <x v="153"/>
    <s v="R-D-0.2"/>
    <n v="6"/>
    <s v="Gerardo Schonfeld"/>
    <s v="United States"/>
    <s v="Rob"/>
    <n v="2.6849999999999996"/>
    <n v="16.11"/>
    <s v="No"/>
    <s v="1174"/>
  </r>
  <r>
    <s v="BYU-58154-603"/>
    <d v="2020-12-17T00:00:00"/>
    <x v="154"/>
    <s v="E-D-0.5"/>
    <n v="4"/>
    <s v="Claiborne Feye"/>
    <s v="Ireland"/>
    <s v="Exc"/>
    <n v="7.29"/>
    <n v="29.16"/>
    <s v="No"/>
    <s v="611"/>
  </r>
  <r>
    <s v="EHJ-05910-257"/>
    <d v="2021-02-07T00:00:00"/>
    <x v="155"/>
    <s v="R-D-1"/>
    <n v="6"/>
    <s v="Mina Elstone"/>
    <s v="United States"/>
    <s v="Rob"/>
    <n v="8.9499999999999993"/>
    <n v="53.699999999999996"/>
    <s v="Yes"/>
    <s v="559"/>
  </r>
  <r>
    <s v="EIL-44855-309"/>
    <d v="2021-03-15T00:00:00"/>
    <x v="156"/>
    <s v="R-D-0.5"/>
    <n v="5"/>
    <s v="Sherman Mewrcik"/>
    <s v="United States"/>
    <s v="Rob"/>
    <n v="5.3699999999999992"/>
    <n v="26.849999999999994"/>
    <s v="Yes"/>
    <s v="523"/>
  </r>
  <r>
    <s v="HCA-87224-420"/>
    <d v="2022-08-04T00:00:00"/>
    <x v="157"/>
    <s v="E-M-0.5"/>
    <n v="5"/>
    <s v="Tamarah Fero"/>
    <s v="United States"/>
    <s v="Exc"/>
    <n v="8.25"/>
    <n v="41.25"/>
    <s v="Yes"/>
    <s v="16"/>
  </r>
  <r>
    <s v="ABO-29054-365"/>
    <d v="2019-01-19T00:00:00"/>
    <x v="158"/>
    <s v="A-M-0.5"/>
    <n v="6"/>
    <s v="Stanislaus Valsler"/>
    <s v="Ireland"/>
    <s v="Ara"/>
    <n v="6.75"/>
    <n v="40.5"/>
    <s v="No"/>
    <s v="1309"/>
  </r>
  <r>
    <s v="TKN-58485-031"/>
    <d v="2022-03-23T00:00:00"/>
    <x v="159"/>
    <s v="R-D-1"/>
    <n v="2"/>
    <s v="Felita Dauney"/>
    <s v="Ireland"/>
    <s v="Rob"/>
    <n v="8.9499999999999993"/>
    <n v="17.899999999999999"/>
    <s v="No"/>
    <s v="150"/>
  </r>
  <r>
    <s v="RCK-04069-371"/>
    <d v="2021-10-07T00:00:00"/>
    <x v="160"/>
    <s v="E-L-2.5"/>
    <n v="2"/>
    <s v="Serena Earley"/>
    <s v="United Kingdom"/>
    <s v="Exc"/>
    <n v="34.154999999999994"/>
    <n v="68.309999999999988"/>
    <s v="No"/>
    <s v="317"/>
  </r>
  <r>
    <s v="IRJ-67095-738"/>
    <d v="2019-03-20T00:00:00"/>
    <x v="161"/>
    <s v="E-M-2.5"/>
    <n v="2"/>
    <s v="Minny Chamberlayne"/>
    <s v="United States"/>
    <s v="Exc"/>
    <n v="31.624999999999996"/>
    <n v="63.249999999999993"/>
    <s v="Yes"/>
    <s v="1249"/>
  </r>
  <r>
    <s v="VEA-31961-977"/>
    <d v="2021-12-15T00:00:00"/>
    <x v="162"/>
    <s v="E-D-0.5"/>
    <n v="3"/>
    <s v="Bartholemy Flaherty"/>
    <s v="Ireland"/>
    <s v="Exc"/>
    <n v="7.29"/>
    <n v="21.87"/>
    <s v="No"/>
    <s v="248"/>
  </r>
  <r>
    <s v="BAF-42286-205"/>
    <d v="2022-06-08T00:00:00"/>
    <x v="163"/>
    <s v="R-M-2.5"/>
    <n v="4"/>
    <s v="Oran Colbeck"/>
    <s v="United States"/>
    <s v="Rob"/>
    <n v="22.884999999999998"/>
    <n v="91.539999999999992"/>
    <s v="No"/>
    <s v="73"/>
  </r>
  <r>
    <s v="WOR-52762-511"/>
    <d v="2019-12-14T00:00:00"/>
    <x v="164"/>
    <s v="E-L-2.5"/>
    <n v="6"/>
    <s v="Elysee Sketch"/>
    <s v="United States"/>
    <s v="Exc"/>
    <n v="34.154999999999994"/>
    <n v="204.92999999999995"/>
    <s v="Yes"/>
    <s v="980"/>
  </r>
  <r>
    <s v="ZWK-03995-815"/>
    <d v="2021-04-10T00:00:00"/>
    <x v="165"/>
    <s v="E-M-2.5"/>
    <n v="2"/>
    <s v="Ethelda Hobbing"/>
    <s v="United States"/>
    <s v="Exc"/>
    <n v="31.624999999999996"/>
    <n v="63.249999999999993"/>
    <s v="Yes"/>
    <s v="497"/>
  </r>
  <r>
    <s v="CKF-43291-846"/>
    <d v="2020-03-10T00:00:00"/>
    <x v="166"/>
    <s v="E-L-2.5"/>
    <n v="1"/>
    <s v="Odille Thynne"/>
    <s v="United States"/>
    <s v="Exc"/>
    <n v="34.154999999999994"/>
    <n v="34.154999999999994"/>
    <s v="Yes"/>
    <s v="893"/>
  </r>
  <r>
    <s v="RMW-74160-339"/>
    <d v="2020-10-16T00:00:00"/>
    <x v="167"/>
    <s v="R-L-2.5"/>
    <n v="4"/>
    <s v="Emlynne Heining"/>
    <s v="United States"/>
    <s v="Rob"/>
    <n v="27.484999999999996"/>
    <n v="109.93999999999998"/>
    <s v="Yes"/>
    <s v="673"/>
  </r>
  <r>
    <s v="FMT-94584-786"/>
    <d v="2019-10-08T00:00:00"/>
    <x v="168"/>
    <s v="A-L-1"/>
    <n v="2"/>
    <s v="Katerina Melloi"/>
    <s v="United States"/>
    <s v="Ara"/>
    <n v="12.95"/>
    <n v="25.9"/>
    <s v="No"/>
    <s v="1047"/>
  </r>
  <r>
    <s v="NWT-78222-575"/>
    <d v="2019-12-31T00:00:00"/>
    <x v="169"/>
    <s v="A-D-0.2"/>
    <n v="1"/>
    <s v="Tiffany Scardafield"/>
    <s v="Ireland"/>
    <s v="Ara"/>
    <n v="2.9849999999999999"/>
    <n v="2.9849999999999999"/>
    <s v="No"/>
    <s v="963"/>
  </r>
  <r>
    <s v="EOI-02511-919"/>
    <d v="2020-03-20T00:00:00"/>
    <x v="170"/>
    <s v="E-L-0.2"/>
    <n v="5"/>
    <s v="Abrahan Mussen"/>
    <s v="United States"/>
    <s v="Exc"/>
    <n v="4.4550000000000001"/>
    <n v="22.274999999999999"/>
    <s v="No"/>
    <s v="883"/>
  </r>
  <r>
    <s v="EOI-02511-919"/>
    <d v="2020-03-20T00:00:00"/>
    <x v="170"/>
    <s v="A-D-0.5"/>
    <n v="5"/>
    <s v="Abrahan Mussen"/>
    <s v="United States"/>
    <s v="Ara"/>
    <n v="5.97"/>
    <n v="29.849999999999998"/>
    <s v="No"/>
    <s v="883"/>
  </r>
  <r>
    <s v="UCT-03935-589"/>
    <d v="2021-03-29T00:00:00"/>
    <x v="171"/>
    <s v="R-D-0.5"/>
    <n v="6"/>
    <s v="Anny Mundford"/>
    <s v="United States"/>
    <s v="Rob"/>
    <n v="5.3699999999999992"/>
    <n v="32.22"/>
    <s v="No"/>
    <s v="509"/>
  </r>
  <r>
    <s v="SBI-60013-494"/>
    <d v="2021-11-12T00:00:00"/>
    <x v="172"/>
    <s v="E-M-0.2"/>
    <n v="2"/>
    <s v="Tory Walas"/>
    <s v="United States"/>
    <s v="Exc"/>
    <n v="4.125"/>
    <n v="8.25"/>
    <s v="No"/>
    <s v="281"/>
  </r>
  <r>
    <s v="QRA-73277-814"/>
    <d v="2021-07-20T00:00:00"/>
    <x v="173"/>
    <s v="A-L-0.5"/>
    <n v="4"/>
    <s v="Isa Blazewicz"/>
    <s v="United States"/>
    <s v="Ara"/>
    <n v="7.77"/>
    <n v="31.08"/>
    <s v="No"/>
    <s v="396"/>
  </r>
  <r>
    <s v="EQE-31648-909"/>
    <d v="2019-01-18T00:00:00"/>
    <x v="174"/>
    <s v="E-D-0.5"/>
    <n v="5"/>
    <s v="Angie Rizzetti"/>
    <s v="United States"/>
    <s v="Exc"/>
    <n v="7.29"/>
    <n v="36.450000000000003"/>
    <s v="Yes"/>
    <s v="1310"/>
  </r>
  <r>
    <s v="QOO-24615-950"/>
    <d v="2019-08-07T00:00:00"/>
    <x v="175"/>
    <s v="R-M-2.5"/>
    <n v="3"/>
    <s v="Mord Meriet"/>
    <s v="United States"/>
    <s v="Rob"/>
    <n v="22.884999999999998"/>
    <n v="68.655000000000001"/>
    <s v="No"/>
    <s v="1109"/>
  </r>
  <r>
    <s v="WDV-73864-037"/>
    <d v="2022-03-13T00:00:00"/>
    <x v="176"/>
    <s v="L-M-0.5"/>
    <n v="5"/>
    <s v="Lawrence Pratt"/>
    <s v="United States"/>
    <s v="Lib"/>
    <n v="8.73"/>
    <n v="43.650000000000006"/>
    <s v="Yes"/>
    <s v="160"/>
  </r>
  <r>
    <s v="PKR-88575-066"/>
    <d v="2022-05-17T00:00:00"/>
    <x v="177"/>
    <s v="E-L-0.2"/>
    <n v="1"/>
    <s v="Astrix Kitchingham"/>
    <s v="United States"/>
    <s v="Exc"/>
    <n v="4.4550000000000001"/>
    <n v="4.4550000000000001"/>
    <s v="Yes"/>
    <s v="95"/>
  </r>
  <r>
    <s v="BWR-85735-955"/>
    <d v="2019-12-14T00:00:00"/>
    <x v="178"/>
    <s v="L-M-1"/>
    <n v="3"/>
    <s v="Burnard Bartholin"/>
    <s v="United States"/>
    <s v="Lib"/>
    <n v="14.55"/>
    <n v="43.650000000000006"/>
    <s v="Yes"/>
    <s v="980"/>
  </r>
  <r>
    <s v="YFX-64795-136"/>
    <d v="2020-01-15T00:00:00"/>
    <x v="179"/>
    <s v="L-M-2.5"/>
    <n v="1"/>
    <s v="Madelene Prinn"/>
    <s v="United States"/>
    <s v="Lib"/>
    <n v="33.464999999999996"/>
    <n v="33.464999999999996"/>
    <s v="Yes"/>
    <s v="948"/>
  </r>
  <r>
    <s v="DDO-71442-967"/>
    <d v="2019-04-12T00:00:00"/>
    <x v="180"/>
    <s v="L-D-0.2"/>
    <n v="5"/>
    <s v="Alisun Baudino"/>
    <s v="United States"/>
    <s v="Lib"/>
    <n v="3.8849999999999998"/>
    <n v="19.424999999999997"/>
    <s v="Yes"/>
    <s v="1226"/>
  </r>
  <r>
    <s v="ILQ-11027-588"/>
    <d v="2020-03-29T00:00:00"/>
    <x v="181"/>
    <s v="E-D-1"/>
    <n v="6"/>
    <s v="Philipa Petrushanko"/>
    <s v="Ireland"/>
    <s v="Exc"/>
    <n v="12.15"/>
    <n v="72.900000000000006"/>
    <s v="Yes"/>
    <s v="874"/>
  </r>
  <r>
    <s v="KRZ-13868-122"/>
    <d v="2022-03-24T00:00:00"/>
    <x v="182"/>
    <s v="E-L-1"/>
    <n v="3"/>
    <s v="Kimberli Mustchin"/>
    <s v="United States"/>
    <s v="Exc"/>
    <n v="14.85"/>
    <n v="44.55"/>
    <s v="No"/>
    <s v="149"/>
  </r>
  <r>
    <s v="VRM-93594-914"/>
    <d v="2021-07-21T00:00:00"/>
    <x v="183"/>
    <s v="E-D-0.5"/>
    <n v="5"/>
    <s v="Emlynne Laird"/>
    <s v="United States"/>
    <s v="Exc"/>
    <n v="7.29"/>
    <n v="36.450000000000003"/>
    <s v="No"/>
    <s v="395"/>
  </r>
  <r>
    <s v="HXL-22497-359"/>
    <d v="2019-08-06T00:00:00"/>
    <x v="184"/>
    <s v="A-L-1"/>
    <n v="3"/>
    <s v="Marlena Howsden"/>
    <s v="United States"/>
    <s v="Ara"/>
    <n v="12.95"/>
    <n v="38.849999999999994"/>
    <s v="No"/>
    <s v="1110"/>
  </r>
  <r>
    <s v="NOP-21394-646"/>
    <d v="2021-05-23T00:00:00"/>
    <x v="185"/>
    <s v="E-L-0.5"/>
    <n v="6"/>
    <s v="Nealson Cuttler"/>
    <s v="United States"/>
    <s v="Exc"/>
    <n v="8.91"/>
    <n v="53.46"/>
    <s v="No"/>
    <s v="454"/>
  </r>
  <r>
    <s v="NOP-21394-646"/>
    <d v="2021-05-23T00:00:00"/>
    <x v="185"/>
    <s v="L-D-2.5"/>
    <n v="2"/>
    <s v="Nealson Cuttler"/>
    <s v="United States"/>
    <s v="Lib"/>
    <n v="29.784999999999997"/>
    <n v="59.569999999999993"/>
    <s v="No"/>
    <s v="454"/>
  </r>
  <r>
    <s v="NOP-21394-646"/>
    <d v="2021-05-23T00:00:00"/>
    <x v="185"/>
    <s v="L-D-2.5"/>
    <n v="3"/>
    <s v="Nealson Cuttler"/>
    <s v="United States"/>
    <s v="Lib"/>
    <n v="29.784999999999997"/>
    <n v="89.35499999999999"/>
    <s v="No"/>
    <s v="454"/>
  </r>
  <r>
    <s v="NOP-21394-646"/>
    <d v="2021-05-23T00:00:00"/>
    <x v="185"/>
    <s v="L-L-0.5"/>
    <n v="4"/>
    <s v="Nealson Cuttler"/>
    <s v="United States"/>
    <s v="Lib"/>
    <n v="9.51"/>
    <n v="38.04"/>
    <s v="No"/>
    <s v="454"/>
  </r>
  <r>
    <s v="NOP-21394-646"/>
    <d v="2021-05-23T00:00:00"/>
    <x v="185"/>
    <s v="E-M-1"/>
    <n v="3"/>
    <s v="Nealson Cuttler"/>
    <s v="United States"/>
    <s v="Exc"/>
    <n v="13.75"/>
    <n v="41.25"/>
    <s v="No"/>
    <s v="454"/>
  </r>
  <r>
    <s v="FTV-77095-168"/>
    <d v="2021-04-08T00:00:00"/>
    <x v="186"/>
    <s v="L-L-0.5"/>
    <n v="6"/>
    <s v="Adriana Lazarus"/>
    <s v="United States"/>
    <s v="Lib"/>
    <n v="9.51"/>
    <n v="57.06"/>
    <s v="No"/>
    <s v="499"/>
  </r>
  <r>
    <s v="BOR-02906-411"/>
    <d v="2021-10-17T00:00:00"/>
    <x v="187"/>
    <s v="L-D-2.5"/>
    <n v="6"/>
    <s v="Tallie felip"/>
    <s v="United States"/>
    <s v="Lib"/>
    <n v="29.784999999999997"/>
    <n v="178.70999999999998"/>
    <s v="Yes"/>
    <s v="307"/>
  </r>
  <r>
    <s v="WMP-68847-770"/>
    <d v="2022-02-16T00:00:00"/>
    <x v="188"/>
    <s v="L-L-0.2"/>
    <n v="1"/>
    <s v="Vanna Le - Count"/>
    <s v="United States"/>
    <s v="Lib"/>
    <n v="4.7549999999999999"/>
    <n v="4.7549999999999999"/>
    <s v="No"/>
    <s v="185"/>
  </r>
  <r>
    <s v="TMO-22785-872"/>
    <d v="2020-07-15T00:00:00"/>
    <x v="189"/>
    <s v="E-M-1"/>
    <n v="6"/>
    <s v="Sarette Ducarel"/>
    <s v="United States"/>
    <s v="Exc"/>
    <n v="13.75"/>
    <n v="82.5"/>
    <s v="No"/>
    <s v="766"/>
  </r>
  <r>
    <s v="TJG-73587-353"/>
    <d v="2020-02-22T00:00:00"/>
    <x v="190"/>
    <s v="R-D-0.2"/>
    <n v="3"/>
    <s v="Kendra Glison"/>
    <s v="United States"/>
    <s v="Rob"/>
    <n v="2.6849999999999996"/>
    <n v="8.0549999999999997"/>
    <s v="Yes"/>
    <s v="910"/>
  </r>
  <r>
    <s v="OOU-61343-455"/>
    <d v="2021-01-15T00:00:00"/>
    <x v="191"/>
    <s v="A-M-1"/>
    <n v="2"/>
    <s v="Nertie Poolman"/>
    <s v="United States"/>
    <s v="Ara"/>
    <n v="11.25"/>
    <n v="22.5"/>
    <s v="No"/>
    <s v="582"/>
  </r>
  <r>
    <s v="RMA-08327-369"/>
    <d v="2021-01-11T00:00:00"/>
    <x v="192"/>
    <s v="A-M-0.5"/>
    <n v="6"/>
    <s v="Orbadiah Duny"/>
    <s v="United States"/>
    <s v="Ara"/>
    <n v="6.75"/>
    <n v="40.5"/>
    <s v="Yes"/>
    <s v="586"/>
  </r>
  <r>
    <s v="SFB-97929-779"/>
    <d v="2022-04-08T00:00:00"/>
    <x v="193"/>
    <s v="E-D-0.5"/>
    <n v="4"/>
    <s v="Constance Halfhide"/>
    <s v="Ireland"/>
    <s v="Exc"/>
    <n v="7.29"/>
    <n v="29.16"/>
    <s v="Yes"/>
    <s v="134"/>
  </r>
  <r>
    <s v="AUP-10128-606"/>
    <d v="2020-10-01T00:00:00"/>
    <x v="194"/>
    <s v="A-M-0.5"/>
    <n v="1"/>
    <s v="Fransisco Malecky"/>
    <s v="United Kingdom"/>
    <s v="Ara"/>
    <n v="6.75"/>
    <n v="6.75"/>
    <s v="No"/>
    <s v="688"/>
  </r>
  <r>
    <s v="YTW-40242-005"/>
    <d v="2019-10-28T00:00:00"/>
    <x v="195"/>
    <s v="L-D-1"/>
    <n v="4"/>
    <s v="Anselma Attwater"/>
    <s v="United States"/>
    <s v="Lib"/>
    <n v="12.95"/>
    <n v="51.8"/>
    <s v="Yes"/>
    <s v="1027"/>
  </r>
  <r>
    <s v="PRP-53390-819"/>
    <d v="2021-03-28T00:00:00"/>
    <x v="196"/>
    <s v="E-L-0.5"/>
    <n v="6"/>
    <s v="Minette Whellans"/>
    <s v="United States"/>
    <s v="Exc"/>
    <n v="8.91"/>
    <n v="53.46"/>
    <s v="No"/>
    <s v="510"/>
  </r>
  <r>
    <s v="GSJ-01065-125"/>
    <d v="2020-03-31T00:00:00"/>
    <x v="197"/>
    <s v="E-D-0.2"/>
    <n v="4"/>
    <s v="Dael Camilletti"/>
    <s v="United States"/>
    <s v="Exc"/>
    <n v="3.645"/>
    <n v="14.58"/>
    <s v="Yes"/>
    <s v="872"/>
  </r>
  <r>
    <s v="YQU-65147-580"/>
    <d v="2022-03-26T00:00:00"/>
    <x v="198"/>
    <s v="R-D-2.5"/>
    <n v="1"/>
    <s v="Emiline Galgey"/>
    <s v="United States"/>
    <s v="Rob"/>
    <n v="20.584999999999997"/>
    <n v="20.584999999999997"/>
    <s v="No"/>
    <s v="147"/>
  </r>
  <r>
    <s v="QPM-95832-683"/>
    <d v="2019-11-06T00:00:00"/>
    <x v="199"/>
    <s v="L-L-1"/>
    <n v="2"/>
    <s v="Murdock Hame"/>
    <s v="Ireland"/>
    <s v="Lib"/>
    <n v="15.85"/>
    <n v="31.7"/>
    <s v="No"/>
    <s v="1018"/>
  </r>
  <r>
    <s v="BNQ-88920-567"/>
    <d v="2019-12-30T00:00:00"/>
    <x v="200"/>
    <s v="L-D-0.2"/>
    <n v="6"/>
    <s v="Ilka Gurnee"/>
    <s v="United States"/>
    <s v="Lib"/>
    <n v="3.8849999999999998"/>
    <n v="23.31"/>
    <s v="No"/>
    <s v="964"/>
  </r>
  <r>
    <s v="PUX-47906-110"/>
    <d v="2021-10-01T00:00:00"/>
    <x v="201"/>
    <s v="L-M-1"/>
    <n v="4"/>
    <s v="Alfy Snowding"/>
    <s v="United States"/>
    <s v="Lib"/>
    <n v="14.55"/>
    <n v="58.2"/>
    <s v="Yes"/>
    <s v="323"/>
  </r>
  <r>
    <s v="COL-72079-610"/>
    <d v="2020-12-09T00:00:00"/>
    <x v="202"/>
    <s v="E-L-0.5"/>
    <n v="4"/>
    <s v="Godfry Poinsett"/>
    <s v="United States"/>
    <s v="Exc"/>
    <n v="8.91"/>
    <n v="35.64"/>
    <s v="No"/>
    <s v="619"/>
  </r>
  <r>
    <s v="LBC-45686-819"/>
    <d v="2021-05-01T00:00:00"/>
    <x v="203"/>
    <s v="A-M-1"/>
    <n v="5"/>
    <s v="Rem Furman"/>
    <s v="Ireland"/>
    <s v="Ara"/>
    <n v="11.25"/>
    <n v="56.25"/>
    <s v="Yes"/>
    <s v="476"/>
  </r>
  <r>
    <s v="BLQ-03709-265"/>
    <d v="2022-08-04T00:00:00"/>
    <x v="204"/>
    <s v="R-L-0.2"/>
    <n v="3"/>
    <s v="Charis Crosier"/>
    <s v="United States"/>
    <s v="Rob"/>
    <n v="3.5849999999999995"/>
    <n v="10.754999999999999"/>
    <s v="No"/>
    <s v="16"/>
  </r>
  <r>
    <s v="BLQ-03709-265"/>
    <d v="2022-08-04T00:00:00"/>
    <x v="204"/>
    <s v="R-M-0.2"/>
    <n v="5"/>
    <s v="Charis Crosier"/>
    <s v="United States"/>
    <s v="Rob"/>
    <n v="2.9849999999999999"/>
    <n v="14.924999999999999"/>
    <s v="No"/>
    <s v="16"/>
  </r>
  <r>
    <s v="VFZ-91673-181"/>
    <d v="2021-11-13T00:00:00"/>
    <x v="205"/>
    <s v="A-L-1"/>
    <n v="6"/>
    <s v="Lenka Rushmer"/>
    <s v="United States"/>
    <s v="Ara"/>
    <n v="12.95"/>
    <n v="77.699999999999989"/>
    <s v="Yes"/>
    <s v="280"/>
  </r>
  <r>
    <s v="WKD-81956-870"/>
    <d v="2020-09-16T00:00:00"/>
    <x v="206"/>
    <s v="L-D-0.5"/>
    <n v="3"/>
    <s v="Waneta Edinborough"/>
    <s v="United States"/>
    <s v="Lib"/>
    <n v="7.77"/>
    <n v="23.31"/>
    <s v="No"/>
    <s v="703"/>
  </r>
  <r>
    <s v="TNI-91067-006"/>
    <d v="2020-10-05T00:00:00"/>
    <x v="207"/>
    <s v="E-L-1"/>
    <n v="4"/>
    <s v="Bobbe Piggott"/>
    <s v="United States"/>
    <s v="Exc"/>
    <n v="14.85"/>
    <n v="59.4"/>
    <s v="Yes"/>
    <s v="684"/>
  </r>
  <r>
    <s v="IZA-61469-812"/>
    <d v="2020-01-06T00:00:00"/>
    <x v="208"/>
    <s v="L-D-2.5"/>
    <n v="4"/>
    <s v="Ketty Bromehead"/>
    <s v="United States"/>
    <s v="Lib"/>
    <n v="29.784999999999997"/>
    <n v="119.13999999999999"/>
    <s v="Yes"/>
    <s v="957"/>
  </r>
  <r>
    <s v="PSS-22466-862"/>
    <d v="2021-05-21T00:00:00"/>
    <x v="209"/>
    <s v="R-L-0.2"/>
    <n v="4"/>
    <s v="Elsbeth Westerman"/>
    <s v="Ireland"/>
    <s v="Rob"/>
    <n v="3.5849999999999995"/>
    <n v="14.339999999999998"/>
    <s v="No"/>
    <s v="456"/>
  </r>
  <r>
    <s v="REH-56504-397"/>
    <d v="2020-02-26T00:00:00"/>
    <x v="210"/>
    <s v="A-M-2.5"/>
    <n v="5"/>
    <s v="Anabelle Hutchens"/>
    <s v="United States"/>
    <s v="Ara"/>
    <n v="25.874999999999996"/>
    <n v="129.37499999999997"/>
    <s v="No"/>
    <s v="906"/>
  </r>
  <r>
    <s v="ALA-62598-016"/>
    <d v="2020-02-19T00:00:00"/>
    <x v="211"/>
    <s v="R-D-0.2"/>
    <n v="6"/>
    <s v="Noak Wyvill"/>
    <s v="United Kingdom"/>
    <s v="Rob"/>
    <n v="2.6849999999999996"/>
    <n v="16.11"/>
    <s v="Yes"/>
    <s v="913"/>
  </r>
  <r>
    <s v="EYE-70374-835"/>
    <d v="2021-06-29T00:00:00"/>
    <x v="212"/>
    <s v="R-L-0.2"/>
    <n v="5"/>
    <s v="Beltran Mathon"/>
    <s v="United States"/>
    <s v="Rob"/>
    <n v="3.5849999999999995"/>
    <n v="17.924999999999997"/>
    <s v="No"/>
    <s v="417"/>
  </r>
  <r>
    <s v="CCZ-19589-212"/>
    <d v="2021-03-27T00:00:00"/>
    <x v="213"/>
    <s v="L-M-0.2"/>
    <n v="2"/>
    <s v="Kristos Streight"/>
    <s v="United States"/>
    <s v="Lib"/>
    <n v="4.3650000000000002"/>
    <n v="8.73"/>
    <s v="No"/>
    <s v="511"/>
  </r>
  <r>
    <s v="BPT-83989-157"/>
    <d v="2021-10-27T00:00:00"/>
    <x v="214"/>
    <s v="A-M-2.5"/>
    <n v="2"/>
    <s v="Portie Cutchie"/>
    <s v="United States"/>
    <s v="Ara"/>
    <n v="25.874999999999996"/>
    <n v="51.749999999999993"/>
    <s v="No"/>
    <s v="297"/>
  </r>
  <r>
    <s v="YFH-87456-208"/>
    <d v="2019-06-12T00:00:00"/>
    <x v="215"/>
    <s v="L-M-0.2"/>
    <n v="2"/>
    <s v="Sinclare Edsell"/>
    <s v="United States"/>
    <s v="Lib"/>
    <n v="4.3650000000000002"/>
    <n v="8.73"/>
    <s v="Yes"/>
    <s v="1165"/>
  </r>
  <r>
    <s v="JLN-14700-924"/>
    <d v="2020-06-28T00:00:00"/>
    <x v="216"/>
    <s v="L-L-0.2"/>
    <n v="5"/>
    <s v="Conny Gheraldi"/>
    <s v="United Kingdom"/>
    <s v="Lib"/>
    <n v="4.7549999999999999"/>
    <n v="23.774999999999999"/>
    <s v="No"/>
    <s v="783"/>
  </r>
  <r>
    <s v="JVW-22582-137"/>
    <d v="2021-03-23T00:00:00"/>
    <x v="217"/>
    <s v="E-M-0.2"/>
    <n v="5"/>
    <s v="Beryle Kenwell"/>
    <s v="United States"/>
    <s v="Exc"/>
    <n v="4.125"/>
    <n v="20.625"/>
    <s v="No"/>
    <s v="515"/>
  </r>
  <r>
    <s v="LAA-41879-001"/>
    <d v="2022-02-10T00:00:00"/>
    <x v="218"/>
    <s v="L-L-2.5"/>
    <n v="1"/>
    <s v="Tomas Sutty"/>
    <s v="United States"/>
    <s v="Lib"/>
    <n v="36.454999999999998"/>
    <n v="36.454999999999998"/>
    <s v="No"/>
    <s v="191"/>
  </r>
  <r>
    <s v="BRV-64870-915"/>
    <d v="2019-04-16T00:00:00"/>
    <x v="219"/>
    <s v="L-L-2.5"/>
    <n v="5"/>
    <s v="Samuele Ales0"/>
    <s v="Ireland"/>
    <s v="Lib"/>
    <n v="36.454999999999998"/>
    <n v="182.27499999999998"/>
    <s v="No"/>
    <s v="1222"/>
  </r>
  <r>
    <s v="RGJ-12544-083"/>
    <d v="2020-02-12T00:00:00"/>
    <x v="220"/>
    <s v="L-D-2.5"/>
    <n v="3"/>
    <s v="Carlie Harce"/>
    <s v="Ireland"/>
    <s v="Lib"/>
    <n v="29.784999999999997"/>
    <n v="89.35499999999999"/>
    <s v="No"/>
    <s v="920"/>
  </r>
  <r>
    <s v="JJX-83339-346"/>
    <d v="2022-01-02T00:00:00"/>
    <x v="221"/>
    <s v="R-L-0.2"/>
    <n v="1"/>
    <s v="Craggy Bril"/>
    <s v="United States"/>
    <s v="Rob"/>
    <n v="3.5849999999999995"/>
    <n v="3.5849999999999995"/>
    <s v="Yes"/>
    <s v="230"/>
  </r>
  <r>
    <s v="BIU-21970-705"/>
    <d v="2020-12-07T00:00:00"/>
    <x v="222"/>
    <s v="R-M-2.5"/>
    <n v="2"/>
    <s v="Friederike Drysdale"/>
    <s v="United States"/>
    <s v="Rob"/>
    <n v="22.884999999999998"/>
    <n v="45.769999999999996"/>
    <s v="Yes"/>
    <s v="621"/>
  </r>
  <r>
    <s v="ELJ-87741-745"/>
    <d v="2020-02-20T00:00:00"/>
    <x v="223"/>
    <s v="E-L-1"/>
    <n v="4"/>
    <s v="Devon Magowan"/>
    <s v="United States"/>
    <s v="Exc"/>
    <n v="14.85"/>
    <n v="59.4"/>
    <s v="No"/>
    <s v="912"/>
  </r>
  <r>
    <s v="SGI-48226-857"/>
    <d v="2020-06-11T00:00:00"/>
    <x v="224"/>
    <s v="A-M-2.5"/>
    <n v="6"/>
    <s v="Codi Littrell"/>
    <s v="United States"/>
    <s v="Ara"/>
    <n v="25.874999999999996"/>
    <n v="155.24999999999997"/>
    <s v="Yes"/>
    <s v="800"/>
  </r>
  <r>
    <s v="AHV-66988-037"/>
    <d v="2020-09-08T00:00:00"/>
    <x v="225"/>
    <s v="R-M-2.5"/>
    <n v="2"/>
    <s v="Christel Speak"/>
    <s v="United States"/>
    <s v="Rob"/>
    <n v="22.884999999999998"/>
    <n v="45.769999999999996"/>
    <s v="No"/>
    <s v="711"/>
  </r>
  <r>
    <s v="ISK-42066-094"/>
    <d v="2020-03-28T00:00:00"/>
    <x v="226"/>
    <s v="E-D-1"/>
    <n v="3"/>
    <s v="Sibella Rushbrooke"/>
    <s v="United States"/>
    <s v="Exc"/>
    <n v="12.15"/>
    <n v="36.450000000000003"/>
    <s v="Yes"/>
    <s v="875"/>
  </r>
  <r>
    <s v="FTC-35822-530"/>
    <d v="2020-10-10T00:00:00"/>
    <x v="227"/>
    <s v="E-D-0.5"/>
    <n v="4"/>
    <s v="Tammie Drynan"/>
    <s v="United States"/>
    <s v="Exc"/>
    <n v="7.29"/>
    <n v="29.16"/>
    <s v="Yes"/>
    <s v="679"/>
  </r>
  <r>
    <s v="VSS-56247-688"/>
    <d v="2022-05-21T00:00:00"/>
    <x v="228"/>
    <s v="L-M-2.5"/>
    <n v="4"/>
    <s v="Effie Yurkov"/>
    <s v="United States"/>
    <s v="Lib"/>
    <n v="33.464999999999996"/>
    <n v="133.85999999999999"/>
    <s v="No"/>
    <s v="91"/>
  </r>
  <r>
    <s v="HVW-25584-144"/>
    <d v="2020-04-30T00:00:00"/>
    <x v="229"/>
    <s v="L-L-0.2"/>
    <n v="5"/>
    <s v="Lexie Mallan"/>
    <s v="United States"/>
    <s v="Lib"/>
    <n v="4.7549999999999999"/>
    <n v="23.774999999999999"/>
    <s v="Yes"/>
    <s v="842"/>
  </r>
  <r>
    <s v="MUY-15309-209"/>
    <d v="2021-12-12T00:00:00"/>
    <x v="230"/>
    <s v="L-D-1"/>
    <n v="3"/>
    <s v="Georgena Bentjens"/>
    <s v="United Kingdom"/>
    <s v="Lib"/>
    <n v="12.95"/>
    <n v="38.849999999999994"/>
    <s v="No"/>
    <s v="251"/>
  </r>
  <r>
    <s v="VAJ-44572-469"/>
    <d v="2020-10-27T00:00:00"/>
    <x v="231"/>
    <s v="R-L-0.2"/>
    <n v="6"/>
    <s v="Delmar Beasant"/>
    <s v="Ireland"/>
    <s v="Rob"/>
    <n v="3.5849999999999995"/>
    <n v="21.509999999999998"/>
    <s v="Yes"/>
    <s v="662"/>
  </r>
  <r>
    <s v="YJU-84377-606"/>
    <d v="2020-07-07T00:00:00"/>
    <x v="232"/>
    <s v="A-D-1"/>
    <n v="1"/>
    <s v="Lyn Entwistle"/>
    <s v="United States"/>
    <s v="Ara"/>
    <n v="9.9499999999999993"/>
    <n v="9.9499999999999993"/>
    <s v="Yes"/>
    <s v="774"/>
  </r>
  <r>
    <s v="VNC-93921-469"/>
    <d v="2020-01-31T00:00:00"/>
    <x v="233"/>
    <s v="L-L-1"/>
    <n v="1"/>
    <s v="Zacharias Kiffe"/>
    <s v="United States"/>
    <s v="Lib"/>
    <n v="15.85"/>
    <n v="15.85"/>
    <s v="Yes"/>
    <s v="932"/>
  </r>
  <r>
    <s v="OGB-91614-810"/>
    <d v="2020-02-18T00:00:00"/>
    <x v="234"/>
    <s v="R-M-0.2"/>
    <n v="1"/>
    <s v="Mercedes Acott"/>
    <s v="United States"/>
    <s v="Rob"/>
    <n v="2.9849999999999999"/>
    <n v="2.9849999999999999"/>
    <s v="Yes"/>
    <s v="914"/>
  </r>
  <r>
    <s v="BQI-61647-496"/>
    <d v="2021-06-13T00:00:00"/>
    <x v="235"/>
    <s v="E-M-1"/>
    <n v="5"/>
    <s v="Connor Heaviside"/>
    <s v="United States"/>
    <s v="Exc"/>
    <n v="13.75"/>
    <n v="68.75"/>
    <s v="Yes"/>
    <s v="433"/>
  </r>
  <r>
    <s v="IOM-51636-823"/>
    <d v="2022-08-06T00:00:00"/>
    <x v="236"/>
    <s v="A-D-1"/>
    <n v="3"/>
    <s v="Devy Bulbrook"/>
    <s v="United States"/>
    <s v="Ara"/>
    <n v="9.9499999999999993"/>
    <n v="29.849999999999998"/>
    <s v="No"/>
    <s v="14"/>
  </r>
  <r>
    <s v="GGD-38107-641"/>
    <d v="2021-11-23T00:00:00"/>
    <x v="237"/>
    <s v="L-M-1"/>
    <n v="4"/>
    <s v="Leia Kernan"/>
    <s v="United States"/>
    <s v="Lib"/>
    <n v="14.55"/>
    <n v="58.2"/>
    <s v="No"/>
    <s v="270"/>
  </r>
  <r>
    <s v="LTO-95975-728"/>
    <d v="2021-10-13T00:00:00"/>
    <x v="238"/>
    <s v="R-L-0.5"/>
    <n v="4"/>
    <s v="Rosaline McLae"/>
    <s v="United Kingdom"/>
    <s v="Rob"/>
    <n v="7.169999999999999"/>
    <n v="28.679999999999996"/>
    <s v="No"/>
    <s v="311"/>
  </r>
  <r>
    <s v="IGM-84664-265"/>
    <d v="2021-08-31T00:00:00"/>
    <x v="239"/>
    <s v="R-L-0.5"/>
    <n v="3"/>
    <s v="Cleve Blowfelde"/>
    <s v="United States"/>
    <s v="Rob"/>
    <n v="7.169999999999999"/>
    <n v="21.509999999999998"/>
    <s v="No"/>
    <s v="354"/>
  </r>
  <r>
    <s v="SKO-45740-621"/>
    <d v="2020-01-16T00:00:00"/>
    <x v="233"/>
    <s v="L-M-0.5"/>
    <n v="2"/>
    <s v="Zacharias Kiffe"/>
    <s v="United States"/>
    <s v="Lib"/>
    <n v="8.73"/>
    <n v="17.46"/>
    <s v="Yes"/>
    <s v="947"/>
  </r>
  <r>
    <s v="FOJ-02234-063"/>
    <d v="2022-04-25T00:00:00"/>
    <x v="240"/>
    <s v="E-D-2.5"/>
    <n v="1"/>
    <s v="Denyse O'Calleran"/>
    <s v="United States"/>
    <s v="Exc"/>
    <n v="27.945"/>
    <n v="27.945"/>
    <s v="Yes"/>
    <s v="117"/>
  </r>
  <r>
    <s v="MSJ-11909-468"/>
    <d v="2021-11-13T00:00:00"/>
    <x v="241"/>
    <s v="E-D-2.5"/>
    <n v="5"/>
    <s v="Cobby Cromwell"/>
    <s v="United States"/>
    <s v="Exc"/>
    <n v="27.945"/>
    <n v="139.72499999999999"/>
    <s v="No"/>
    <s v="280"/>
  </r>
  <r>
    <s v="DKB-78053-329"/>
    <d v="2021-06-08T00:00:00"/>
    <x v="242"/>
    <s v="R-M-0.2"/>
    <n v="2"/>
    <s v="Irv Hay"/>
    <s v="United Kingdom"/>
    <s v="Rob"/>
    <n v="2.9849999999999999"/>
    <n v="5.97"/>
    <s v="No"/>
    <s v="438"/>
  </r>
  <r>
    <s v="DFZ-45083-941"/>
    <d v="2020-11-21T00:00:00"/>
    <x v="243"/>
    <s v="R-L-2.5"/>
    <n v="1"/>
    <s v="Tani Taffarello"/>
    <s v="United States"/>
    <s v="Rob"/>
    <n v="27.484999999999996"/>
    <n v="27.484999999999996"/>
    <s v="Yes"/>
    <s v="637"/>
  </r>
  <r>
    <s v="OTA-40969-710"/>
    <d v="2019-03-14T00:00:00"/>
    <x v="244"/>
    <s v="R-L-1"/>
    <n v="5"/>
    <s v="Monique Canty"/>
    <s v="United States"/>
    <s v="Rob"/>
    <n v="11.95"/>
    <n v="59.75"/>
    <s v="Yes"/>
    <s v="1255"/>
  </r>
  <r>
    <s v="GRH-45571-667"/>
    <d v="2019-08-16T00:00:00"/>
    <x v="245"/>
    <s v="E-M-1"/>
    <n v="3"/>
    <s v="Javier Kopke"/>
    <s v="United States"/>
    <s v="Exc"/>
    <n v="13.75"/>
    <n v="41.25"/>
    <s v="No"/>
    <s v="1100"/>
  </r>
  <r>
    <s v="NXV-05302-067"/>
    <d v="2019-04-22T00:00:00"/>
    <x v="246"/>
    <s v="L-M-2.5"/>
    <n v="4"/>
    <s v="Mar McIver"/>
    <s v="United States"/>
    <s v="Lib"/>
    <n v="33.464999999999996"/>
    <n v="133.85999999999999"/>
    <s v="No"/>
    <s v="1216"/>
  </r>
  <r>
    <s v="VZH-86274-142"/>
    <d v="2022-05-02T00:00:00"/>
    <x v="247"/>
    <s v="R-L-1"/>
    <n v="5"/>
    <s v="Arabella Fransewich"/>
    <s v="Ireland"/>
    <s v="Rob"/>
    <n v="11.95"/>
    <n v="59.75"/>
    <s v="Yes"/>
    <s v="110"/>
  </r>
  <r>
    <s v="KIX-93248-135"/>
    <d v="2020-02-11T00:00:00"/>
    <x v="248"/>
    <s v="A-D-0.5"/>
    <n v="1"/>
    <s v="Violette Hellmore"/>
    <s v="United States"/>
    <s v="Ara"/>
    <n v="5.97"/>
    <n v="5.97"/>
    <s v="Yes"/>
    <s v="921"/>
  </r>
  <r>
    <s v="AXR-10962-010"/>
    <d v="2021-03-28T00:00:00"/>
    <x v="249"/>
    <s v="E-D-1"/>
    <n v="2"/>
    <s v="Myles Seawright"/>
    <s v="United Kingdom"/>
    <s v="Exc"/>
    <n v="12.15"/>
    <n v="24.3"/>
    <s v="No"/>
    <s v="510"/>
  </r>
  <r>
    <s v="IHS-71573-008"/>
    <d v="2021-05-08T00:00:00"/>
    <x v="250"/>
    <s v="E-D-0.2"/>
    <n v="6"/>
    <s v="Silvana Northeast"/>
    <s v="United States"/>
    <s v="Exc"/>
    <n v="3.645"/>
    <n v="21.87"/>
    <s v="Yes"/>
    <s v="469"/>
  </r>
  <r>
    <s v="QTR-19001-114"/>
    <d v="2019-11-21T00:00:00"/>
    <x v="195"/>
    <s v="A-D-1"/>
    <n v="2"/>
    <s v="Anselma Attwater"/>
    <s v="United States"/>
    <s v="Ara"/>
    <n v="9.9499999999999993"/>
    <n v="19.899999999999999"/>
    <s v="Yes"/>
    <s v="1003"/>
  </r>
  <r>
    <s v="WBK-62297-910"/>
    <d v="2021-05-17T00:00:00"/>
    <x v="251"/>
    <s v="A-D-0.2"/>
    <n v="2"/>
    <s v="Monica Fearon"/>
    <s v="United States"/>
    <s v="Ara"/>
    <n v="2.9849999999999999"/>
    <n v="5.97"/>
    <s v="No"/>
    <s v="460"/>
  </r>
  <r>
    <s v="OGY-19377-175"/>
    <d v="2019-07-09T00:00:00"/>
    <x v="252"/>
    <s v="E-D-0.5"/>
    <n v="1"/>
    <s v="Barney Chisnell"/>
    <s v="Ireland"/>
    <s v="Exc"/>
    <n v="7.29"/>
    <n v="7.29"/>
    <s v="Yes"/>
    <s v="1138"/>
  </r>
  <r>
    <s v="ESR-66651-814"/>
    <d v="2020-05-20T00:00:00"/>
    <x v="253"/>
    <s v="A-D-0.2"/>
    <n v="4"/>
    <s v="Jasper Sisneros"/>
    <s v="United States"/>
    <s v="Ara"/>
    <n v="2.9849999999999999"/>
    <n v="11.94"/>
    <s v="Yes"/>
    <s v="822"/>
  </r>
  <r>
    <s v="CPX-46916-770"/>
    <d v="2021-08-27T00:00:00"/>
    <x v="254"/>
    <s v="R-L-1"/>
    <n v="6"/>
    <s v="Zachariah Carlson"/>
    <s v="Ireland"/>
    <s v="Rob"/>
    <n v="11.95"/>
    <n v="71.699999999999989"/>
    <s v="Yes"/>
    <s v="358"/>
  </r>
  <r>
    <s v="MDC-03318-645"/>
    <d v="2022-04-30T00:00:00"/>
    <x v="255"/>
    <s v="A-L-0.2"/>
    <n v="2"/>
    <s v="Warner Maddox"/>
    <s v="United States"/>
    <s v="Ara"/>
    <n v="3.8849999999999998"/>
    <n v="7.77"/>
    <s v="No"/>
    <s v="112"/>
  </r>
  <r>
    <s v="SFF-86059-407"/>
    <d v="2020-06-03T00:00:00"/>
    <x v="256"/>
    <s v="A-M-2.5"/>
    <n v="1"/>
    <s v="Donnie Hedlestone"/>
    <s v="United States"/>
    <s v="Ara"/>
    <n v="25.874999999999996"/>
    <n v="25.874999999999996"/>
    <s v="No"/>
    <s v="808"/>
  </r>
  <r>
    <s v="SCL-94540-788"/>
    <d v="2022-06-13T00:00:00"/>
    <x v="257"/>
    <s v="E-L-2.5"/>
    <n v="6"/>
    <s v="Teddi Crowthe"/>
    <s v="United States"/>
    <s v="Exc"/>
    <n v="34.154999999999994"/>
    <n v="204.92999999999995"/>
    <s v="No"/>
    <s v="68"/>
  </r>
  <r>
    <s v="HVU-21634-076"/>
    <d v="2020-06-10T00:00:00"/>
    <x v="258"/>
    <s v="R-L-2.5"/>
    <n v="4"/>
    <s v="Dorelia Bury"/>
    <s v="Ireland"/>
    <s v="Rob"/>
    <n v="27.484999999999996"/>
    <n v="109.93999999999998"/>
    <s v="Yes"/>
    <s v="801"/>
  </r>
  <r>
    <s v="XUS-73326-418"/>
    <d v="2020-12-18T00:00:00"/>
    <x v="259"/>
    <s v="E-L-1"/>
    <n v="6"/>
    <s v="Gussy Broadbear"/>
    <s v="United States"/>
    <s v="Exc"/>
    <n v="14.85"/>
    <n v="89.1"/>
    <s v="No"/>
    <s v="610"/>
  </r>
  <r>
    <s v="XWD-18933-006"/>
    <d v="2019-08-31T00:00:00"/>
    <x v="260"/>
    <s v="A-L-0.2"/>
    <n v="2"/>
    <s v="Emlynne Palfrey"/>
    <s v="United States"/>
    <s v="Ara"/>
    <n v="3.8849999999999998"/>
    <n v="7.77"/>
    <s v="Yes"/>
    <s v="1085"/>
  </r>
  <r>
    <s v="HPD-65272-772"/>
    <d v="2019-02-25T00:00:00"/>
    <x v="261"/>
    <s v="L-M-2.5"/>
    <n v="1"/>
    <s v="Parsifal Metrick"/>
    <s v="United States"/>
    <s v="Lib"/>
    <n v="33.464999999999996"/>
    <n v="33.464999999999996"/>
    <s v="Yes"/>
    <s v="1272"/>
  </r>
  <r>
    <s v="JEG-93140-224"/>
    <d v="2021-02-07T00:00:00"/>
    <x v="262"/>
    <s v="E-M-0.5"/>
    <n v="5"/>
    <s v="Christopher Grieveson"/>
    <s v="United States"/>
    <s v="Exc"/>
    <n v="8.25"/>
    <n v="41.25"/>
    <s v="Yes"/>
    <s v="559"/>
  </r>
  <r>
    <s v="NNH-62058-950"/>
    <d v="2021-01-14T00:00:00"/>
    <x v="263"/>
    <s v="E-L-1"/>
    <n v="4"/>
    <s v="Karlan Karby"/>
    <s v="United States"/>
    <s v="Exc"/>
    <n v="14.85"/>
    <n v="59.4"/>
    <s v="Yes"/>
    <s v="583"/>
  </r>
  <r>
    <s v="LTD-71429-845"/>
    <d v="2019-02-24T00:00:00"/>
    <x v="264"/>
    <s v="A-L-0.5"/>
    <n v="1"/>
    <s v="Flory Crumpe"/>
    <s v="United Kingdom"/>
    <s v="Ara"/>
    <n v="7.77"/>
    <n v="7.77"/>
    <s v="No"/>
    <s v="1273"/>
  </r>
  <r>
    <s v="MPV-26985-215"/>
    <d v="2019-06-23T00:00:00"/>
    <x v="265"/>
    <s v="R-D-0.5"/>
    <n v="1"/>
    <s v="Amity Chatto"/>
    <s v="United Kingdom"/>
    <s v="Rob"/>
    <n v="5.3699999999999992"/>
    <n v="5.3699999999999992"/>
    <s v="Yes"/>
    <s v="1154"/>
  </r>
  <r>
    <s v="IYO-10245-081"/>
    <d v="2020-05-09T00:00:00"/>
    <x v="266"/>
    <s v="E-M-2.5"/>
    <n v="3"/>
    <s v="Nanine McCarthy"/>
    <s v="United States"/>
    <s v="Exc"/>
    <n v="31.624999999999996"/>
    <n v="94.874999999999986"/>
    <s v="No"/>
    <s v="833"/>
  </r>
  <r>
    <s v="BYZ-39669-954"/>
    <d v="2020-07-18T00:00:00"/>
    <x v="267"/>
    <s v="L-L-2.5"/>
    <n v="1"/>
    <s v="Lyndsey Megany"/>
    <s v="United States"/>
    <s v="Lib"/>
    <n v="36.454999999999998"/>
    <n v="36.454999999999998"/>
    <s v="No"/>
    <s v="763"/>
  </r>
  <r>
    <s v="EFB-72860-209"/>
    <d v="2019-10-17T00:00:00"/>
    <x v="268"/>
    <s v="A-M-0.2"/>
    <n v="4"/>
    <s v="Byram Mergue"/>
    <s v="United States"/>
    <s v="Ara"/>
    <n v="3.375"/>
    <n v="13.5"/>
    <s v="Yes"/>
    <s v="1038"/>
  </r>
  <r>
    <s v="GMM-72397-378"/>
    <d v="2022-05-16T00:00:00"/>
    <x v="269"/>
    <s v="R-L-0.2"/>
    <n v="4"/>
    <s v="Kerr Patise"/>
    <s v="United States"/>
    <s v="Rob"/>
    <n v="3.5849999999999995"/>
    <n v="14.339999999999998"/>
    <s v="No"/>
    <s v="96"/>
  </r>
  <r>
    <s v="LYP-52345-883"/>
    <d v="2021-03-24T00:00:00"/>
    <x v="270"/>
    <s v="E-M-0.5"/>
    <n v="1"/>
    <s v="Mathew Goulter"/>
    <s v="Ireland"/>
    <s v="Exc"/>
    <n v="8.25"/>
    <n v="8.25"/>
    <s v="Yes"/>
    <s v="514"/>
  </r>
  <r>
    <s v="DFK-35846-692"/>
    <d v="2019-11-03T00:00:00"/>
    <x v="271"/>
    <s v="R-D-0.2"/>
    <n v="5"/>
    <s v="Marris Grcic"/>
    <s v="United States"/>
    <s v="Rob"/>
    <n v="2.6849999999999996"/>
    <n v="13.424999999999997"/>
    <s v="Yes"/>
    <s v="1021"/>
  </r>
  <r>
    <s v="XAH-93337-609"/>
    <d v="2021-10-28T00:00:00"/>
    <x v="272"/>
    <s v="A-D-1"/>
    <n v="5"/>
    <s v="Domeniga Duke"/>
    <s v="United States"/>
    <s v="Ara"/>
    <n v="9.9499999999999993"/>
    <n v="49.75"/>
    <s v="No"/>
    <s v="296"/>
  </r>
  <r>
    <s v="QKA-72582-644"/>
    <d v="2020-12-16T00:00:00"/>
    <x v="273"/>
    <s v="E-M-0.5"/>
    <n v="2"/>
    <s v="Violante Skouling"/>
    <s v="Ireland"/>
    <s v="Exc"/>
    <n v="8.25"/>
    <n v="16.5"/>
    <s v="No"/>
    <s v="612"/>
  </r>
  <r>
    <s v="ZDK-84567-102"/>
    <d v="2021-11-29T00:00:00"/>
    <x v="274"/>
    <s v="A-D-0.5"/>
    <n v="3"/>
    <s v="Isidore Hussey"/>
    <s v="United States"/>
    <s v="Ara"/>
    <n v="5.97"/>
    <n v="17.91"/>
    <s v="No"/>
    <s v="264"/>
  </r>
  <r>
    <s v="WAV-38301-984"/>
    <d v="2021-03-20T00:00:00"/>
    <x v="275"/>
    <s v="A-D-0.5"/>
    <n v="5"/>
    <s v="Cassie Pinkerton"/>
    <s v="United States"/>
    <s v="Ara"/>
    <n v="5.97"/>
    <n v="29.849999999999998"/>
    <s v="No"/>
    <s v="518"/>
  </r>
  <r>
    <s v="KZR-33023-209"/>
    <d v="2022-04-08T00:00:00"/>
    <x v="276"/>
    <s v="E-L-1"/>
    <n v="3"/>
    <s v="Micki Fero"/>
    <s v="United States"/>
    <s v="Exc"/>
    <n v="14.85"/>
    <n v="44.55"/>
    <s v="No"/>
    <s v="134"/>
  </r>
  <r>
    <s v="ULM-49433-003"/>
    <d v="2020-08-14T00:00:00"/>
    <x v="277"/>
    <s v="E-M-1"/>
    <n v="2"/>
    <s v="Cybill Graddell"/>
    <s v="United States"/>
    <s v="Exc"/>
    <n v="13.75"/>
    <n v="27.5"/>
    <s v="No"/>
    <s v="736"/>
  </r>
  <r>
    <s v="SIB-83254-136"/>
    <d v="2019-05-12T00:00:00"/>
    <x v="278"/>
    <s v="R-M-0.5"/>
    <n v="6"/>
    <s v="Dorian Vizor"/>
    <s v="United States"/>
    <s v="Rob"/>
    <n v="5.97"/>
    <n v="35.82"/>
    <s v="Yes"/>
    <s v="1196"/>
  </r>
  <r>
    <s v="NOK-50349-551"/>
    <d v="2021-03-03T00:00:00"/>
    <x v="279"/>
    <s v="R-D-0.5"/>
    <n v="3"/>
    <s v="Eddi Sedgebeer"/>
    <s v="United States"/>
    <s v="Rob"/>
    <n v="5.3699999999999992"/>
    <n v="16.11"/>
    <s v="Yes"/>
    <s v="535"/>
  </r>
  <r>
    <s v="YIS-96268-844"/>
    <d v="2020-02-11T00:00:00"/>
    <x v="280"/>
    <s v="E-L-0.2"/>
    <n v="6"/>
    <s v="Ken Lestrange"/>
    <s v="United States"/>
    <s v="Exc"/>
    <n v="4.4550000000000001"/>
    <n v="26.73"/>
    <s v="Yes"/>
    <s v="921"/>
  </r>
  <r>
    <s v="CXI-04933-855"/>
    <d v="2019-04-27T00:00:00"/>
    <x v="281"/>
    <s v="E-L-2.5"/>
    <n v="6"/>
    <s v="Lacee Tanti"/>
    <s v="United States"/>
    <s v="Exc"/>
    <n v="34.154999999999994"/>
    <n v="204.92999999999995"/>
    <s v="Yes"/>
    <s v="1211"/>
  </r>
  <r>
    <s v="IZU-90429-382"/>
    <d v="2022-03-26T00:00:00"/>
    <x v="282"/>
    <s v="A-L-1"/>
    <n v="3"/>
    <s v="Arel De Lasci"/>
    <s v="United States"/>
    <s v="Ara"/>
    <n v="12.95"/>
    <n v="38.849999999999994"/>
    <s v="Yes"/>
    <s v="147"/>
  </r>
  <r>
    <s v="WIT-40912-783"/>
    <d v="2020-09-28T00:00:00"/>
    <x v="283"/>
    <s v="L-D-0.2"/>
    <n v="4"/>
    <s v="Trescha Jedrachowicz"/>
    <s v="United States"/>
    <s v="Lib"/>
    <n v="3.8849999999999998"/>
    <n v="15.54"/>
    <s v="Yes"/>
    <s v="691"/>
  </r>
  <r>
    <s v="PSD-57291-590"/>
    <d v="2019-10-24T00:00:00"/>
    <x v="284"/>
    <s v="A-M-0.5"/>
    <n v="1"/>
    <s v="Perkin Stonner"/>
    <s v="United States"/>
    <s v="Ara"/>
    <n v="6.75"/>
    <n v="6.75"/>
    <s v="No"/>
    <s v="1031"/>
  </r>
  <r>
    <s v="GOI-41472-677"/>
    <d v="2021-08-04T00:00:00"/>
    <x v="285"/>
    <s v="E-D-2.5"/>
    <n v="4"/>
    <s v="Darrin Tingly"/>
    <s v="United States"/>
    <s v="Exc"/>
    <n v="27.945"/>
    <n v="111.78"/>
    <s v="Yes"/>
    <s v="381"/>
  </r>
  <r>
    <s v="KTX-17944-494"/>
    <d v="2019-12-29T00:00:00"/>
    <x v="286"/>
    <s v="A-L-0.2"/>
    <n v="1"/>
    <s v="Claudetta Rushe"/>
    <s v="United States"/>
    <s v="Ara"/>
    <n v="3.8849999999999998"/>
    <n v="3.8849999999999998"/>
    <s v="Yes"/>
    <s v="965"/>
  </r>
  <r>
    <s v="RDM-99811-230"/>
    <d v="2019-11-27T00:00:00"/>
    <x v="287"/>
    <s v="L-M-0.2"/>
    <n v="5"/>
    <s v="Benn Checci"/>
    <s v="United Kingdom"/>
    <s v="Lib"/>
    <n v="4.3650000000000002"/>
    <n v="21.825000000000003"/>
    <s v="No"/>
    <s v="997"/>
  </r>
  <r>
    <s v="JTU-55897-581"/>
    <d v="2020-02-29T00:00:00"/>
    <x v="288"/>
    <s v="R-M-0.2"/>
    <n v="5"/>
    <s v="Janifer Bagot"/>
    <s v="United States"/>
    <s v="Rob"/>
    <n v="2.9849999999999999"/>
    <n v="14.924999999999999"/>
    <s v="No"/>
    <s v="903"/>
  </r>
  <r>
    <s v="CRK-07584-240"/>
    <d v="2021-01-31T00:00:00"/>
    <x v="289"/>
    <s v="A-M-1"/>
    <n v="3"/>
    <s v="Ermin Beeble"/>
    <s v="United States"/>
    <s v="Ara"/>
    <n v="11.25"/>
    <n v="33.75"/>
    <s v="Yes"/>
    <s v="566"/>
  </r>
  <r>
    <s v="MKE-75518-399"/>
    <d v="2022-06-17T00:00:00"/>
    <x v="290"/>
    <s v="A-M-1"/>
    <n v="3"/>
    <s v="Cos Fluin"/>
    <s v="United Kingdom"/>
    <s v="Ara"/>
    <n v="11.25"/>
    <n v="33.75"/>
    <s v="No"/>
    <s v="64"/>
  </r>
  <r>
    <s v="AEL-51169-725"/>
    <d v="2020-02-03T00:00:00"/>
    <x v="291"/>
    <s v="L-M-0.2"/>
    <n v="6"/>
    <s v="Eveleen Bletsor"/>
    <s v="United States"/>
    <s v="Lib"/>
    <n v="4.3650000000000002"/>
    <n v="26.19"/>
    <s v="Yes"/>
    <s v="929"/>
  </r>
  <r>
    <s v="ZGM-83108-823"/>
    <d v="2022-01-25T00:00:00"/>
    <x v="292"/>
    <s v="E-L-1"/>
    <n v="1"/>
    <s v="Paola Brydell"/>
    <s v="Ireland"/>
    <s v="Exc"/>
    <n v="14.85"/>
    <n v="14.85"/>
    <s v="No"/>
    <s v="207"/>
  </r>
  <r>
    <s v="JBP-78754-392"/>
    <d v="2020-04-30T00:00:00"/>
    <x v="286"/>
    <s v="E-M-2.5"/>
    <n v="6"/>
    <s v="Claudetta Rushe"/>
    <s v="United States"/>
    <s v="Exc"/>
    <n v="31.624999999999996"/>
    <n v="189.74999999999997"/>
    <s v="Yes"/>
    <s v="842"/>
  </r>
  <r>
    <s v="RNH-54912-747"/>
    <d v="2021-05-01T00:00:00"/>
    <x v="293"/>
    <s v="R-M-0.5"/>
    <n v="1"/>
    <s v="Natka Leethem"/>
    <s v="United States"/>
    <s v="Rob"/>
    <n v="5.97"/>
    <n v="5.97"/>
    <s v="Yes"/>
    <s v="476"/>
  </r>
  <r>
    <s v="JDS-33440-914"/>
    <d v="2021-10-28T00:00:00"/>
    <x v="294"/>
    <s v="R-M-1"/>
    <n v="3"/>
    <s v="Ailene Nesfield"/>
    <s v="United Kingdom"/>
    <s v="Rob"/>
    <n v="9.9499999999999993"/>
    <n v="29.849999999999998"/>
    <s v="Yes"/>
    <s v="296"/>
  </r>
  <r>
    <s v="SYX-48878-182"/>
    <d v="2021-08-29T00:00:00"/>
    <x v="295"/>
    <s v="R-D-1"/>
    <n v="5"/>
    <s v="Stacy Pickworth"/>
    <s v="United States"/>
    <s v="Rob"/>
    <n v="8.9499999999999993"/>
    <n v="44.75"/>
    <s v="No"/>
    <s v="356"/>
  </r>
  <r>
    <s v="ZGD-94763-868"/>
    <d v="2019-12-27T00:00:00"/>
    <x v="296"/>
    <s v="E-L-2.5"/>
    <n v="1"/>
    <s v="Melli Brockway"/>
    <s v="United States"/>
    <s v="Exc"/>
    <n v="34.154999999999994"/>
    <n v="34.154999999999994"/>
    <s v="Yes"/>
    <s v="967"/>
  </r>
  <r>
    <s v="CZY-70361-485"/>
    <d v="2019-06-25T00:00:00"/>
    <x v="297"/>
    <s v="E-L-2.5"/>
    <n v="6"/>
    <s v="Nanny Lush"/>
    <s v="Ireland"/>
    <s v="Exc"/>
    <n v="34.154999999999994"/>
    <n v="204.92999999999995"/>
    <s v="No"/>
    <s v="1152"/>
  </r>
  <r>
    <s v="RJR-12175-899"/>
    <d v="2019-03-02T00:00:00"/>
    <x v="298"/>
    <s v="E-D-0.5"/>
    <n v="3"/>
    <s v="Selma McMillian"/>
    <s v="United States"/>
    <s v="Exc"/>
    <n v="7.29"/>
    <n v="21.87"/>
    <s v="No"/>
    <s v="1267"/>
  </r>
  <r>
    <s v="ELB-07929-407"/>
    <d v="2022-01-02T00:00:00"/>
    <x v="299"/>
    <s v="A-M-2.5"/>
    <n v="2"/>
    <s v="Tess Bennison"/>
    <s v="United States"/>
    <s v="Ara"/>
    <n v="25.874999999999996"/>
    <n v="51.749999999999993"/>
    <s v="Yes"/>
    <s v="230"/>
  </r>
  <r>
    <s v="UJQ-54441-340"/>
    <d v="2019-07-30T00:00:00"/>
    <x v="300"/>
    <s v="E-M-0.2"/>
    <n v="2"/>
    <s v="Gabie Tweed"/>
    <s v="United States"/>
    <s v="Exc"/>
    <n v="4.125"/>
    <n v="8.25"/>
    <s v="Yes"/>
    <s v="1117"/>
  </r>
  <r>
    <s v="UJQ-54441-340"/>
    <d v="2019-07-30T00:00:00"/>
    <x v="300"/>
    <s v="A-L-0.2"/>
    <n v="5"/>
    <s v="Gabie Tweed"/>
    <s v="United States"/>
    <s v="Ara"/>
    <n v="3.8849999999999998"/>
    <n v="19.424999999999997"/>
    <s v="Yes"/>
    <s v="1117"/>
  </r>
  <r>
    <s v="OWY-43108-475"/>
    <d v="2020-12-05T00:00:00"/>
    <x v="301"/>
    <s v="A-M-0.2"/>
    <n v="6"/>
    <s v="Gaile Goggin"/>
    <s v="Ireland"/>
    <s v="Ara"/>
    <n v="3.375"/>
    <n v="20.25"/>
    <s v="Yes"/>
    <s v="623"/>
  </r>
  <r>
    <s v="GNO-91911-159"/>
    <d v="2020-12-17T00:00:00"/>
    <x v="302"/>
    <s v="L-D-0.5"/>
    <n v="3"/>
    <s v="Skylar Jeyness"/>
    <s v="Ireland"/>
    <s v="Lib"/>
    <n v="7.77"/>
    <n v="23.31"/>
    <s v="No"/>
    <s v="611"/>
  </r>
  <r>
    <s v="CNY-06284-066"/>
    <d v="2021-06-26T00:00:00"/>
    <x v="303"/>
    <s v="E-D-0.2"/>
    <n v="5"/>
    <s v="Donica Bonhome"/>
    <s v="United States"/>
    <s v="Exc"/>
    <n v="3.645"/>
    <n v="18.225000000000001"/>
    <s v="Yes"/>
    <s v="420"/>
  </r>
  <r>
    <s v="OQS-46321-904"/>
    <d v="2019-07-20T00:00:00"/>
    <x v="304"/>
    <s v="E-M-1"/>
    <n v="1"/>
    <s v="Diena Peetermann"/>
    <s v="United States"/>
    <s v="Exc"/>
    <n v="13.75"/>
    <n v="13.75"/>
    <s v="No"/>
    <s v="1127"/>
  </r>
  <r>
    <s v="IBW-87442-480"/>
    <d v="2022-07-14T00:00:00"/>
    <x v="305"/>
    <s v="A-L-2.5"/>
    <n v="1"/>
    <s v="Trina Le Sarr"/>
    <s v="United States"/>
    <s v="Ara"/>
    <n v="29.784999999999997"/>
    <n v="29.784999999999997"/>
    <s v="Yes"/>
    <s v="37"/>
  </r>
  <r>
    <s v="DGZ-82537-477"/>
    <d v="2020-08-14T00:00:00"/>
    <x v="306"/>
    <s v="R-D-1"/>
    <n v="5"/>
    <s v="Flynn Antony"/>
    <s v="United States"/>
    <s v="Rob"/>
    <n v="8.9499999999999993"/>
    <n v="44.75"/>
    <s v="No"/>
    <s v="736"/>
  </r>
  <r>
    <s v="LPS-39089-432"/>
    <d v="2019-04-24T00:00:00"/>
    <x v="307"/>
    <s v="R-D-1"/>
    <n v="5"/>
    <s v="Baudoin Alldridge"/>
    <s v="United States"/>
    <s v="Rob"/>
    <n v="8.9499999999999993"/>
    <n v="44.75"/>
    <s v="Yes"/>
    <s v="1214"/>
  </r>
  <r>
    <s v="MQU-86100-929"/>
    <d v="2019-06-04T00:00:00"/>
    <x v="308"/>
    <s v="L-L-0.5"/>
    <n v="4"/>
    <s v="Homer Dulany"/>
    <s v="United States"/>
    <s v="Lib"/>
    <n v="9.51"/>
    <n v="38.04"/>
    <s v="Yes"/>
    <s v="1173"/>
  </r>
  <r>
    <s v="XUR-14132-391"/>
    <d v="2022-08-08T00:00:00"/>
    <x v="309"/>
    <s v="R-D-0.5"/>
    <n v="4"/>
    <s v="Lisa Goodger"/>
    <s v="United States"/>
    <s v="Rob"/>
    <n v="5.3699999999999992"/>
    <n v="21.479999999999997"/>
    <s v="Yes"/>
    <s v="12"/>
  </r>
  <r>
    <s v="OVI-27064-381"/>
    <d v="2019-11-13T00:00:00"/>
    <x v="298"/>
    <s v="R-D-0.5"/>
    <n v="3"/>
    <s v="Selma McMillian"/>
    <s v="United States"/>
    <s v="Rob"/>
    <n v="5.3699999999999992"/>
    <n v="16.11"/>
    <s v="No"/>
    <s v="1011"/>
  </r>
  <r>
    <s v="SHP-17012-870"/>
    <d v="2020-06-07T00:00:00"/>
    <x v="310"/>
    <s v="R-M-2.5"/>
    <n v="1"/>
    <s v="Corine Drewett"/>
    <s v="United States"/>
    <s v="Rob"/>
    <n v="22.884999999999998"/>
    <n v="22.884999999999998"/>
    <s v="Yes"/>
    <s v="804"/>
  </r>
  <r>
    <s v="FDY-03414-903"/>
    <d v="2019-08-12T00:00:00"/>
    <x v="311"/>
    <s v="A-D-0.5"/>
    <n v="3"/>
    <s v="Quinn Parsons"/>
    <s v="United States"/>
    <s v="Ara"/>
    <n v="5.97"/>
    <n v="17.91"/>
    <s v="Yes"/>
    <s v="1104"/>
  </r>
  <r>
    <s v="WXT-85291-143"/>
    <d v="2019-09-04T00:00:00"/>
    <x v="312"/>
    <s v="R-M-0.5"/>
    <n v="4"/>
    <s v="Vivyan Ceely"/>
    <s v="United States"/>
    <s v="Rob"/>
    <n v="5.97"/>
    <n v="23.88"/>
    <s v="Yes"/>
    <s v="1081"/>
  </r>
  <r>
    <s v="QNP-18893-547"/>
    <d v="2019-10-04T00:00:00"/>
    <x v="313"/>
    <s v="R-L-1"/>
    <n v="5"/>
    <s v="Elonore Goodings"/>
    <s v="United States"/>
    <s v="Rob"/>
    <n v="11.95"/>
    <n v="59.75"/>
    <s v="No"/>
    <s v="1051"/>
  </r>
  <r>
    <s v="DOH-92927-530"/>
    <d v="2020-02-24T00:00:00"/>
    <x v="314"/>
    <s v="L-L-0.2"/>
    <n v="6"/>
    <s v="Clement Vasiliev"/>
    <s v="United States"/>
    <s v="Lib"/>
    <n v="4.7549999999999999"/>
    <n v="28.53"/>
    <s v="Yes"/>
    <s v="908"/>
  </r>
  <r>
    <s v="HGJ-82768-173"/>
    <d v="2021-08-26T00:00:00"/>
    <x v="315"/>
    <s v="A-M-1"/>
    <n v="4"/>
    <s v="Terencio O'Moylan"/>
    <s v="United Kingdom"/>
    <s v="Ara"/>
    <n v="11.25"/>
    <n v="45"/>
    <s v="No"/>
    <s v="359"/>
  </r>
  <r>
    <s v="YPT-95383-088"/>
    <d v="2021-10-03T00:00:00"/>
    <x v="306"/>
    <s v="E-D-2.5"/>
    <n v="2"/>
    <s v="Flynn Antony"/>
    <s v="United States"/>
    <s v="Exc"/>
    <n v="27.945"/>
    <n v="55.89"/>
    <s v="No"/>
    <s v="321"/>
  </r>
  <r>
    <s v="OYH-16533-767"/>
    <d v="2020-06-13T00:00:00"/>
    <x v="316"/>
    <s v="E-L-1"/>
    <n v="4"/>
    <s v="Wyatan Fetherston"/>
    <s v="United States"/>
    <s v="Exc"/>
    <n v="14.85"/>
    <n v="59.4"/>
    <s v="No"/>
    <s v="798"/>
  </r>
  <r>
    <s v="DWW-28642-549"/>
    <d v="2021-03-01T00:00:00"/>
    <x v="317"/>
    <s v="E-D-0.2"/>
    <n v="2"/>
    <s v="Emmaline Rasmus"/>
    <s v="United States"/>
    <s v="Exc"/>
    <n v="3.645"/>
    <n v="7.29"/>
    <s v="Yes"/>
    <s v="537"/>
  </r>
  <r>
    <s v="CGO-79583-871"/>
    <d v="2019-03-04T00:00:00"/>
    <x v="318"/>
    <s v="E-D-0.5"/>
    <n v="1"/>
    <s v="Wesley Giorgioni"/>
    <s v="United States"/>
    <s v="Exc"/>
    <n v="7.29"/>
    <n v="7.29"/>
    <s v="Yes"/>
    <s v="1265"/>
  </r>
  <r>
    <s v="TFY-52090-386"/>
    <d v="2019-10-13T00:00:00"/>
    <x v="319"/>
    <s v="E-L-0.5"/>
    <n v="2"/>
    <s v="Lucienne Scargle"/>
    <s v="United States"/>
    <s v="Exc"/>
    <n v="8.91"/>
    <n v="17.82"/>
    <s v="No"/>
    <s v="1042"/>
  </r>
  <r>
    <s v="TFY-52090-386"/>
    <d v="2019-10-13T00:00:00"/>
    <x v="319"/>
    <s v="L-D-0.5"/>
    <n v="5"/>
    <s v="Lucienne Scargle"/>
    <s v="United States"/>
    <s v="Lib"/>
    <n v="7.77"/>
    <n v="38.849999999999994"/>
    <s v="No"/>
    <s v="1042"/>
  </r>
  <r>
    <s v="NYY-73968-094"/>
    <d v="2019-08-15T00:00:00"/>
    <x v="320"/>
    <s v="R-D-0.5"/>
    <n v="6"/>
    <s v="Noam Climance"/>
    <s v="United States"/>
    <s v="Rob"/>
    <n v="5.3699999999999992"/>
    <n v="32.22"/>
    <s v="No"/>
    <s v="1101"/>
  </r>
  <r>
    <s v="QEY-71761-460"/>
    <d v="2021-11-29T00:00:00"/>
    <x v="321"/>
    <s v="R-M-1"/>
    <n v="2"/>
    <s v="Catarina Donn"/>
    <s v="Ireland"/>
    <s v="Rob"/>
    <n v="9.9499999999999993"/>
    <n v="19.899999999999999"/>
    <s v="Yes"/>
    <s v="264"/>
  </r>
  <r>
    <s v="GKQ-82603-910"/>
    <d v="2020-01-19T00:00:00"/>
    <x v="322"/>
    <s v="R-L-1"/>
    <n v="5"/>
    <s v="Ameline Snazle"/>
    <s v="United States"/>
    <s v="Rob"/>
    <n v="11.95"/>
    <n v="59.75"/>
    <s v="No"/>
    <s v="944"/>
  </r>
  <r>
    <s v="IOB-32673-745"/>
    <d v="2021-05-28T00:00:00"/>
    <x v="323"/>
    <s v="A-L-0.5"/>
    <n v="3"/>
    <s v="Rebeka Worg"/>
    <s v="United States"/>
    <s v="Ara"/>
    <n v="7.77"/>
    <n v="23.31"/>
    <s v="Yes"/>
    <s v="449"/>
  </r>
  <r>
    <s v="YAU-98893-150"/>
    <d v="2022-01-15T00:00:00"/>
    <x v="324"/>
    <s v="L-M-1"/>
    <n v="3"/>
    <s v="Lewes Danes"/>
    <s v="United States"/>
    <s v="Lib"/>
    <n v="14.55"/>
    <n v="43.650000000000006"/>
    <s v="No"/>
    <s v="217"/>
  </r>
  <r>
    <s v="XNM-14163-951"/>
    <d v="2019-12-04T00:00:00"/>
    <x v="325"/>
    <s v="E-L-2.5"/>
    <n v="6"/>
    <s v="Shelli Keynd"/>
    <s v="United States"/>
    <s v="Exc"/>
    <n v="34.154999999999994"/>
    <n v="204.92999999999995"/>
    <s v="No"/>
    <s v="990"/>
  </r>
  <r>
    <s v="JPB-45297-000"/>
    <d v="2022-07-01T00:00:00"/>
    <x v="326"/>
    <s v="R-L-0.2"/>
    <n v="4"/>
    <s v="Dell Daveridge"/>
    <s v="United States"/>
    <s v="Rob"/>
    <n v="3.5849999999999995"/>
    <n v="14.339999999999998"/>
    <s v="No"/>
    <s v="50"/>
  </r>
  <r>
    <s v="MOU-74341-266"/>
    <d v="2019-05-07T00:00:00"/>
    <x v="327"/>
    <s v="A-D-0.5"/>
    <n v="4"/>
    <s v="Joshuah Awdry"/>
    <s v="United States"/>
    <s v="Ara"/>
    <n v="5.97"/>
    <n v="23.88"/>
    <s v="No"/>
    <s v="1201"/>
  </r>
  <r>
    <s v="DHJ-87461-571"/>
    <d v="2020-08-23T00:00:00"/>
    <x v="328"/>
    <s v="A-M-1"/>
    <n v="2"/>
    <s v="Ethel Ryles"/>
    <s v="United States"/>
    <s v="Ara"/>
    <n v="11.25"/>
    <n v="22.5"/>
    <s v="No"/>
    <s v="727"/>
  </r>
  <r>
    <s v="DKM-97676-850"/>
    <d v="2020-06-02T00:00:00"/>
    <x v="306"/>
    <s v="E-D-0.5"/>
    <n v="5"/>
    <s v="Flynn Antony"/>
    <s v="United States"/>
    <s v="Exc"/>
    <n v="7.29"/>
    <n v="36.450000000000003"/>
    <s v="No"/>
    <s v="809"/>
  </r>
  <r>
    <s v="UEB-09112-118"/>
    <d v="2020-01-30T00:00:00"/>
    <x v="329"/>
    <s v="A-M-0.5"/>
    <n v="4"/>
    <s v="Maitilde Boxill"/>
    <s v="United States"/>
    <s v="Ara"/>
    <n v="6.75"/>
    <n v="27"/>
    <s v="Yes"/>
    <s v="933"/>
  </r>
  <r>
    <s v="ORZ-67699-748"/>
    <d v="2020-02-15T00:00:00"/>
    <x v="330"/>
    <s v="A-M-2.5"/>
    <n v="6"/>
    <s v="Jodee Caldicott"/>
    <s v="United States"/>
    <s v="Ara"/>
    <n v="25.874999999999996"/>
    <n v="155.24999999999997"/>
    <s v="No"/>
    <s v="917"/>
  </r>
  <r>
    <s v="JXP-28398-485"/>
    <d v="2021-06-11T00:00:00"/>
    <x v="331"/>
    <s v="A-D-2.5"/>
    <n v="5"/>
    <s v="Marianna Vedmore"/>
    <s v="United States"/>
    <s v="Ara"/>
    <n v="22.884999999999998"/>
    <n v="114.42499999999998"/>
    <s v="Yes"/>
    <s v="435"/>
  </r>
  <r>
    <s v="WWH-92259-198"/>
    <d v="2022-03-11T00:00:00"/>
    <x v="332"/>
    <s v="L-D-1"/>
    <n v="4"/>
    <s v="Willey Romao"/>
    <s v="United States"/>
    <s v="Lib"/>
    <n v="12.95"/>
    <n v="51.8"/>
    <s v="Yes"/>
    <s v="162"/>
  </r>
  <r>
    <s v="FLR-82914-153"/>
    <d v="2021-09-09T00:00:00"/>
    <x v="333"/>
    <s v="A-M-2.5"/>
    <n v="6"/>
    <s v="Enriqueta Ixor"/>
    <s v="United States"/>
    <s v="Ara"/>
    <n v="25.874999999999996"/>
    <n v="155.24999999999997"/>
    <s v="No"/>
    <s v="345"/>
  </r>
  <r>
    <s v="AMB-93600-000"/>
    <d v="2019-05-14T00:00:00"/>
    <x v="334"/>
    <s v="A-L-2.5"/>
    <n v="1"/>
    <s v="Tomasina Cotmore"/>
    <s v="United States"/>
    <s v="Ara"/>
    <n v="29.784999999999997"/>
    <n v="29.784999999999997"/>
    <s v="No"/>
    <s v="1194"/>
  </r>
  <r>
    <s v="FEP-36895-658"/>
    <d v="2019-04-08T00:00:00"/>
    <x v="335"/>
    <s v="R-L-0.2"/>
    <n v="6"/>
    <s v="Yuma Skipsey"/>
    <s v="United Kingdom"/>
    <s v="Rob"/>
    <n v="3.5849999999999995"/>
    <n v="21.509999999999998"/>
    <s v="No"/>
    <s v="1230"/>
  </r>
  <r>
    <s v="RXW-91413-276"/>
    <d v="2020-08-15T00:00:00"/>
    <x v="336"/>
    <s v="R-D-2.5"/>
    <n v="2"/>
    <s v="Nicko Corps"/>
    <s v="United States"/>
    <s v="Rob"/>
    <n v="20.584999999999997"/>
    <n v="41.169999999999995"/>
    <s v="No"/>
    <s v="735"/>
  </r>
  <r>
    <s v="RXW-91413-276"/>
    <d v="2020-08-15T00:00:00"/>
    <x v="336"/>
    <s v="R-M-0.5"/>
    <n v="1"/>
    <s v="Nicko Corps"/>
    <s v="United States"/>
    <s v="Rob"/>
    <n v="5.97"/>
    <n v="5.97"/>
    <s v="No"/>
    <s v="735"/>
  </r>
  <r>
    <s v="SDB-77492-188"/>
    <d v="2022-05-05T00:00:00"/>
    <x v="337"/>
    <s v="E-L-1"/>
    <n v="5"/>
    <s v="Feliks Babber"/>
    <s v="United States"/>
    <s v="Exc"/>
    <n v="14.85"/>
    <n v="74.25"/>
    <s v="Yes"/>
    <s v="107"/>
  </r>
  <r>
    <s v="RZN-65182-395"/>
    <d v="2021-03-27T00:00:00"/>
    <x v="338"/>
    <s v="L-M-1"/>
    <n v="6"/>
    <s v="Kaja Loxton"/>
    <s v="United States"/>
    <s v="Lib"/>
    <n v="14.55"/>
    <n v="87.300000000000011"/>
    <s v="No"/>
    <s v="511"/>
  </r>
  <r>
    <s v="HDQ-86094-507"/>
    <d v="2019-04-27T00:00:00"/>
    <x v="339"/>
    <s v="E-D-1"/>
    <n v="6"/>
    <s v="Parker Tofful"/>
    <s v="United States"/>
    <s v="Exc"/>
    <n v="12.15"/>
    <n v="72.900000000000006"/>
    <s v="Yes"/>
    <s v="1211"/>
  </r>
  <r>
    <s v="YXO-79631-417"/>
    <d v="2021-09-25T00:00:00"/>
    <x v="340"/>
    <s v="L-D-0.5"/>
    <n v="1"/>
    <s v="Casi Gwinnett"/>
    <s v="United States"/>
    <s v="Lib"/>
    <n v="7.77"/>
    <n v="7.77"/>
    <s v="No"/>
    <s v="329"/>
  </r>
  <r>
    <s v="SNF-57032-096"/>
    <d v="2020-02-13T00:00:00"/>
    <x v="341"/>
    <s v="E-D-0.5"/>
    <n v="6"/>
    <s v="Saree Ellesworth"/>
    <s v="United States"/>
    <s v="Exc"/>
    <n v="7.29"/>
    <n v="43.74"/>
    <s v="No"/>
    <s v="919"/>
  </r>
  <r>
    <s v="DGL-29648-995"/>
    <d v="2021-07-16T00:00:00"/>
    <x v="342"/>
    <s v="L-M-0.2"/>
    <n v="2"/>
    <s v="Silvio Iorizzi"/>
    <s v="United States"/>
    <s v="Lib"/>
    <n v="4.3650000000000002"/>
    <n v="8.73"/>
    <s v="Yes"/>
    <s v="400"/>
  </r>
  <r>
    <s v="GPU-65651-504"/>
    <d v="2022-05-11T00:00:00"/>
    <x v="343"/>
    <s v="E-M-2.5"/>
    <n v="2"/>
    <s v="Leesa Flaonier"/>
    <s v="United States"/>
    <s v="Exc"/>
    <n v="31.624999999999996"/>
    <n v="63.249999999999993"/>
    <s v="No"/>
    <s v="101"/>
  </r>
  <r>
    <s v="OJU-34452-896"/>
    <d v="2019-02-04T00:00:00"/>
    <x v="344"/>
    <s v="E-L-0.5"/>
    <n v="1"/>
    <s v="Abba Pummell"/>
    <s v="United States"/>
    <s v="Exc"/>
    <n v="8.91"/>
    <n v="8.91"/>
    <s v="Yes"/>
    <s v="1293"/>
  </r>
  <r>
    <s v="GZS-50547-887"/>
    <d v="2019-02-05T00:00:00"/>
    <x v="345"/>
    <s v="E-D-1"/>
    <n v="2"/>
    <s v="Corinna Catcheside"/>
    <s v="United States"/>
    <s v="Exc"/>
    <n v="12.15"/>
    <n v="24.3"/>
    <s v="Yes"/>
    <s v="1292"/>
  </r>
  <r>
    <s v="ESR-54041-053"/>
    <d v="2022-05-24T00:00:00"/>
    <x v="346"/>
    <s v="A-L-0.5"/>
    <n v="6"/>
    <s v="Cortney Gibbonson"/>
    <s v="United States"/>
    <s v="Ara"/>
    <n v="7.77"/>
    <n v="46.62"/>
    <s v="Yes"/>
    <s v="88"/>
  </r>
  <r>
    <s v="OGD-10781-526"/>
    <d v="2020-10-04T00:00:00"/>
    <x v="347"/>
    <s v="R-L-0.5"/>
    <n v="6"/>
    <s v="Terri Farra"/>
    <s v="United States"/>
    <s v="Rob"/>
    <n v="7.169999999999999"/>
    <n v="43.019999999999996"/>
    <s v="No"/>
    <s v="685"/>
  </r>
  <r>
    <s v="FVH-29271-315"/>
    <d v="2022-06-30T00:00:00"/>
    <x v="348"/>
    <s v="A-D-0.5"/>
    <n v="3"/>
    <s v="Corney Curme"/>
    <s v="Ireland"/>
    <s v="Ara"/>
    <n v="5.97"/>
    <n v="17.91"/>
    <s v="Yes"/>
    <s v="51"/>
  </r>
  <r>
    <s v="BNZ-20544-633"/>
    <d v="2020-10-21T00:00:00"/>
    <x v="349"/>
    <s v="L-L-0.5"/>
    <n v="4"/>
    <s v="Gothart Bamfield"/>
    <s v="United States"/>
    <s v="Lib"/>
    <n v="9.51"/>
    <n v="38.04"/>
    <s v="Yes"/>
    <s v="668"/>
  </r>
  <r>
    <s v="FUX-85791-078"/>
    <d v="2020-10-16T00:00:00"/>
    <x v="350"/>
    <s v="A-M-0.2"/>
    <n v="2"/>
    <s v="Waylin Hollingdale"/>
    <s v="United States"/>
    <s v="Ara"/>
    <n v="3.375"/>
    <n v="6.75"/>
    <s v="Yes"/>
    <s v="673"/>
  </r>
  <r>
    <s v="YXP-20078-116"/>
    <d v="2020-09-23T00:00:00"/>
    <x v="351"/>
    <s v="R-M-0.5"/>
    <n v="1"/>
    <s v="Judd De Leek"/>
    <s v="United States"/>
    <s v="Rob"/>
    <n v="5.97"/>
    <n v="5.97"/>
    <s v="Yes"/>
    <s v="696"/>
  </r>
  <r>
    <s v="VQV-59984-866"/>
    <d v="2019-03-08T00:00:00"/>
    <x v="352"/>
    <s v="R-D-0.2"/>
    <n v="3"/>
    <s v="Vanya Skullet"/>
    <s v="Ireland"/>
    <s v="Rob"/>
    <n v="2.6849999999999996"/>
    <n v="8.0549999999999997"/>
    <s v="No"/>
    <s v="1261"/>
  </r>
  <r>
    <s v="JEH-37276-048"/>
    <d v="2021-06-30T00:00:00"/>
    <x v="353"/>
    <s v="A-L-0.5"/>
    <n v="3"/>
    <s v="Jany Rudeforth"/>
    <s v="Ireland"/>
    <s v="Ara"/>
    <n v="7.77"/>
    <n v="23.31"/>
    <s v="Yes"/>
    <s v="416"/>
  </r>
  <r>
    <s v="VYD-28555-589"/>
    <d v="2019-08-13T00:00:00"/>
    <x v="354"/>
    <s v="R-L-0.5"/>
    <n v="6"/>
    <s v="Ashbey Tomaszewski"/>
    <s v="United Kingdom"/>
    <s v="Rob"/>
    <n v="7.169999999999999"/>
    <n v="43.019999999999996"/>
    <s v="Yes"/>
    <s v="1103"/>
  </r>
  <r>
    <s v="WUG-76466-650"/>
    <d v="2021-02-22T00:00:00"/>
    <x v="306"/>
    <s v="L-D-0.5"/>
    <n v="3"/>
    <s v="Flynn Antony"/>
    <s v="United States"/>
    <s v="Lib"/>
    <n v="7.77"/>
    <n v="23.31"/>
    <s v="No"/>
    <s v="544"/>
  </r>
  <r>
    <s v="RJV-08261-583"/>
    <d v="2022-03-26T00:00:00"/>
    <x v="355"/>
    <s v="A-D-0.2"/>
    <n v="5"/>
    <s v="Pren Bess"/>
    <s v="United States"/>
    <s v="Ara"/>
    <n v="2.9849999999999999"/>
    <n v="14.924999999999999"/>
    <s v="Yes"/>
    <s v="147"/>
  </r>
  <r>
    <s v="PMR-56062-609"/>
    <d v="2020-01-10T00:00:00"/>
    <x v="356"/>
    <s v="E-D-0.5"/>
    <n v="3"/>
    <s v="Elka Windress"/>
    <s v="United States"/>
    <s v="Exc"/>
    <n v="7.29"/>
    <n v="21.87"/>
    <s v="No"/>
    <s v="953"/>
  </r>
  <r>
    <s v="XLD-12920-505"/>
    <d v="2019-05-01T00:00:00"/>
    <x v="357"/>
    <s v="E-L-0.5"/>
    <n v="6"/>
    <s v="Marty Kidstoun"/>
    <s v="United States"/>
    <s v="Exc"/>
    <n v="8.91"/>
    <n v="53.46"/>
    <s v="Yes"/>
    <s v="1207"/>
  </r>
  <r>
    <s v="UBW-50312-037"/>
    <d v="2020-02-09T00:00:00"/>
    <x v="358"/>
    <s v="A-L-2.5"/>
    <n v="4"/>
    <s v="Nickey Dimbleby"/>
    <s v="United States"/>
    <s v="Ara"/>
    <n v="29.784999999999997"/>
    <n v="119.13999999999999"/>
    <s v="No"/>
    <s v="923"/>
  </r>
  <r>
    <s v="QAW-05889-019"/>
    <d v="2021-12-29T00:00:00"/>
    <x v="359"/>
    <s v="L-M-0.5"/>
    <n v="5"/>
    <s v="Virgil Baumadier"/>
    <s v="United States"/>
    <s v="Lib"/>
    <n v="8.73"/>
    <n v="43.650000000000006"/>
    <s v="Yes"/>
    <s v="234"/>
  </r>
  <r>
    <s v="EPT-12715-397"/>
    <d v="2020-09-09T00:00:00"/>
    <x v="360"/>
    <s v="A-D-0.2"/>
    <n v="6"/>
    <s v="Lenore Messenbird"/>
    <s v="United States"/>
    <s v="Ara"/>
    <n v="2.9849999999999999"/>
    <n v="17.91"/>
    <s v="Yes"/>
    <s v="710"/>
  </r>
  <r>
    <s v="DHT-93810-053"/>
    <d v="2021-09-16T00:00:00"/>
    <x v="361"/>
    <s v="E-L-1"/>
    <n v="5"/>
    <s v="Shirleen Welds"/>
    <s v="United States"/>
    <s v="Exc"/>
    <n v="14.85"/>
    <n v="74.25"/>
    <s v="Yes"/>
    <s v="338"/>
  </r>
  <r>
    <s v="DMY-96037-963"/>
    <d v="2020-10-26T00:00:00"/>
    <x v="362"/>
    <s v="L-D-0.2"/>
    <n v="3"/>
    <s v="Maisie Sarvar"/>
    <s v="United States"/>
    <s v="Lib"/>
    <n v="3.8849999999999998"/>
    <n v="11.654999999999999"/>
    <s v="Yes"/>
    <s v="663"/>
  </r>
  <r>
    <s v="MBM-55936-917"/>
    <d v="2019-03-12T00:00:00"/>
    <x v="363"/>
    <s v="L-D-0.5"/>
    <n v="3"/>
    <s v="Andrej Havick"/>
    <s v="United States"/>
    <s v="Lib"/>
    <n v="7.77"/>
    <n v="23.31"/>
    <s v="Yes"/>
    <s v="1257"/>
  </r>
  <r>
    <s v="TPA-93614-840"/>
    <d v="2021-02-18T00:00:00"/>
    <x v="364"/>
    <s v="E-D-0.5"/>
    <n v="2"/>
    <s v="Sloan Diviny"/>
    <s v="United States"/>
    <s v="Exc"/>
    <n v="7.29"/>
    <n v="14.58"/>
    <s v="Yes"/>
    <s v="548"/>
  </r>
  <r>
    <s v="WDM-77521-710"/>
    <d v="2020-10-29T00:00:00"/>
    <x v="365"/>
    <s v="A-M-0.5"/>
    <n v="2"/>
    <s v="Itch Norquoy"/>
    <s v="United States"/>
    <s v="Ara"/>
    <n v="6.75"/>
    <n v="13.5"/>
    <s v="No"/>
    <s v="660"/>
  </r>
  <r>
    <s v="EIP-19142-462"/>
    <d v="2021-09-06T00:00:00"/>
    <x v="366"/>
    <s v="E-L-1"/>
    <n v="6"/>
    <s v="Anson Iddison"/>
    <s v="United States"/>
    <s v="Exc"/>
    <n v="14.85"/>
    <n v="89.1"/>
    <s v="No"/>
    <s v="348"/>
  </r>
  <r>
    <s v="EIP-19142-462"/>
    <d v="2021-09-06T00:00:00"/>
    <x v="366"/>
    <s v="A-L-0.2"/>
    <n v="1"/>
    <s v="Anson Iddison"/>
    <s v="United States"/>
    <s v="Ara"/>
    <n v="3.8849999999999998"/>
    <n v="3.8849999999999998"/>
    <s v="No"/>
    <s v="348"/>
  </r>
  <r>
    <s v="ZZL-76364-387"/>
    <d v="2020-09-09T00:00:00"/>
    <x v="367"/>
    <s v="R-L-2.5"/>
    <n v="4"/>
    <s v="Randal Longfield"/>
    <s v="United States"/>
    <s v="Rob"/>
    <n v="27.484999999999996"/>
    <n v="109.93999999999998"/>
    <s v="No"/>
    <s v="710"/>
  </r>
  <r>
    <s v="GMF-18638-786"/>
    <d v="2021-09-26T00:00:00"/>
    <x v="368"/>
    <s v="L-D-0.5"/>
    <n v="6"/>
    <s v="Gregorius Kislingbury"/>
    <s v="United States"/>
    <s v="Lib"/>
    <n v="7.77"/>
    <n v="46.62"/>
    <s v="Yes"/>
    <s v="328"/>
  </r>
  <r>
    <s v="TDJ-20844-787"/>
    <d v="2020-11-05T00:00:00"/>
    <x v="369"/>
    <s v="A-L-0.5"/>
    <n v="5"/>
    <s v="Xenos Gibbons"/>
    <s v="United States"/>
    <s v="Ara"/>
    <n v="7.77"/>
    <n v="38.849999999999994"/>
    <s v="No"/>
    <s v="653"/>
  </r>
  <r>
    <s v="BWK-39400-446"/>
    <d v="2019-09-12T00:00:00"/>
    <x v="370"/>
    <s v="L-D-0.5"/>
    <n v="4"/>
    <s v="Fleur Parres"/>
    <s v="United States"/>
    <s v="Lib"/>
    <n v="7.77"/>
    <n v="31.08"/>
    <s v="Yes"/>
    <s v="1073"/>
  </r>
  <r>
    <s v="LCB-02099-995"/>
    <d v="2019-07-31T00:00:00"/>
    <x v="371"/>
    <s v="A-D-0.2"/>
    <n v="6"/>
    <s v="Gran Sibray"/>
    <s v="United States"/>
    <s v="Ara"/>
    <n v="2.9849999999999999"/>
    <n v="17.91"/>
    <s v="Yes"/>
    <s v="1116"/>
  </r>
  <r>
    <s v="UBA-43678-174"/>
    <d v="2019-03-15T00:00:00"/>
    <x v="372"/>
    <s v="E-D-2.5"/>
    <n v="6"/>
    <s v="Ingelbert Hotchkin"/>
    <s v="United Kingdom"/>
    <s v="Exc"/>
    <n v="27.945"/>
    <n v="167.67000000000002"/>
    <s v="No"/>
    <s v="1254"/>
  </r>
  <r>
    <s v="UDH-24280-432"/>
    <d v="2021-05-16T00:00:00"/>
    <x v="373"/>
    <s v="L-L-1"/>
    <n v="4"/>
    <s v="Neely Broadberrie"/>
    <s v="United States"/>
    <s v="Lib"/>
    <n v="15.85"/>
    <n v="63.4"/>
    <s v="No"/>
    <s v="461"/>
  </r>
  <r>
    <s v="IDQ-20193-502"/>
    <d v="2019-05-06T00:00:00"/>
    <x v="374"/>
    <s v="L-M-0.2"/>
    <n v="2"/>
    <s v="Rutger Pithcock"/>
    <s v="United States"/>
    <s v="Lib"/>
    <n v="4.3650000000000002"/>
    <n v="8.73"/>
    <s v="Yes"/>
    <s v="1202"/>
  </r>
  <r>
    <s v="DJG-14442-608"/>
    <d v="2019-02-06T00:00:00"/>
    <x v="375"/>
    <s v="R-D-1"/>
    <n v="3"/>
    <s v="Gale Croysdale"/>
    <s v="United States"/>
    <s v="Rob"/>
    <n v="8.9499999999999993"/>
    <n v="26.849999999999998"/>
    <s v="Yes"/>
    <s v="1291"/>
  </r>
  <r>
    <s v="DWB-61381-370"/>
    <d v="2021-04-09T00:00:00"/>
    <x v="376"/>
    <s v="L-L-0.2"/>
    <n v="2"/>
    <s v="Benedetto Gozzett"/>
    <s v="United States"/>
    <s v="Lib"/>
    <n v="4.7549999999999999"/>
    <n v="9.51"/>
    <s v="No"/>
    <s v="498"/>
  </r>
  <r>
    <s v="FRD-17347-990"/>
    <d v="2020-05-20T00:00:00"/>
    <x v="377"/>
    <s v="A-D-1"/>
    <n v="4"/>
    <s v="Tania Craggs"/>
    <s v="Ireland"/>
    <s v="Ara"/>
    <n v="9.9499999999999993"/>
    <n v="39.799999999999997"/>
    <s v="No"/>
    <s v="822"/>
  </r>
  <r>
    <s v="YPP-27450-525"/>
    <d v="2020-12-02T00:00:00"/>
    <x v="378"/>
    <s v="E-M-0.5"/>
    <n v="3"/>
    <s v="Leonie Cullrford"/>
    <s v="United States"/>
    <s v="Exc"/>
    <n v="8.25"/>
    <n v="24.75"/>
    <s v="Yes"/>
    <s v="626"/>
  </r>
  <r>
    <s v="EFC-39577-424"/>
    <d v="2021-08-08T00:00:00"/>
    <x v="379"/>
    <s v="E-M-1"/>
    <n v="5"/>
    <s v="Auguste Rizon"/>
    <s v="United States"/>
    <s v="Exc"/>
    <n v="13.75"/>
    <n v="68.75"/>
    <s v="Yes"/>
    <s v="377"/>
  </r>
  <r>
    <s v="LAW-80062-016"/>
    <d v="2022-02-03T00:00:00"/>
    <x v="380"/>
    <s v="E-M-0.5"/>
    <n v="6"/>
    <s v="Lorin Guerrazzi"/>
    <s v="Ireland"/>
    <s v="Exc"/>
    <n v="8.25"/>
    <n v="49.5"/>
    <s v="No"/>
    <s v="198"/>
  </r>
  <r>
    <s v="WKL-27981-758"/>
    <d v="2022-04-08T00:00:00"/>
    <x v="381"/>
    <s v="A-M-2.5"/>
    <n v="2"/>
    <s v="Felice Miell"/>
    <s v="United States"/>
    <s v="Ara"/>
    <n v="25.874999999999996"/>
    <n v="51.749999999999993"/>
    <s v="Yes"/>
    <s v="134"/>
  </r>
  <r>
    <s v="VRT-39834-265"/>
    <d v="2021-01-07T00:00:00"/>
    <x v="382"/>
    <s v="L-L-1"/>
    <n v="3"/>
    <s v="Hamish Skeech"/>
    <s v="Ireland"/>
    <s v="Lib"/>
    <n v="15.85"/>
    <n v="47.55"/>
    <s v="Yes"/>
    <s v="590"/>
  </r>
  <r>
    <s v="QTC-71005-730"/>
    <d v="2021-09-02T00:00:00"/>
    <x v="383"/>
    <s v="A-L-0.2"/>
    <n v="4"/>
    <s v="Giordano Lorenzin"/>
    <s v="United States"/>
    <s v="Ara"/>
    <n v="3.8849999999999998"/>
    <n v="15.54"/>
    <s v="No"/>
    <s v="352"/>
  </r>
  <r>
    <s v="TNX-09857-717"/>
    <d v="2021-11-04T00:00:00"/>
    <x v="384"/>
    <s v="L-M-1"/>
    <n v="6"/>
    <s v="Harwilll Bishell"/>
    <s v="United States"/>
    <s v="Lib"/>
    <n v="14.55"/>
    <n v="87.300000000000011"/>
    <s v="Yes"/>
    <s v="289"/>
  </r>
  <r>
    <s v="JZV-43874-185"/>
    <d v="2021-08-02T00:00:00"/>
    <x v="385"/>
    <s v="A-M-1"/>
    <n v="5"/>
    <s v="Freeland Missenden"/>
    <s v="United States"/>
    <s v="Ara"/>
    <n v="11.25"/>
    <n v="56.25"/>
    <s v="Yes"/>
    <s v="383"/>
  </r>
  <r>
    <s v="ICF-17486-106"/>
    <d v="2020-01-27T00:00:00"/>
    <x v="386"/>
    <s v="L-L-2.5"/>
    <n v="1"/>
    <s v="Waylan Springall"/>
    <s v="United States"/>
    <s v="Lib"/>
    <n v="36.454999999999998"/>
    <n v="36.454999999999998"/>
    <s v="Yes"/>
    <s v="936"/>
  </r>
  <r>
    <s v="BMK-49520-383"/>
    <d v="2019-12-03T00:00:00"/>
    <x v="387"/>
    <s v="R-L-0.2"/>
    <n v="3"/>
    <s v="Kiri Avramow"/>
    <s v="United States"/>
    <s v="Rob"/>
    <n v="3.5849999999999995"/>
    <n v="10.754999999999999"/>
    <s v="Yes"/>
    <s v="991"/>
  </r>
  <r>
    <s v="HTS-15020-632"/>
    <d v="2019-08-06T00:00:00"/>
    <x v="388"/>
    <s v="R-M-0.2"/>
    <n v="3"/>
    <s v="Gregg Hawkyens"/>
    <s v="United States"/>
    <s v="Rob"/>
    <n v="2.9849999999999999"/>
    <n v="8.9550000000000001"/>
    <s v="No"/>
    <s v="1110"/>
  </r>
  <r>
    <s v="YLE-18247-749"/>
    <d v="2020-03-11T00:00:00"/>
    <x v="389"/>
    <s v="A-L-0.5"/>
    <n v="3"/>
    <s v="Reggis Pracy"/>
    <s v="United States"/>
    <s v="Ara"/>
    <n v="7.77"/>
    <n v="23.31"/>
    <s v="Yes"/>
    <s v="892"/>
  </r>
  <r>
    <s v="KJJ-12573-591"/>
    <d v="2021-09-18T00:00:00"/>
    <x v="390"/>
    <s v="A-L-2.5"/>
    <n v="1"/>
    <s v="Paula Denis"/>
    <s v="United States"/>
    <s v="Ara"/>
    <n v="29.784999999999997"/>
    <n v="29.784999999999997"/>
    <s v="Yes"/>
    <s v="336"/>
  </r>
  <r>
    <s v="RGU-43561-950"/>
    <d v="2020-11-07T00:00:00"/>
    <x v="391"/>
    <s v="A-L-2.5"/>
    <n v="5"/>
    <s v="Broderick McGilvra"/>
    <s v="United States"/>
    <s v="Ara"/>
    <n v="29.784999999999997"/>
    <n v="148.92499999999998"/>
    <s v="Yes"/>
    <s v="651"/>
  </r>
  <r>
    <s v="JSN-73975-443"/>
    <d v="2022-06-27T00:00:00"/>
    <x v="392"/>
    <s v="L-M-0.5"/>
    <n v="1"/>
    <s v="Annabella Danzey"/>
    <s v="United States"/>
    <s v="Lib"/>
    <n v="8.73"/>
    <n v="8.73"/>
    <s v="Yes"/>
    <s v="54"/>
  </r>
  <r>
    <s v="WNR-71736-993"/>
    <d v="2020-02-05T00:00:00"/>
    <x v="347"/>
    <s v="L-D-0.5"/>
    <n v="4"/>
    <s v="Terri Farra"/>
    <s v="United States"/>
    <s v="Lib"/>
    <n v="7.77"/>
    <n v="31.08"/>
    <s v="No"/>
    <s v="927"/>
  </r>
  <r>
    <s v="WNR-71736-993"/>
    <d v="2020-02-05T00:00:00"/>
    <x v="347"/>
    <s v="A-D-2.5"/>
    <n v="6"/>
    <s v="Terri Farra"/>
    <s v="United States"/>
    <s v="Ara"/>
    <n v="22.884999999999998"/>
    <n v="137.31"/>
    <s v="No"/>
    <s v="927"/>
  </r>
  <r>
    <s v="HNI-91338-546"/>
    <d v="2020-02-07T00:00:00"/>
    <x v="393"/>
    <s v="A-D-0.5"/>
    <n v="5"/>
    <s v="Nevins Glowacz"/>
    <s v="United States"/>
    <s v="Ara"/>
    <n v="5.97"/>
    <n v="29.849999999999998"/>
    <s v="No"/>
    <s v="925"/>
  </r>
  <r>
    <s v="CYH-53243-218"/>
    <d v="2020-12-18T00:00:00"/>
    <x v="394"/>
    <s v="R-M-0.5"/>
    <n v="3"/>
    <s v="Adelice Isabell"/>
    <s v="United States"/>
    <s v="Rob"/>
    <n v="5.97"/>
    <n v="17.91"/>
    <s v="No"/>
    <s v="610"/>
  </r>
  <r>
    <s v="SVD-75407-177"/>
    <d v="2021-08-23T00:00:00"/>
    <x v="395"/>
    <s v="E-L-0.5"/>
    <n v="3"/>
    <s v="Yulma Dombrell"/>
    <s v="United States"/>
    <s v="Exc"/>
    <n v="8.91"/>
    <n v="26.73"/>
    <s v="Yes"/>
    <s v="362"/>
  </r>
  <r>
    <s v="NVN-66443-451"/>
    <d v="2021-08-20T00:00:00"/>
    <x v="396"/>
    <s v="R-D-1"/>
    <n v="2"/>
    <s v="Alric Darth"/>
    <s v="United States"/>
    <s v="Rob"/>
    <n v="8.9499999999999993"/>
    <n v="17.899999999999999"/>
    <s v="No"/>
    <s v="365"/>
  </r>
  <r>
    <s v="JUA-13580-095"/>
    <d v="2019-04-01T00:00:00"/>
    <x v="397"/>
    <s v="R-L-0.2"/>
    <n v="4"/>
    <s v="Manuel Darrigoe"/>
    <s v="Ireland"/>
    <s v="Rob"/>
    <n v="3.5849999999999995"/>
    <n v="14.339999999999998"/>
    <s v="Yes"/>
    <s v="1237"/>
  </r>
  <r>
    <s v="ACY-56225-839"/>
    <d v="2021-01-28T00:00:00"/>
    <x v="398"/>
    <s v="A-M-2.5"/>
    <n v="3"/>
    <s v="Kynthia Berick"/>
    <s v="United States"/>
    <s v="Ara"/>
    <n v="25.874999999999996"/>
    <n v="77.624999999999986"/>
    <s v="Yes"/>
    <s v="569"/>
  </r>
  <r>
    <s v="QBB-07903-622"/>
    <d v="2019-10-21T00:00:00"/>
    <x v="399"/>
    <s v="R-L-1"/>
    <n v="5"/>
    <s v="Minetta Ackrill"/>
    <s v="United States"/>
    <s v="Rob"/>
    <n v="11.95"/>
    <n v="59.75"/>
    <s v="No"/>
    <s v="1034"/>
  </r>
  <r>
    <s v="JLJ-81802-619"/>
    <d v="2021-06-20T00:00:00"/>
    <x v="347"/>
    <s v="A-L-1"/>
    <n v="6"/>
    <s v="Terri Farra"/>
    <s v="United States"/>
    <s v="Ara"/>
    <n v="12.95"/>
    <n v="77.699999999999989"/>
    <s v="No"/>
    <s v="426"/>
  </r>
  <r>
    <s v="HFT-77191-168"/>
    <d v="2021-11-04T00:00:00"/>
    <x v="400"/>
    <s v="R-D-0.2"/>
    <n v="2"/>
    <s v="Melosa Kippen"/>
    <s v="United States"/>
    <s v="Rob"/>
    <n v="2.6849999999999996"/>
    <n v="5.3699999999999992"/>
    <s v="Yes"/>
    <s v="289"/>
  </r>
  <r>
    <s v="SZR-35951-530"/>
    <d v="2021-04-05T00:00:00"/>
    <x v="401"/>
    <s v="E-D-2.5"/>
    <n v="3"/>
    <s v="Witty Ranson"/>
    <s v="Ireland"/>
    <s v="Exc"/>
    <n v="27.945"/>
    <n v="83.835000000000008"/>
    <s v="Yes"/>
    <s v="502"/>
  </r>
  <r>
    <s v="IKL-95976-565"/>
    <d v="2019-12-09T00:00:00"/>
    <x v="402"/>
    <s v="A-M-1"/>
    <n v="2"/>
    <s v="Rod Gowdie"/>
    <s v="United States"/>
    <s v="Ara"/>
    <n v="11.25"/>
    <n v="22.5"/>
    <s v="No"/>
    <s v="985"/>
  </r>
  <r>
    <s v="XEY-48929-474"/>
    <d v="2022-01-02T00:00:00"/>
    <x v="403"/>
    <s v="L-M-2.5"/>
    <n v="6"/>
    <s v="Lemuel Rignold"/>
    <s v="United States"/>
    <s v="Lib"/>
    <n v="33.464999999999996"/>
    <n v="200.78999999999996"/>
    <s v="Yes"/>
    <s v="230"/>
  </r>
  <r>
    <s v="SQT-07286-736"/>
    <d v="2019-12-08T00:00:00"/>
    <x v="404"/>
    <s v="A-M-1"/>
    <n v="6"/>
    <s v="Nevsa Fields"/>
    <s v="United States"/>
    <s v="Ara"/>
    <n v="11.25"/>
    <n v="67.5"/>
    <s v="No"/>
    <s v="986"/>
  </r>
  <r>
    <s v="QDU-45390-361"/>
    <d v="2021-11-28T00:00:00"/>
    <x v="405"/>
    <s v="E-M-0.5"/>
    <n v="1"/>
    <s v="Chance Rowthorn"/>
    <s v="United States"/>
    <s v="Exc"/>
    <n v="8.25"/>
    <n v="8.25"/>
    <s v="No"/>
    <s v="265"/>
  </r>
  <r>
    <s v="RUJ-30649-712"/>
    <d v="2022-03-11T00:00:00"/>
    <x v="406"/>
    <s v="L-L-0.2"/>
    <n v="2"/>
    <s v="Orly Ryland"/>
    <s v="United States"/>
    <s v="Lib"/>
    <n v="4.7549999999999999"/>
    <n v="9.51"/>
    <s v="Yes"/>
    <s v="162"/>
  </r>
  <r>
    <s v="WSV-49732-075"/>
    <d v="2021-01-17T00:00:00"/>
    <x v="407"/>
    <s v="L-D-2.5"/>
    <n v="1"/>
    <s v="Willabella Abramski"/>
    <s v="United States"/>
    <s v="Lib"/>
    <n v="29.784999999999997"/>
    <n v="29.784999999999997"/>
    <s v="No"/>
    <s v="580"/>
  </r>
  <r>
    <s v="VJF-46305-323"/>
    <d v="2019-01-18T00:00:00"/>
    <x v="408"/>
    <s v="L-D-0.5"/>
    <n v="2"/>
    <s v="Morgen Seson"/>
    <s v="United States"/>
    <s v="Lib"/>
    <n v="7.77"/>
    <n v="15.54"/>
    <s v="No"/>
    <s v="1310"/>
  </r>
  <r>
    <s v="CXD-74176-600"/>
    <d v="2019-04-07T00:00:00"/>
    <x v="409"/>
    <s v="E-L-0.5"/>
    <n v="4"/>
    <s v="Chickie Ragless"/>
    <s v="Ireland"/>
    <s v="Exc"/>
    <n v="8.91"/>
    <n v="35.64"/>
    <s v="No"/>
    <s v="1231"/>
  </r>
  <r>
    <s v="ADX-50674-975"/>
    <d v="2021-02-03T00:00:00"/>
    <x v="410"/>
    <s v="A-M-2.5"/>
    <n v="4"/>
    <s v="Freda Hollows"/>
    <s v="United States"/>
    <s v="Ara"/>
    <n v="25.874999999999996"/>
    <n v="103.49999999999999"/>
    <s v="Yes"/>
    <s v="563"/>
  </r>
  <r>
    <s v="RRP-51647-420"/>
    <d v="2019-04-18T00:00:00"/>
    <x v="411"/>
    <s v="E-D-1"/>
    <n v="3"/>
    <s v="Livy Lathleiff"/>
    <s v="Ireland"/>
    <s v="Exc"/>
    <n v="12.15"/>
    <n v="36.450000000000003"/>
    <s v="Yes"/>
    <s v="1220"/>
  </r>
  <r>
    <s v="PKJ-99134-523"/>
    <d v="2021-07-07T00:00:00"/>
    <x v="412"/>
    <s v="R-L-0.5"/>
    <n v="5"/>
    <s v="Koralle Heads"/>
    <s v="United States"/>
    <s v="Rob"/>
    <n v="7.169999999999999"/>
    <n v="35.849999999999994"/>
    <s v="No"/>
    <s v="409"/>
  </r>
  <r>
    <s v="FZQ-29439-457"/>
    <d v="2021-02-23T00:00:00"/>
    <x v="413"/>
    <s v="E-L-0.2"/>
    <n v="5"/>
    <s v="Theo Bowne"/>
    <s v="Ireland"/>
    <s v="Exc"/>
    <n v="4.4550000000000001"/>
    <n v="22.274999999999999"/>
    <s v="Yes"/>
    <s v="543"/>
  </r>
  <r>
    <s v="USN-68115-161"/>
    <d v="2021-08-10T00:00:00"/>
    <x v="414"/>
    <s v="E-M-0.2"/>
    <n v="6"/>
    <s v="Rasia Jacquemard"/>
    <s v="Ireland"/>
    <s v="Exc"/>
    <n v="4.125"/>
    <n v="24.75"/>
    <s v="No"/>
    <s v="375"/>
  </r>
  <r>
    <s v="IXU-20263-532"/>
    <d v="2019-11-15T00:00:00"/>
    <x v="415"/>
    <s v="L-M-2.5"/>
    <n v="2"/>
    <s v="Kizzie Warman"/>
    <s v="Ireland"/>
    <s v="Lib"/>
    <n v="33.464999999999996"/>
    <n v="66.929999999999993"/>
    <s v="Yes"/>
    <s v="1009"/>
  </r>
  <r>
    <s v="CBT-15092-420"/>
    <d v="2019-12-17T00:00:00"/>
    <x v="416"/>
    <s v="L-M-0.5"/>
    <n v="1"/>
    <s v="Wain Cholomin"/>
    <s v="United Kingdom"/>
    <s v="Lib"/>
    <n v="8.73"/>
    <n v="8.73"/>
    <s v="Yes"/>
    <s v="977"/>
  </r>
  <r>
    <s v="PKQ-46841-696"/>
    <d v="2020-03-18T00:00:00"/>
    <x v="417"/>
    <s v="R-M-0.5"/>
    <n v="3"/>
    <s v="Arleen Braidman"/>
    <s v="United States"/>
    <s v="Rob"/>
    <n v="5.97"/>
    <n v="17.91"/>
    <s v="No"/>
    <s v="885"/>
  </r>
  <r>
    <s v="XDU-05471-219"/>
    <d v="2022-06-06T00:00:00"/>
    <x v="418"/>
    <s v="R-L-0.5"/>
    <n v="1"/>
    <s v="Pru Durban"/>
    <s v="Ireland"/>
    <s v="Rob"/>
    <n v="7.169999999999999"/>
    <n v="7.169999999999999"/>
    <s v="No"/>
    <s v="75"/>
  </r>
  <r>
    <s v="NID-20149-329"/>
    <d v="2021-05-20T00:00:00"/>
    <x v="419"/>
    <s v="R-D-0.2"/>
    <n v="2"/>
    <s v="Antone Harrold"/>
    <s v="United States"/>
    <s v="Rob"/>
    <n v="2.6849999999999996"/>
    <n v="5.3699999999999992"/>
    <s v="No"/>
    <s v="457"/>
  </r>
  <r>
    <s v="SVU-27222-213"/>
    <d v="2021-01-11T00:00:00"/>
    <x v="420"/>
    <s v="L-L-0.2"/>
    <n v="5"/>
    <s v="Sim Pamphilon"/>
    <s v="Ireland"/>
    <s v="Lib"/>
    <n v="4.7549999999999999"/>
    <n v="23.774999999999999"/>
    <s v="No"/>
    <s v="586"/>
  </r>
  <r>
    <s v="RWI-84131-848"/>
    <d v="2019-02-22T00:00:00"/>
    <x v="421"/>
    <s v="R-D-2.5"/>
    <n v="2"/>
    <s v="Mohandis Spurden"/>
    <s v="United States"/>
    <s v="Rob"/>
    <n v="20.584999999999997"/>
    <n v="41.169999999999995"/>
    <s v="Yes"/>
    <s v="1275"/>
  </r>
  <r>
    <s v="GUU-40666-525"/>
    <d v="2021-11-24T00:00:00"/>
    <x v="408"/>
    <s v="A-L-0.2"/>
    <n v="3"/>
    <s v="Morgen Seson"/>
    <s v="United States"/>
    <s v="Ara"/>
    <n v="3.8849999999999998"/>
    <n v="11.654999999999999"/>
    <s v="No"/>
    <s v="269"/>
  </r>
  <r>
    <s v="SCN-51395-066"/>
    <d v="2022-01-18T00:00:00"/>
    <x v="422"/>
    <s v="L-L-0.5"/>
    <n v="4"/>
    <s v="Nalani Pirrone"/>
    <s v="United States"/>
    <s v="Lib"/>
    <n v="9.51"/>
    <n v="38.04"/>
    <s v="No"/>
    <s v="214"/>
  </r>
  <r>
    <s v="ULA-24644-321"/>
    <d v="2021-08-13T00:00:00"/>
    <x v="423"/>
    <s v="R-D-2.5"/>
    <n v="4"/>
    <s v="Reube Cawley"/>
    <s v="Ireland"/>
    <s v="Rob"/>
    <n v="20.584999999999997"/>
    <n v="82.339999999999989"/>
    <s v="Yes"/>
    <s v="372"/>
  </r>
  <r>
    <s v="EOL-92666-762"/>
    <d v="2020-01-11T00:00:00"/>
    <x v="424"/>
    <s v="L-L-0.2"/>
    <n v="2"/>
    <s v="Stan Barribal"/>
    <s v="Ireland"/>
    <s v="Lib"/>
    <n v="4.7549999999999999"/>
    <n v="9.51"/>
    <s v="Yes"/>
    <s v="952"/>
  </r>
  <r>
    <s v="AJV-18231-334"/>
    <d v="2020-07-05T00:00:00"/>
    <x v="425"/>
    <s v="R-D-2.5"/>
    <n v="2"/>
    <s v="Agnes Adamides"/>
    <s v="United Kingdom"/>
    <s v="Rob"/>
    <n v="20.584999999999997"/>
    <n v="41.169999999999995"/>
    <s v="No"/>
    <s v="776"/>
  </r>
  <r>
    <s v="ZQI-47236-301"/>
    <d v="2019-07-25T00:00:00"/>
    <x v="426"/>
    <s v="L-L-0.5"/>
    <n v="5"/>
    <s v="Carmelita Thowes"/>
    <s v="United States"/>
    <s v="Lib"/>
    <n v="9.51"/>
    <n v="47.55"/>
    <s v="No"/>
    <s v="1122"/>
  </r>
  <r>
    <s v="ZCR-15721-658"/>
    <d v="2022-05-26T00:00:00"/>
    <x v="427"/>
    <s v="A-M-1"/>
    <n v="4"/>
    <s v="Rodolfo Willoway"/>
    <s v="United States"/>
    <s v="Ara"/>
    <n v="11.25"/>
    <n v="45"/>
    <s v="No"/>
    <s v="86"/>
  </r>
  <r>
    <s v="QEW-47945-682"/>
    <d v="2020-01-10T00:00:00"/>
    <x v="428"/>
    <s v="L-L-0.2"/>
    <n v="5"/>
    <s v="Alvis Elwin"/>
    <s v="United States"/>
    <s v="Lib"/>
    <n v="4.7549999999999999"/>
    <n v="23.774999999999999"/>
    <s v="No"/>
    <s v="953"/>
  </r>
  <r>
    <s v="PSY-45485-542"/>
    <d v="2019-05-17T00:00:00"/>
    <x v="429"/>
    <s v="R-D-0.5"/>
    <n v="3"/>
    <s v="Araldo Bilbrook"/>
    <s v="Ireland"/>
    <s v="Rob"/>
    <n v="5.3699999999999992"/>
    <n v="16.11"/>
    <s v="Yes"/>
    <s v="1191"/>
  </r>
  <r>
    <s v="BAQ-74241-156"/>
    <d v="2020-07-24T00:00:00"/>
    <x v="430"/>
    <s v="R-D-0.2"/>
    <n v="4"/>
    <s v="Ransell McKall"/>
    <s v="United Kingdom"/>
    <s v="Rob"/>
    <n v="2.6849999999999996"/>
    <n v="10.739999999999998"/>
    <s v="Yes"/>
    <s v="757"/>
  </r>
  <r>
    <s v="BVU-77367-451"/>
    <d v="2020-10-20T00:00:00"/>
    <x v="431"/>
    <s v="A-D-1"/>
    <n v="5"/>
    <s v="Borg Daile"/>
    <s v="United States"/>
    <s v="Ara"/>
    <n v="9.9499999999999993"/>
    <n v="49.75"/>
    <s v="Yes"/>
    <s v="669"/>
  </r>
  <r>
    <s v="TJE-91516-344"/>
    <d v="2019-09-22T00:00:00"/>
    <x v="432"/>
    <s v="E-M-1"/>
    <n v="2"/>
    <s v="Adolphe Treherne"/>
    <s v="Ireland"/>
    <s v="Exc"/>
    <n v="13.75"/>
    <n v="27.5"/>
    <s v="No"/>
    <s v="1063"/>
  </r>
  <r>
    <s v="LIS-96202-702"/>
    <d v="2020-06-07T00:00:00"/>
    <x v="433"/>
    <s v="L-D-2.5"/>
    <n v="4"/>
    <s v="Annetta Brentnall"/>
    <s v="United Kingdom"/>
    <s v="Lib"/>
    <n v="29.784999999999997"/>
    <n v="119.13999999999999"/>
    <s v="No"/>
    <s v="804"/>
  </r>
  <r>
    <s v="VIO-27668-766"/>
    <d v="2019-12-15T00:00:00"/>
    <x v="434"/>
    <s v="R-D-2.5"/>
    <n v="1"/>
    <s v="Dick Drinkall"/>
    <s v="United States"/>
    <s v="Rob"/>
    <n v="20.584999999999997"/>
    <n v="20.584999999999997"/>
    <s v="Yes"/>
    <s v="979"/>
  </r>
  <r>
    <s v="ZVG-20473-043"/>
    <d v="2020-12-06T00:00:00"/>
    <x v="435"/>
    <s v="A-D-0.2"/>
    <n v="3"/>
    <s v="Dagny Kornel"/>
    <s v="United States"/>
    <s v="Ara"/>
    <n v="2.9849999999999999"/>
    <n v="8.9550000000000001"/>
    <s v="Yes"/>
    <s v="622"/>
  </r>
  <r>
    <s v="KGZ-56395-231"/>
    <d v="2021-12-06T00:00:00"/>
    <x v="436"/>
    <s v="A-D-0.5"/>
    <n v="1"/>
    <s v="Rhona Lequeux"/>
    <s v="United States"/>
    <s v="Ara"/>
    <n v="5.97"/>
    <n v="5.97"/>
    <s v="No"/>
    <s v="257"/>
  </r>
  <r>
    <s v="CUU-92244-729"/>
    <d v="2020-07-11T00:00:00"/>
    <x v="437"/>
    <s v="E-M-1"/>
    <n v="3"/>
    <s v="Julius Mccaull"/>
    <s v="United States"/>
    <s v="Exc"/>
    <n v="13.75"/>
    <n v="41.25"/>
    <s v="Yes"/>
    <s v="770"/>
  </r>
  <r>
    <s v="EHE-94714-312"/>
    <d v="2021-06-28T00:00:00"/>
    <x v="438"/>
    <s v="E-L-0.2"/>
    <n v="5"/>
    <s v="Ailey Brash"/>
    <s v="United States"/>
    <s v="Exc"/>
    <n v="4.4550000000000001"/>
    <n v="22.274999999999999"/>
    <s v="Yes"/>
    <s v="418"/>
  </r>
  <r>
    <s v="RTL-16205-161"/>
    <d v="2022-04-05T00:00:00"/>
    <x v="439"/>
    <s v="A-M-0.5"/>
    <n v="1"/>
    <s v="Alberto Hutchinson"/>
    <s v="United States"/>
    <s v="Ara"/>
    <n v="6.75"/>
    <n v="6.75"/>
    <s v="Yes"/>
    <s v="137"/>
  </r>
  <r>
    <s v="GTS-22482-014"/>
    <d v="2022-03-24T00:00:00"/>
    <x v="440"/>
    <s v="L-M-2.5"/>
    <n v="4"/>
    <s v="Lamond Gheeraert"/>
    <s v="United States"/>
    <s v="Lib"/>
    <n v="33.464999999999996"/>
    <n v="133.85999999999999"/>
    <s v="Yes"/>
    <s v="149"/>
  </r>
  <r>
    <s v="DYG-25473-881"/>
    <d v="2020-02-08T00:00:00"/>
    <x v="441"/>
    <s v="A-D-0.2"/>
    <n v="2"/>
    <s v="Roxine Drivers"/>
    <s v="United States"/>
    <s v="Ara"/>
    <n v="2.9849999999999999"/>
    <n v="5.97"/>
    <s v="No"/>
    <s v="924"/>
  </r>
  <r>
    <s v="HTR-21838-286"/>
    <d v="2022-02-11T00:00:00"/>
    <x v="442"/>
    <s v="A-L-1"/>
    <n v="2"/>
    <s v="Heloise Zeal"/>
    <s v="United States"/>
    <s v="Ara"/>
    <n v="12.95"/>
    <n v="25.9"/>
    <s v="No"/>
    <s v="190"/>
  </r>
  <r>
    <s v="KYG-28296-920"/>
    <d v="2020-07-02T00:00:00"/>
    <x v="443"/>
    <s v="E-M-2.5"/>
    <n v="1"/>
    <s v="Granger Smallcombe"/>
    <s v="Ireland"/>
    <s v="Exc"/>
    <n v="31.624999999999996"/>
    <n v="31.624999999999996"/>
    <s v="Yes"/>
    <s v="779"/>
  </r>
  <r>
    <s v="NNB-20459-430"/>
    <d v="2022-07-25T00:00:00"/>
    <x v="444"/>
    <s v="L-M-0.2"/>
    <n v="2"/>
    <s v="Daryn Dibley"/>
    <s v="United States"/>
    <s v="Lib"/>
    <n v="4.3650000000000002"/>
    <n v="8.73"/>
    <s v="No"/>
    <s v="26"/>
  </r>
  <r>
    <s v="FEK-14025-351"/>
    <d v="2021-03-19T00:00:00"/>
    <x v="445"/>
    <s v="E-L-0.2"/>
    <n v="6"/>
    <s v="Gardy Dimitriou"/>
    <s v="United States"/>
    <s v="Exc"/>
    <n v="4.4550000000000001"/>
    <n v="26.73"/>
    <s v="Yes"/>
    <s v="519"/>
  </r>
  <r>
    <s v="AWH-16980-469"/>
    <d v="2020-05-11T00:00:00"/>
    <x v="446"/>
    <s v="L-M-0.2"/>
    <n v="6"/>
    <s v="Fanny Flanagan"/>
    <s v="United States"/>
    <s v="Lib"/>
    <n v="4.3650000000000002"/>
    <n v="26.19"/>
    <s v="No"/>
    <s v="831"/>
  </r>
  <r>
    <s v="ZPW-31329-741"/>
    <d v="2019-06-08T00:00:00"/>
    <x v="438"/>
    <s v="R-D-1"/>
    <n v="6"/>
    <s v="Ailey Brash"/>
    <s v="United States"/>
    <s v="Rob"/>
    <n v="8.9499999999999993"/>
    <n v="53.699999999999996"/>
    <s v="Yes"/>
    <s v="1169"/>
  </r>
  <r>
    <s v="ZPW-31329-741"/>
    <d v="2019-06-08T00:00:00"/>
    <x v="438"/>
    <s v="E-M-2.5"/>
    <n v="4"/>
    <s v="Ailey Brash"/>
    <s v="United States"/>
    <s v="Exc"/>
    <n v="31.624999999999996"/>
    <n v="126.49999999999999"/>
    <s v="Yes"/>
    <s v="1169"/>
  </r>
  <r>
    <s v="ZPW-31329-741"/>
    <d v="2019-06-08T00:00:00"/>
    <x v="438"/>
    <s v="E-M-0.2"/>
    <n v="1"/>
    <s v="Ailey Brash"/>
    <s v="United States"/>
    <s v="Exc"/>
    <n v="4.125"/>
    <n v="4.125"/>
    <s v="Yes"/>
    <s v="1169"/>
  </r>
  <r>
    <s v="UBI-83843-396"/>
    <d v="2019-10-09T00:00:00"/>
    <x v="447"/>
    <s v="R-L-1"/>
    <n v="2"/>
    <s v="Nanny Izhakov"/>
    <s v="United Kingdom"/>
    <s v="Rob"/>
    <n v="11.95"/>
    <n v="23.9"/>
    <s v="No"/>
    <s v="1046"/>
  </r>
  <r>
    <s v="VID-40587-569"/>
    <d v="2021-02-20T00:00:00"/>
    <x v="448"/>
    <s v="E-D-2.5"/>
    <n v="5"/>
    <s v="Stanly Keets"/>
    <s v="United States"/>
    <s v="Exc"/>
    <n v="27.945"/>
    <n v="139.72499999999999"/>
    <s v="Yes"/>
    <s v="546"/>
  </r>
  <r>
    <s v="KBB-52530-416"/>
    <d v="2019-11-21T00:00:00"/>
    <x v="449"/>
    <s v="L-D-2.5"/>
    <n v="2"/>
    <s v="Orion Dyott"/>
    <s v="United States"/>
    <s v="Lib"/>
    <n v="29.784999999999997"/>
    <n v="59.569999999999993"/>
    <s v="Yes"/>
    <s v="1003"/>
  </r>
  <r>
    <s v="ISJ-48676-420"/>
    <d v="2021-10-10T00:00:00"/>
    <x v="450"/>
    <s v="L-L-0.5"/>
    <n v="6"/>
    <s v="Keefer Cake"/>
    <s v="United States"/>
    <s v="Lib"/>
    <n v="9.51"/>
    <n v="57.06"/>
    <s v="No"/>
    <s v="314"/>
  </r>
  <r>
    <s v="MIF-17920-768"/>
    <d v="2021-08-05T00:00:00"/>
    <x v="451"/>
    <s v="R-L-0.2"/>
    <n v="6"/>
    <s v="Morna Hansed"/>
    <s v="Ireland"/>
    <s v="Rob"/>
    <n v="3.5849999999999995"/>
    <n v="21.509999999999998"/>
    <s v="Yes"/>
    <s v="380"/>
  </r>
  <r>
    <s v="CPX-19312-088"/>
    <d v="2020-07-31T00:00:00"/>
    <x v="452"/>
    <s v="L-M-0.5"/>
    <n v="6"/>
    <s v="Franny Kienlein"/>
    <s v="Ireland"/>
    <s v="Lib"/>
    <n v="8.73"/>
    <n v="52.38"/>
    <s v="Yes"/>
    <s v="750"/>
  </r>
  <r>
    <s v="RXI-67978-260"/>
    <d v="2020-09-19T00:00:00"/>
    <x v="453"/>
    <s v="E-D-1"/>
    <n v="6"/>
    <s v="Klarika Egglestone"/>
    <s v="Ireland"/>
    <s v="Exc"/>
    <n v="12.15"/>
    <n v="72.900000000000006"/>
    <s v="No"/>
    <s v="700"/>
  </r>
  <r>
    <s v="LKE-14821-285"/>
    <d v="2020-05-03T00:00:00"/>
    <x v="454"/>
    <s v="R-M-0.2"/>
    <n v="5"/>
    <s v="Becky Semkins"/>
    <s v="Ireland"/>
    <s v="Rob"/>
    <n v="2.9849999999999999"/>
    <n v="14.924999999999999"/>
    <s v="Yes"/>
    <s v="839"/>
  </r>
  <r>
    <s v="LRK-97117-150"/>
    <d v="2019-07-08T00:00:00"/>
    <x v="455"/>
    <s v="L-L-1"/>
    <n v="6"/>
    <s v="Sean Lorenzetti"/>
    <s v="United States"/>
    <s v="Lib"/>
    <n v="15.85"/>
    <n v="95.1"/>
    <s v="No"/>
    <s v="1139"/>
  </r>
  <r>
    <s v="IGK-51227-573"/>
    <d v="2019-10-26T00:00:00"/>
    <x v="456"/>
    <s v="L-D-0.5"/>
    <n v="2"/>
    <s v="Bob Giannazzi"/>
    <s v="United States"/>
    <s v="Lib"/>
    <n v="7.77"/>
    <n v="15.54"/>
    <s v="No"/>
    <s v="1029"/>
  </r>
  <r>
    <s v="ZAY-43009-775"/>
    <d v="2020-09-27T00:00:00"/>
    <x v="457"/>
    <s v="L-D-0.2"/>
    <n v="6"/>
    <s v="Kendra Backshell"/>
    <s v="United States"/>
    <s v="Lib"/>
    <n v="3.8849999999999998"/>
    <n v="23.31"/>
    <s v="No"/>
    <s v="692"/>
  </r>
  <r>
    <s v="EMA-63190-618"/>
    <d v="2022-02-28T00:00:00"/>
    <x v="458"/>
    <s v="E-M-0.2"/>
    <n v="1"/>
    <s v="Uriah Lethbrig"/>
    <s v="United States"/>
    <s v="Exc"/>
    <n v="4.125"/>
    <n v="4.125"/>
    <s v="Yes"/>
    <s v="173"/>
  </r>
  <r>
    <s v="FBI-35855-418"/>
    <d v="2020-09-16T00:00:00"/>
    <x v="459"/>
    <s v="R-M-0.5"/>
    <n v="6"/>
    <s v="Sky Farnish"/>
    <s v="United Kingdom"/>
    <s v="Rob"/>
    <n v="5.97"/>
    <n v="35.82"/>
    <s v="No"/>
    <s v="703"/>
  </r>
  <r>
    <s v="TXB-80533-417"/>
    <d v="2020-10-28T00:00:00"/>
    <x v="460"/>
    <s v="L-L-1"/>
    <n v="2"/>
    <s v="Felicia Jecock"/>
    <s v="United States"/>
    <s v="Lib"/>
    <n v="15.85"/>
    <n v="31.7"/>
    <s v="No"/>
    <s v="661"/>
  </r>
  <r>
    <s v="MBM-00112-248"/>
    <d v="2019-09-02T00:00:00"/>
    <x v="461"/>
    <s v="L-L-1"/>
    <n v="5"/>
    <s v="Currey MacAllister"/>
    <s v="United States"/>
    <s v="Lib"/>
    <n v="15.85"/>
    <n v="79.25"/>
    <s v="Yes"/>
    <s v="1083"/>
  </r>
  <r>
    <s v="EUO-69145-988"/>
    <d v="2021-08-30T00:00:00"/>
    <x v="462"/>
    <s v="E-D-0.2"/>
    <n v="3"/>
    <s v="Hamlen Pallister"/>
    <s v="United States"/>
    <s v="Exc"/>
    <n v="3.645"/>
    <n v="10.935"/>
    <s v="No"/>
    <s v="355"/>
  </r>
  <r>
    <s v="GYA-80327-368"/>
    <d v="2021-06-04T00:00:00"/>
    <x v="463"/>
    <s v="A-D-1"/>
    <n v="4"/>
    <s v="Chantal Mersh"/>
    <s v="Ireland"/>
    <s v="Ara"/>
    <n v="9.9499999999999993"/>
    <n v="39.799999999999997"/>
    <s v="No"/>
    <s v="442"/>
  </r>
  <r>
    <s v="TNW-41601-420"/>
    <d v="2020-11-24T00:00:00"/>
    <x v="464"/>
    <s v="R-M-1"/>
    <n v="5"/>
    <s v="Marja Urion"/>
    <s v="Ireland"/>
    <s v="Rob"/>
    <n v="9.9499999999999993"/>
    <n v="49.75"/>
    <s v="Yes"/>
    <s v="634"/>
  </r>
  <r>
    <s v="ALR-62963-723"/>
    <d v="2020-06-21T00:00:00"/>
    <x v="465"/>
    <s v="R-D-0.2"/>
    <n v="3"/>
    <s v="Malynda Purbrick"/>
    <s v="Ireland"/>
    <s v="Rob"/>
    <n v="2.6849999999999996"/>
    <n v="8.0549999999999997"/>
    <s v="Yes"/>
    <s v="790"/>
  </r>
  <r>
    <s v="JIG-27636-870"/>
    <d v="2020-07-13T00:00:00"/>
    <x v="466"/>
    <s v="R-L-1"/>
    <n v="4"/>
    <s v="Alf Housaman"/>
    <s v="United States"/>
    <s v="Rob"/>
    <n v="11.95"/>
    <n v="47.8"/>
    <s v="No"/>
    <s v="768"/>
  </r>
  <r>
    <s v="CTE-31437-326"/>
    <d v="2019-01-02T00:00:00"/>
    <x v="467"/>
    <s v="R-M-0.2"/>
    <n v="4"/>
    <s v="Gladi Ducker"/>
    <s v="United Kingdom"/>
    <s v="Rob"/>
    <n v="2.9849999999999999"/>
    <n v="11.94"/>
    <s v="No"/>
    <s v="1326"/>
  </r>
  <r>
    <s v="CTE-31437-326"/>
    <d v="2019-01-02T00:00:00"/>
    <x v="467"/>
    <s v="E-M-0.2"/>
    <n v="4"/>
    <s v="Gladi Ducker"/>
    <s v="United Kingdom"/>
    <s v="Exc"/>
    <n v="4.125"/>
    <n v="16.5"/>
    <s v="No"/>
    <s v="1326"/>
  </r>
  <r>
    <s v="CTE-31437-326"/>
    <d v="2019-01-02T00:00:00"/>
    <x v="467"/>
    <s v="L-D-1"/>
    <n v="4"/>
    <s v="Gladi Ducker"/>
    <s v="United Kingdom"/>
    <s v="Lib"/>
    <n v="12.95"/>
    <n v="51.8"/>
    <s v="No"/>
    <s v="1326"/>
  </r>
  <r>
    <s v="CTE-31437-326"/>
    <d v="2019-01-02T00:00:00"/>
    <x v="467"/>
    <s v="L-L-0.2"/>
    <n v="3"/>
    <s v="Gladi Ducker"/>
    <s v="United Kingdom"/>
    <s v="Lib"/>
    <n v="4.7549999999999999"/>
    <n v="14.265000000000001"/>
    <s v="No"/>
    <s v="1326"/>
  </r>
  <r>
    <s v="SLD-63003-334"/>
    <d v="2022-02-17T00:00:00"/>
    <x v="468"/>
    <s v="L-M-0.2"/>
    <n v="6"/>
    <s v="Wain Stearley"/>
    <s v="United States"/>
    <s v="Lib"/>
    <n v="4.3650000000000002"/>
    <n v="26.19"/>
    <s v="No"/>
    <s v="184"/>
  </r>
  <r>
    <s v="BXN-64230-789"/>
    <d v="2020-12-19T00:00:00"/>
    <x v="469"/>
    <s v="A-L-1"/>
    <n v="2"/>
    <s v="Diane-marie Wincer"/>
    <s v="United States"/>
    <s v="Ara"/>
    <n v="12.95"/>
    <n v="25.9"/>
    <s v="Yes"/>
    <s v="609"/>
  </r>
  <r>
    <s v="XEE-37895-169"/>
    <d v="2019-02-20T00:00:00"/>
    <x v="470"/>
    <s v="A-L-2.5"/>
    <n v="3"/>
    <s v="Perry Lyfield"/>
    <s v="United States"/>
    <s v="Ara"/>
    <n v="29.784999999999997"/>
    <n v="89.35499999999999"/>
    <s v="Yes"/>
    <s v="1277"/>
  </r>
  <r>
    <s v="ZTX-80764-911"/>
    <d v="2021-01-14T00:00:00"/>
    <x v="471"/>
    <s v="L-D-0.5"/>
    <n v="6"/>
    <s v="Heall Perris"/>
    <s v="Ireland"/>
    <s v="Lib"/>
    <n v="7.77"/>
    <n v="46.62"/>
    <s v="No"/>
    <s v="583"/>
  </r>
  <r>
    <s v="WVT-88135-549"/>
    <d v="2019-11-16T00:00:00"/>
    <x v="464"/>
    <s v="A-D-1"/>
    <n v="3"/>
    <s v="Marja Urion"/>
    <s v="Ireland"/>
    <s v="Ara"/>
    <n v="9.9499999999999993"/>
    <n v="29.849999999999998"/>
    <s v="Yes"/>
    <s v="1008"/>
  </r>
  <r>
    <s v="IPA-94170-889"/>
    <d v="2019-12-04T00:00:00"/>
    <x v="472"/>
    <s v="R-L-0.2"/>
    <n v="3"/>
    <s v="Camellia Kid"/>
    <s v="Ireland"/>
    <s v="Rob"/>
    <n v="3.5849999999999995"/>
    <n v="10.754999999999999"/>
    <s v="Yes"/>
    <s v="990"/>
  </r>
  <r>
    <s v="YQL-63755-365"/>
    <d v="2020-07-31T00:00:00"/>
    <x v="473"/>
    <s v="A-M-0.2"/>
    <n v="4"/>
    <s v="Carolann Beine"/>
    <s v="United States"/>
    <s v="Ara"/>
    <n v="3.375"/>
    <n v="13.5"/>
    <s v="Yes"/>
    <s v="750"/>
  </r>
  <r>
    <s v="RKW-81145-984"/>
    <d v="2019-03-11T00:00:00"/>
    <x v="474"/>
    <s v="L-L-1"/>
    <n v="3"/>
    <s v="Celia Bakeup"/>
    <s v="United States"/>
    <s v="Lib"/>
    <n v="15.85"/>
    <n v="47.55"/>
    <s v="No"/>
    <s v="1258"/>
  </r>
  <r>
    <s v="MBT-23379-866"/>
    <d v="2022-05-10T00:00:00"/>
    <x v="475"/>
    <s v="L-L-1"/>
    <n v="5"/>
    <s v="Nataniel Helkin"/>
    <s v="United States"/>
    <s v="Lib"/>
    <n v="15.85"/>
    <n v="79.25"/>
    <s v="No"/>
    <s v="102"/>
  </r>
  <r>
    <s v="GEJ-39834-935"/>
    <d v="2021-12-25T00:00:00"/>
    <x v="476"/>
    <s v="L-M-0.2"/>
    <n v="6"/>
    <s v="Pippo Witherington"/>
    <s v="United States"/>
    <s v="Lib"/>
    <n v="4.3650000000000002"/>
    <n v="26.19"/>
    <s v="Yes"/>
    <s v="238"/>
  </r>
  <r>
    <s v="KRW-91640-596"/>
    <d v="2022-04-22T00:00:00"/>
    <x v="477"/>
    <s v="R-L-0.5"/>
    <n v="3"/>
    <s v="Tildie Tilzey"/>
    <s v="United States"/>
    <s v="Rob"/>
    <n v="7.169999999999999"/>
    <n v="21.509999999999998"/>
    <s v="No"/>
    <s v="120"/>
  </r>
  <r>
    <s v="AOT-70449-651"/>
    <d v="2022-06-11T00:00:00"/>
    <x v="478"/>
    <s v="R-D-2.5"/>
    <n v="5"/>
    <s v="Cindra Burling"/>
    <s v="United States"/>
    <s v="Rob"/>
    <n v="20.584999999999997"/>
    <n v="102.92499999999998"/>
    <s v="Yes"/>
    <s v="70"/>
  </r>
  <r>
    <s v="DGC-21813-731"/>
    <d v="2022-04-27T00:00:00"/>
    <x v="479"/>
    <s v="L-D-0.2"/>
    <n v="2"/>
    <s v="Channa Belamy"/>
    <s v="United States"/>
    <s v="Lib"/>
    <n v="3.8849999999999998"/>
    <n v="7.77"/>
    <s v="No"/>
    <s v="115"/>
  </r>
  <r>
    <s v="JBE-92943-643"/>
    <d v="2020-12-29T00:00:00"/>
    <x v="480"/>
    <s v="E-D-2.5"/>
    <n v="5"/>
    <s v="Karl Imorts"/>
    <s v="United States"/>
    <s v="Exc"/>
    <n v="27.945"/>
    <n v="139.72499999999999"/>
    <s v="No"/>
    <s v="599"/>
  </r>
  <r>
    <s v="ZIL-34948-499"/>
    <d v="2020-07-14T00:00:00"/>
    <x v="464"/>
    <s v="A-D-0.5"/>
    <n v="2"/>
    <s v="Marja Urion"/>
    <s v="Ireland"/>
    <s v="Ara"/>
    <n v="5.97"/>
    <n v="11.94"/>
    <s v="Yes"/>
    <s v="767"/>
  </r>
  <r>
    <s v="JSU-23781-256"/>
    <d v="2021-09-07T00:00:00"/>
    <x v="481"/>
    <s v="L-D-0.2"/>
    <n v="1"/>
    <s v="Mag Armistead"/>
    <s v="United States"/>
    <s v="Lib"/>
    <n v="3.8849999999999998"/>
    <n v="3.8849999999999998"/>
    <s v="No"/>
    <s v="347"/>
  </r>
  <r>
    <s v="JSU-23781-256"/>
    <d v="2021-09-07T00:00:00"/>
    <x v="481"/>
    <s v="R-M-1"/>
    <n v="4"/>
    <s v="Mag Armistead"/>
    <s v="United States"/>
    <s v="Rob"/>
    <n v="9.9499999999999993"/>
    <n v="39.799999999999997"/>
    <s v="No"/>
    <s v="347"/>
  </r>
  <r>
    <s v="VPX-44956-367"/>
    <d v="2019-06-09T00:00:00"/>
    <x v="482"/>
    <s v="R-M-0.5"/>
    <n v="5"/>
    <s v="Vasili Upstone"/>
    <s v="United States"/>
    <s v="Rob"/>
    <n v="5.97"/>
    <n v="29.849999999999998"/>
    <s v="No"/>
    <s v="1168"/>
  </r>
  <r>
    <s v="VTB-46451-959"/>
    <d v="2020-10-25T00:00:00"/>
    <x v="483"/>
    <s v="L-D-2.5"/>
    <n v="1"/>
    <s v="Berty Beelby"/>
    <s v="Ireland"/>
    <s v="Lib"/>
    <n v="29.784999999999997"/>
    <n v="29.784999999999997"/>
    <s v="No"/>
    <s v="664"/>
  </r>
  <r>
    <s v="DNZ-11665-950"/>
    <d v="2021-02-28T00:00:00"/>
    <x v="484"/>
    <s v="L-L-2.5"/>
    <n v="2"/>
    <s v="Erny Stenyng"/>
    <s v="United States"/>
    <s v="Lib"/>
    <n v="36.454999999999998"/>
    <n v="72.91"/>
    <s v="No"/>
    <s v="538"/>
  </r>
  <r>
    <s v="ITR-54735-364"/>
    <d v="2020-07-26T00:00:00"/>
    <x v="485"/>
    <s v="R-D-0.2"/>
    <n v="5"/>
    <s v="Edin Yantsurev"/>
    <s v="United States"/>
    <s v="Rob"/>
    <n v="2.6849999999999996"/>
    <n v="13.424999999999997"/>
    <s v="Yes"/>
    <s v="755"/>
  </r>
  <r>
    <s v="YDS-02797-307"/>
    <d v="2022-06-05T00:00:00"/>
    <x v="486"/>
    <s v="E-M-2.5"/>
    <n v="4"/>
    <s v="Webb Speechly"/>
    <s v="United States"/>
    <s v="Exc"/>
    <n v="31.624999999999996"/>
    <n v="126.49999999999999"/>
    <s v="Yes"/>
    <s v="76"/>
  </r>
  <r>
    <s v="BPG-68988-842"/>
    <d v="2019-02-21T00:00:00"/>
    <x v="487"/>
    <s v="E-M-0.5"/>
    <n v="5"/>
    <s v="Irvine Phillpot"/>
    <s v="United Kingdom"/>
    <s v="Exc"/>
    <n v="8.25"/>
    <n v="41.25"/>
    <s v="No"/>
    <s v="1276"/>
  </r>
  <r>
    <s v="XZG-51938-658"/>
    <d v="2020-04-05T00:00:00"/>
    <x v="488"/>
    <s v="E-L-0.5"/>
    <n v="6"/>
    <s v="Lem Pennacci"/>
    <s v="United States"/>
    <s v="Exc"/>
    <n v="8.91"/>
    <n v="53.46"/>
    <s v="No"/>
    <s v="867"/>
  </r>
  <r>
    <s v="KAR-24978-271"/>
    <d v="2019-01-10T00:00:00"/>
    <x v="489"/>
    <s v="R-M-1"/>
    <n v="6"/>
    <s v="Starr Arpin"/>
    <s v="United States"/>
    <s v="Rob"/>
    <n v="9.9499999999999993"/>
    <n v="59.699999999999996"/>
    <s v="No"/>
    <s v="1318"/>
  </r>
  <r>
    <s v="FQK-28730-361"/>
    <d v="2022-04-12T00:00:00"/>
    <x v="490"/>
    <s v="R-M-1"/>
    <n v="6"/>
    <s v="Donny Fries"/>
    <s v="United States"/>
    <s v="Rob"/>
    <n v="9.9499999999999993"/>
    <n v="59.699999999999996"/>
    <s v="No"/>
    <s v="130"/>
  </r>
  <r>
    <s v="BGB-67996-089"/>
    <d v="2022-01-30T00:00:00"/>
    <x v="491"/>
    <s v="R-D-1"/>
    <n v="5"/>
    <s v="Rana Sharer"/>
    <s v="United States"/>
    <s v="Rob"/>
    <n v="8.9499999999999993"/>
    <n v="44.75"/>
    <s v="No"/>
    <s v="202"/>
  </r>
  <r>
    <s v="XMC-20620-809"/>
    <d v="2021-05-14T00:00:00"/>
    <x v="492"/>
    <s v="E-M-0.5"/>
    <n v="2"/>
    <s v="Nannie Naseby"/>
    <s v="United States"/>
    <s v="Exc"/>
    <n v="8.25"/>
    <n v="16.5"/>
    <s v="Yes"/>
    <s v="463"/>
  </r>
  <r>
    <s v="ZSO-58292-191"/>
    <d v="2022-06-12T00:00:00"/>
    <x v="493"/>
    <s v="R-D-0.5"/>
    <n v="4"/>
    <s v="Rea Offell"/>
    <s v="United States"/>
    <s v="Rob"/>
    <n v="5.3699999999999992"/>
    <n v="21.479999999999997"/>
    <s v="No"/>
    <s v="69"/>
  </r>
  <r>
    <s v="LWJ-06793-303"/>
    <d v="2022-01-02T00:00:00"/>
    <x v="494"/>
    <s v="R-M-2.5"/>
    <n v="2"/>
    <s v="Kris O'Cullen"/>
    <s v="Ireland"/>
    <s v="Rob"/>
    <n v="22.884999999999998"/>
    <n v="45.769999999999996"/>
    <s v="Yes"/>
    <s v="230"/>
  </r>
  <r>
    <s v="FLM-82229-989"/>
    <d v="2022-01-24T00:00:00"/>
    <x v="495"/>
    <s v="L-L-0.2"/>
    <n v="2"/>
    <s v="Timoteo Glisane"/>
    <s v="Ireland"/>
    <s v="Lib"/>
    <n v="4.7549999999999999"/>
    <n v="9.51"/>
    <s v="No"/>
    <s v="208"/>
  </r>
  <r>
    <s v="CPV-90280-133"/>
    <d v="2019-03-20T00:00:00"/>
    <x v="464"/>
    <s v="R-D-0.2"/>
    <n v="3"/>
    <s v="Marja Urion"/>
    <s v="Ireland"/>
    <s v="Rob"/>
    <n v="2.6849999999999996"/>
    <n v="8.0549999999999997"/>
    <s v="Yes"/>
    <s v="1249"/>
  </r>
  <r>
    <s v="OGW-60685-912"/>
    <d v="2020-11-21T00:00:00"/>
    <x v="496"/>
    <s v="E-D-2.5"/>
    <n v="4"/>
    <s v="Hildegarde Brangan"/>
    <s v="United States"/>
    <s v="Exc"/>
    <n v="27.945"/>
    <n v="111.78"/>
    <s v="Yes"/>
    <s v="637"/>
  </r>
  <r>
    <s v="DEC-11160-362"/>
    <d v="2021-10-13T00:00:00"/>
    <x v="497"/>
    <s v="R-D-0.2"/>
    <n v="4"/>
    <s v="Amii Gallyon"/>
    <s v="United States"/>
    <s v="Rob"/>
    <n v="2.6849999999999996"/>
    <n v="10.739999999999998"/>
    <s v="Yes"/>
    <s v="311"/>
  </r>
  <r>
    <s v="WCT-07869-499"/>
    <d v="2021-10-19T00:00:00"/>
    <x v="498"/>
    <s v="R-D-0.5"/>
    <n v="5"/>
    <s v="Birgit Domange"/>
    <s v="United States"/>
    <s v="Rob"/>
    <n v="5.3699999999999992"/>
    <n v="26.849999999999994"/>
    <s v="No"/>
    <s v="305"/>
  </r>
  <r>
    <s v="FHD-89872-325"/>
    <d v="2019-04-29T00:00:00"/>
    <x v="499"/>
    <s v="L-L-1"/>
    <n v="4"/>
    <s v="Killian Osler"/>
    <s v="United States"/>
    <s v="Lib"/>
    <n v="15.85"/>
    <n v="63.4"/>
    <s v="Yes"/>
    <s v="1209"/>
  </r>
  <r>
    <s v="AZF-45991-584"/>
    <d v="2019-10-12T00:00:00"/>
    <x v="500"/>
    <s v="A-D-2.5"/>
    <n v="1"/>
    <s v="Lora Dukes"/>
    <s v="Ireland"/>
    <s v="Ara"/>
    <n v="22.884999999999998"/>
    <n v="22.884999999999998"/>
    <s v="Yes"/>
    <s v="1043"/>
  </r>
  <r>
    <s v="MDG-14481-513"/>
    <d v="2021-05-19T00:00:00"/>
    <x v="501"/>
    <s v="A-M-2.5"/>
    <n v="4"/>
    <s v="Zack Pellett"/>
    <s v="United States"/>
    <s v="Ara"/>
    <n v="25.874999999999996"/>
    <n v="103.49999999999999"/>
    <s v="No"/>
    <s v="458"/>
  </r>
  <r>
    <s v="OFN-49424-848"/>
    <d v="2021-07-03T00:00:00"/>
    <x v="502"/>
    <s v="R-L-2.5"/>
    <n v="2"/>
    <s v="Ilaire Sprakes"/>
    <s v="United States"/>
    <s v="Rob"/>
    <n v="27.484999999999996"/>
    <n v="54.969999999999992"/>
    <s v="No"/>
    <s v="413"/>
  </r>
  <r>
    <s v="NFA-03411-746"/>
    <d v="2020-02-08T00:00:00"/>
    <x v="503"/>
    <s v="A-L-0.5"/>
    <n v="2"/>
    <s v="Heda Fromant"/>
    <s v="United States"/>
    <s v="Ara"/>
    <n v="7.77"/>
    <n v="15.54"/>
    <s v="No"/>
    <s v="924"/>
  </r>
  <r>
    <s v="CYM-74988-450"/>
    <d v="2020-10-16T00:00:00"/>
    <x v="504"/>
    <s v="L-D-0.2"/>
    <n v="4"/>
    <s v="Rufus Flear"/>
    <s v="United Kingdom"/>
    <s v="Lib"/>
    <n v="3.8849999999999998"/>
    <n v="15.54"/>
    <s v="No"/>
    <s v="673"/>
  </r>
  <r>
    <s v="WTV-24996-658"/>
    <d v="2020-10-23T00:00:00"/>
    <x v="505"/>
    <s v="E-D-2.5"/>
    <n v="3"/>
    <s v="Dom Milella"/>
    <s v="Ireland"/>
    <s v="Exc"/>
    <n v="27.945"/>
    <n v="83.835000000000008"/>
    <s v="No"/>
    <s v="666"/>
  </r>
  <r>
    <s v="DSL-69915-544"/>
    <d v="2021-03-10T00:00:00"/>
    <x v="506"/>
    <s v="R-L-0.2"/>
    <n v="3"/>
    <s v="Wilek Lightollers"/>
    <s v="United States"/>
    <s v="Rob"/>
    <n v="3.5849999999999995"/>
    <n v="10.754999999999999"/>
    <s v="Yes"/>
    <s v="528"/>
  </r>
  <r>
    <s v="NBT-35757-542"/>
    <d v="2021-07-07T00:00:00"/>
    <x v="507"/>
    <s v="E-L-0.2"/>
    <n v="3"/>
    <s v="Bette-ann Munden"/>
    <s v="United States"/>
    <s v="Exc"/>
    <n v="4.4550000000000001"/>
    <n v="13.365"/>
    <s v="Yes"/>
    <s v="409"/>
  </r>
  <r>
    <s v="OYU-25085-528"/>
    <d v="2021-02-05T00:00:00"/>
    <x v="506"/>
    <s v="E-L-0.2"/>
    <n v="4"/>
    <s v="Wilek Lightollers"/>
    <s v="United States"/>
    <s v="Exc"/>
    <n v="4.4550000000000001"/>
    <n v="17.82"/>
    <s v="Yes"/>
    <s v="561"/>
  </r>
  <r>
    <s v="XCG-07109-195"/>
    <d v="2020-12-11T00:00:00"/>
    <x v="508"/>
    <s v="L-D-0.2"/>
    <n v="6"/>
    <s v="Nick Brakespear"/>
    <s v="United States"/>
    <s v="Lib"/>
    <n v="3.8849999999999998"/>
    <n v="23.31"/>
    <s v="Yes"/>
    <s v="617"/>
  </r>
  <r>
    <s v="YZA-25234-630"/>
    <d v="2022-05-13T00:00:00"/>
    <x v="509"/>
    <s v="E-D-0.2"/>
    <n v="2"/>
    <s v="Malynda Glawsop"/>
    <s v="United States"/>
    <s v="Exc"/>
    <n v="3.645"/>
    <n v="7.29"/>
    <s v="No"/>
    <s v="99"/>
  </r>
  <r>
    <s v="OKU-29966-417"/>
    <d v="2019-10-23T00:00:00"/>
    <x v="510"/>
    <s v="E-L-0.2"/>
    <n v="4"/>
    <s v="Granville Alberts"/>
    <s v="United Kingdom"/>
    <s v="Exc"/>
    <n v="4.4550000000000001"/>
    <n v="17.82"/>
    <s v="Yes"/>
    <s v="1032"/>
  </r>
  <r>
    <s v="MEX-29350-659"/>
    <d v="2020-09-11T00:00:00"/>
    <x v="511"/>
    <s v="E-M-1"/>
    <n v="5"/>
    <s v="Vasily Polglase"/>
    <s v="United States"/>
    <s v="Exc"/>
    <n v="13.75"/>
    <n v="68.75"/>
    <s v="No"/>
    <s v="708"/>
  </r>
  <r>
    <s v="NOY-99738-977"/>
    <d v="2019-09-29T00:00:00"/>
    <x v="512"/>
    <s v="R-L-2.5"/>
    <n v="2"/>
    <s v="Madelaine Sharples"/>
    <s v="United Kingdom"/>
    <s v="Rob"/>
    <n v="27.484999999999996"/>
    <n v="54.969999999999992"/>
    <s v="Yes"/>
    <s v="1056"/>
  </r>
  <r>
    <s v="TCR-01064-030"/>
    <d v="2021-03-03T00:00:00"/>
    <x v="513"/>
    <s v="E-M-1"/>
    <n v="6"/>
    <s v="Sigfrid Busch"/>
    <s v="Ireland"/>
    <s v="Exc"/>
    <n v="13.75"/>
    <n v="82.5"/>
    <s v="No"/>
    <s v="535"/>
  </r>
  <r>
    <s v="YUL-42750-776"/>
    <d v="2021-11-23T00:00:00"/>
    <x v="514"/>
    <s v="L-M-0.2"/>
    <n v="2"/>
    <s v="Cissiee Raisbeck"/>
    <s v="United States"/>
    <s v="Lib"/>
    <n v="4.3650000000000002"/>
    <n v="8.73"/>
    <s v="Yes"/>
    <s v="270"/>
  </r>
  <r>
    <s v="XQJ-86887-506"/>
    <d v="2021-11-06T00:00:00"/>
    <x v="464"/>
    <s v="E-L-1"/>
    <n v="4"/>
    <s v="Marja Urion"/>
    <s v="Ireland"/>
    <s v="Exc"/>
    <n v="14.85"/>
    <n v="59.4"/>
    <s v="Yes"/>
    <s v="287"/>
  </r>
  <r>
    <s v="CUN-90044-279"/>
    <d v="2021-01-29T00:00:00"/>
    <x v="515"/>
    <s v="L-D-0.2"/>
    <n v="4"/>
    <s v="Kenton Wetherick"/>
    <s v="United States"/>
    <s v="Lib"/>
    <n v="3.8849999999999998"/>
    <n v="15.54"/>
    <s v="Yes"/>
    <s v="568"/>
  </r>
  <r>
    <s v="ICC-73030-502"/>
    <d v="2022-04-16T00:00:00"/>
    <x v="516"/>
    <s v="A-L-1"/>
    <n v="3"/>
    <s v="Reamonn Aynold"/>
    <s v="United States"/>
    <s v="Ara"/>
    <n v="12.95"/>
    <n v="38.849999999999994"/>
    <s v="Yes"/>
    <s v="126"/>
  </r>
  <r>
    <s v="ADP-04506-084"/>
    <d v="2021-07-24T00:00:00"/>
    <x v="517"/>
    <s v="E-M-2.5"/>
    <n v="6"/>
    <s v="Hatty Dovydenas"/>
    <s v="United States"/>
    <s v="Exc"/>
    <n v="31.624999999999996"/>
    <n v="189.74999999999997"/>
    <s v="Yes"/>
    <s v="392"/>
  </r>
  <r>
    <s v="PNU-22150-408"/>
    <d v="2019-08-11T00:00:00"/>
    <x v="518"/>
    <s v="A-D-0.2"/>
    <n v="6"/>
    <s v="Nathaniel Bloxland"/>
    <s v="Ireland"/>
    <s v="Ara"/>
    <n v="2.9849999999999999"/>
    <n v="17.91"/>
    <s v="Yes"/>
    <s v="1105"/>
  </r>
  <r>
    <s v="VSQ-07182-513"/>
    <d v="2019-07-23T00:00:00"/>
    <x v="519"/>
    <s v="L-L-0.2"/>
    <n v="6"/>
    <s v="Brendan Grece"/>
    <s v="United Kingdom"/>
    <s v="Lib"/>
    <n v="4.7549999999999999"/>
    <n v="28.53"/>
    <s v="No"/>
    <s v="1124"/>
  </r>
  <r>
    <s v="SPF-31673-217"/>
    <d v="2020-06-09T00:00:00"/>
    <x v="520"/>
    <s v="E-M-1"/>
    <n v="6"/>
    <s v="Don Flintiff"/>
    <s v="United Kingdom"/>
    <s v="Exc"/>
    <n v="13.75"/>
    <n v="82.5"/>
    <s v="No"/>
    <s v="802"/>
  </r>
  <r>
    <s v="NEX-63825-598"/>
    <d v="2020-02-22T00:00:00"/>
    <x v="521"/>
    <s v="R-L-0.5"/>
    <n v="2"/>
    <s v="Abbe Thys"/>
    <s v="United States"/>
    <s v="Rob"/>
    <n v="7.169999999999999"/>
    <n v="14.339999999999998"/>
    <s v="No"/>
    <s v="910"/>
  </r>
  <r>
    <s v="XPG-66112-335"/>
    <d v="2020-07-19T00:00:00"/>
    <x v="522"/>
    <s v="R-D-2.5"/>
    <n v="4"/>
    <s v="Jackquelin Chugg"/>
    <s v="United States"/>
    <s v="Rob"/>
    <n v="20.584999999999997"/>
    <n v="82.339999999999989"/>
    <s v="No"/>
    <s v="762"/>
  </r>
  <r>
    <s v="NSQ-72210-345"/>
    <d v="2021-09-20T00:00:00"/>
    <x v="523"/>
    <s v="A-M-0.2"/>
    <n v="6"/>
    <s v="Audra Kelston"/>
    <s v="United States"/>
    <s v="Ara"/>
    <n v="3.375"/>
    <n v="20.25"/>
    <s v="Yes"/>
    <s v="334"/>
  </r>
  <r>
    <s v="XRR-28376-277"/>
    <d v="2021-05-02T00:00:00"/>
    <x v="524"/>
    <s v="R-L-2.5"/>
    <n v="6"/>
    <s v="Elvina Angel"/>
    <s v="Ireland"/>
    <s v="Rob"/>
    <n v="27.484999999999996"/>
    <n v="164.90999999999997"/>
    <s v="No"/>
    <s v="475"/>
  </r>
  <r>
    <s v="WHQ-25197-475"/>
    <d v="2021-11-26T00:00:00"/>
    <x v="525"/>
    <s v="L-L-0.2"/>
    <n v="4"/>
    <s v="Claiborne Mottram"/>
    <s v="United States"/>
    <s v="Lib"/>
    <n v="4.7549999999999999"/>
    <n v="19.02"/>
    <s v="Yes"/>
    <s v="267"/>
  </r>
  <r>
    <s v="HMB-30634-745"/>
    <d v="2020-02-18T00:00:00"/>
    <x v="520"/>
    <s v="A-D-2.5"/>
    <n v="6"/>
    <s v="Don Flintiff"/>
    <s v="United Kingdom"/>
    <s v="Ara"/>
    <n v="22.884999999999998"/>
    <n v="137.31"/>
    <s v="No"/>
    <s v="914"/>
  </r>
  <r>
    <s v="XTL-68000-371"/>
    <d v="2020-04-07T00:00:00"/>
    <x v="526"/>
    <s v="A-M-0.5"/>
    <n v="4"/>
    <s v="Donalt Sangwin"/>
    <s v="United States"/>
    <s v="Ara"/>
    <n v="6.75"/>
    <n v="27"/>
    <s v="No"/>
    <s v="865"/>
  </r>
  <r>
    <s v="YES-51109-625"/>
    <d v="2022-01-31T00:00:00"/>
    <x v="527"/>
    <s v="E-L-0.5"/>
    <n v="4"/>
    <s v="Elizabet Aizikowitz"/>
    <s v="United Kingdom"/>
    <s v="Exc"/>
    <n v="8.91"/>
    <n v="35.64"/>
    <s v="No"/>
    <s v="201"/>
  </r>
  <r>
    <s v="EAY-89850-211"/>
    <d v="2019-02-19T00:00:00"/>
    <x v="528"/>
    <s v="A-D-0.2"/>
    <n v="2"/>
    <s v="Herbie Peppard"/>
    <s v="United States"/>
    <s v="Ara"/>
    <n v="2.9849999999999999"/>
    <n v="5.97"/>
    <s v="Yes"/>
    <s v="1278"/>
  </r>
  <r>
    <s v="IOQ-84840-827"/>
    <d v="2019-11-12T00:00:00"/>
    <x v="529"/>
    <s v="A-M-1"/>
    <n v="6"/>
    <s v="Cornie Venour"/>
    <s v="United States"/>
    <s v="Ara"/>
    <n v="11.25"/>
    <n v="67.5"/>
    <s v="No"/>
    <s v="1012"/>
  </r>
  <r>
    <s v="FBD-56220-430"/>
    <d v="2022-05-16T00:00:00"/>
    <x v="530"/>
    <s v="R-L-0.2"/>
    <n v="6"/>
    <s v="Maggy Harby"/>
    <s v="United States"/>
    <s v="Rob"/>
    <n v="3.5849999999999995"/>
    <n v="21.509999999999998"/>
    <s v="Yes"/>
    <s v="96"/>
  </r>
  <r>
    <s v="COV-52659-202"/>
    <d v="2021-02-12T00:00:00"/>
    <x v="531"/>
    <s v="L-M-2.5"/>
    <n v="2"/>
    <s v="Reggie Thickpenny"/>
    <s v="United States"/>
    <s v="Lib"/>
    <n v="33.464999999999996"/>
    <n v="66.929999999999993"/>
    <s v="No"/>
    <s v="554"/>
  </r>
  <r>
    <s v="YUO-76652-814"/>
    <d v="2021-04-04T00:00:00"/>
    <x v="532"/>
    <s v="A-D-0.2"/>
    <n v="6"/>
    <s v="Phyllys Ormerod"/>
    <s v="United States"/>
    <s v="Ara"/>
    <n v="2.9849999999999999"/>
    <n v="17.91"/>
    <s v="No"/>
    <s v="503"/>
  </r>
  <r>
    <s v="PBT-36926-102"/>
    <d v="2021-08-02T00:00:00"/>
    <x v="520"/>
    <s v="L-M-1"/>
    <n v="4"/>
    <s v="Don Flintiff"/>
    <s v="United Kingdom"/>
    <s v="Lib"/>
    <n v="14.55"/>
    <n v="58.2"/>
    <s v="No"/>
    <s v="383"/>
  </r>
  <r>
    <s v="BLV-60087-454"/>
    <d v="2022-06-08T00:00:00"/>
    <x v="533"/>
    <s v="E-L-0.2"/>
    <n v="3"/>
    <s v="Tymon Zanetti"/>
    <s v="Ireland"/>
    <s v="Exc"/>
    <n v="4.4550000000000001"/>
    <n v="13.365"/>
    <s v="No"/>
    <s v="73"/>
  </r>
  <r>
    <s v="BLV-60087-454"/>
    <d v="2022-06-08T00:00:00"/>
    <x v="533"/>
    <s v="A-M-0.5"/>
    <n v="5"/>
    <s v="Tymon Zanetti"/>
    <s v="Ireland"/>
    <s v="Ara"/>
    <n v="6.75"/>
    <n v="33.75"/>
    <s v="No"/>
    <s v="73"/>
  </r>
  <r>
    <s v="QYC-63914-195"/>
    <d v="2020-05-14T00:00:00"/>
    <x v="534"/>
    <s v="E-L-1"/>
    <n v="3"/>
    <s v="Reinaldos Kirtley"/>
    <s v="United States"/>
    <s v="Exc"/>
    <n v="14.85"/>
    <n v="44.55"/>
    <s v="Yes"/>
    <s v="828"/>
  </r>
  <r>
    <s v="OIB-77163-890"/>
    <d v="2020-12-25T00:00:00"/>
    <x v="535"/>
    <s v="E-L-0.5"/>
    <n v="5"/>
    <s v="Carney Clemencet"/>
    <s v="United Kingdom"/>
    <s v="Exc"/>
    <n v="8.91"/>
    <n v="44.55"/>
    <s v="Yes"/>
    <s v="603"/>
  </r>
  <r>
    <s v="SGS-87525-238"/>
    <d v="2021-07-05T00:00:00"/>
    <x v="536"/>
    <s v="E-D-1"/>
    <n v="5"/>
    <s v="Russell Donet"/>
    <s v="United States"/>
    <s v="Exc"/>
    <n v="12.15"/>
    <n v="60.75"/>
    <s v="No"/>
    <s v="411"/>
  </r>
  <r>
    <s v="GQR-12490-152"/>
    <d v="2019-03-14T00:00:00"/>
    <x v="537"/>
    <s v="R-L-0.2"/>
    <n v="1"/>
    <s v="Sidney Gawen"/>
    <s v="United States"/>
    <s v="Rob"/>
    <n v="3.5849999999999995"/>
    <n v="3.5849999999999995"/>
    <s v="Yes"/>
    <s v="1255"/>
  </r>
  <r>
    <s v="UOJ-28238-299"/>
    <d v="2021-03-07T00:00:00"/>
    <x v="538"/>
    <s v="R-L-0.2"/>
    <n v="6"/>
    <s v="Rickey Readie"/>
    <s v="United States"/>
    <s v="Rob"/>
    <n v="3.5849999999999995"/>
    <n v="21.509999999999998"/>
    <s v="No"/>
    <s v="531"/>
  </r>
  <r>
    <s v="ETD-58130-674"/>
    <d v="2021-11-05T00:00:00"/>
    <x v="539"/>
    <s v="E-M-0.5"/>
    <n v="2"/>
    <s v="Cody Verissimo"/>
    <s v="United Kingdom"/>
    <s v="Exc"/>
    <n v="8.25"/>
    <n v="16.5"/>
    <s v="Yes"/>
    <s v="288"/>
  </r>
  <r>
    <s v="UPF-60123-025"/>
    <d v="2020-02-06T00:00:00"/>
    <x v="540"/>
    <s v="R-L-2.5"/>
    <n v="3"/>
    <s v="Zilvia Claisse"/>
    <s v="United States"/>
    <s v="Rob"/>
    <n v="27.484999999999996"/>
    <n v="82.454999999999984"/>
    <s v="No"/>
    <s v="926"/>
  </r>
  <r>
    <s v="NQS-01613-687"/>
    <d v="2021-03-12T00:00:00"/>
    <x v="541"/>
    <s v="L-D-0.5"/>
    <n v="1"/>
    <s v="Bar O' Mahony"/>
    <s v="United States"/>
    <s v="Lib"/>
    <n v="7.77"/>
    <n v="7.77"/>
    <s v="Yes"/>
    <s v="526"/>
  </r>
  <r>
    <s v="MGH-36050-573"/>
    <d v="2020-08-03T00:00:00"/>
    <x v="542"/>
    <s v="R-M-0.5"/>
    <n v="2"/>
    <s v="Valenka Stansbury"/>
    <s v="United States"/>
    <s v="Rob"/>
    <n v="5.97"/>
    <n v="11.94"/>
    <s v="Yes"/>
    <s v="747"/>
  </r>
  <r>
    <s v="UVF-59322-459"/>
    <d v="2019-07-25T00:00:00"/>
    <x v="543"/>
    <s v="E-L-2.5"/>
    <n v="6"/>
    <s v="Daniel Heinonen"/>
    <s v="United States"/>
    <s v="Exc"/>
    <n v="34.154999999999994"/>
    <n v="204.92999999999995"/>
    <s v="No"/>
    <s v="1122"/>
  </r>
  <r>
    <s v="VET-41158-896"/>
    <d v="2020-04-29T00:00:00"/>
    <x v="544"/>
    <s v="E-M-2.5"/>
    <n v="2"/>
    <s v="Jewelle Shenton"/>
    <s v="United States"/>
    <s v="Exc"/>
    <n v="31.624999999999996"/>
    <n v="63.249999999999993"/>
    <s v="Yes"/>
    <s v="843"/>
  </r>
  <r>
    <s v="XYL-52196-459"/>
    <d v="2019-05-02T00:00:00"/>
    <x v="545"/>
    <s v="R-D-0.2"/>
    <n v="3"/>
    <s v="Jennifer Wilkisson"/>
    <s v="United States"/>
    <s v="Rob"/>
    <n v="2.6849999999999996"/>
    <n v="8.0549999999999997"/>
    <s v="Yes"/>
    <s v="1206"/>
  </r>
  <r>
    <s v="BPZ-51283-916"/>
    <d v="2021-08-29T00:00:00"/>
    <x v="546"/>
    <s v="A-M-2.5"/>
    <n v="2"/>
    <s v="Kylie Mowat"/>
    <s v="United States"/>
    <s v="Ara"/>
    <n v="25.874999999999996"/>
    <n v="51.749999999999993"/>
    <s v="No"/>
    <s v="356"/>
  </r>
  <r>
    <s v="VQW-91903-926"/>
    <d v="2020-03-13T00:00:00"/>
    <x v="539"/>
    <s v="E-D-2.5"/>
    <n v="1"/>
    <s v="Cody Verissimo"/>
    <s v="United Kingdom"/>
    <s v="Exc"/>
    <n v="27.945"/>
    <n v="27.945"/>
    <s v="Yes"/>
    <s v="890"/>
  </r>
  <r>
    <s v="OLF-77983-457"/>
    <d v="2019-02-16T00:00:00"/>
    <x v="547"/>
    <s v="A-L-2.5"/>
    <n v="2"/>
    <s v="Gabriel Starcks"/>
    <s v="United States"/>
    <s v="Ara"/>
    <n v="29.784999999999997"/>
    <n v="59.569999999999993"/>
    <s v="No"/>
    <s v="1281"/>
  </r>
  <r>
    <s v="MVI-04946-827"/>
    <d v="2021-11-27T00:00:00"/>
    <x v="548"/>
    <s v="E-L-1"/>
    <n v="1"/>
    <s v="Darby Dummer"/>
    <s v="United Kingdom"/>
    <s v="Exc"/>
    <n v="14.85"/>
    <n v="14.85"/>
    <s v="No"/>
    <s v="266"/>
  </r>
  <r>
    <s v="UOG-94188-104"/>
    <d v="2021-11-23T00:00:00"/>
    <x v="549"/>
    <s v="A-M-0.5"/>
    <n v="5"/>
    <s v="Kienan Scholard"/>
    <s v="United States"/>
    <s v="Ara"/>
    <n v="6.75"/>
    <n v="33.75"/>
    <s v="No"/>
    <s v="270"/>
  </r>
  <r>
    <s v="DSN-15872-519"/>
    <d v="2021-12-02T00:00:00"/>
    <x v="550"/>
    <s v="L-L-2.5"/>
    <n v="4"/>
    <s v="Bo Kindley"/>
    <s v="United States"/>
    <s v="Lib"/>
    <n v="36.454999999999998"/>
    <n v="145.82"/>
    <s v="Yes"/>
    <s v="261"/>
  </r>
  <r>
    <s v="OUQ-73954-002"/>
    <d v="2019-01-06T00:00:00"/>
    <x v="551"/>
    <s v="R-M-0.2"/>
    <n v="4"/>
    <s v="Krissie Hammett"/>
    <s v="United States"/>
    <s v="Rob"/>
    <n v="2.9849999999999999"/>
    <n v="11.94"/>
    <s v="Yes"/>
    <s v="1322"/>
  </r>
  <r>
    <s v="LGL-16843-667"/>
    <d v="2021-05-05T00:00:00"/>
    <x v="552"/>
    <s v="A-D-0.2"/>
    <n v="4"/>
    <s v="Alisha Hulburt"/>
    <s v="United States"/>
    <s v="Ara"/>
    <n v="2.9849999999999999"/>
    <n v="11.94"/>
    <s v="Yes"/>
    <s v="472"/>
  </r>
  <r>
    <s v="TCC-89722-031"/>
    <d v="2021-10-23T00:00:00"/>
    <x v="553"/>
    <s v="L-D-0.5"/>
    <n v="1"/>
    <s v="Peyter Lauritzen"/>
    <s v="United States"/>
    <s v="Lib"/>
    <n v="7.77"/>
    <n v="7.77"/>
    <s v="No"/>
    <s v="301"/>
  </r>
  <r>
    <s v="TRA-79507-007"/>
    <d v="2019-12-16T00:00:00"/>
    <x v="554"/>
    <s v="R-L-2.5"/>
    <n v="4"/>
    <s v="Aurelia Burgwin"/>
    <s v="United States"/>
    <s v="Rob"/>
    <n v="27.484999999999996"/>
    <n v="109.93999999999998"/>
    <s v="Yes"/>
    <s v="978"/>
  </r>
  <r>
    <s v="MZJ-77284-941"/>
    <d v="2019-05-18T00:00:00"/>
    <x v="555"/>
    <s v="E-L-0.2"/>
    <n v="5"/>
    <s v="Emalee Rolin"/>
    <s v="United States"/>
    <s v="Exc"/>
    <n v="4.4550000000000001"/>
    <n v="22.274999999999999"/>
    <s v="Yes"/>
    <s v="1190"/>
  </r>
  <r>
    <s v="AXN-57779-891"/>
    <d v="2019-07-14T00:00:00"/>
    <x v="556"/>
    <s v="R-M-0.2"/>
    <n v="3"/>
    <s v="Donavon Fowle"/>
    <s v="United States"/>
    <s v="Rob"/>
    <n v="2.9849999999999999"/>
    <n v="8.9550000000000001"/>
    <s v="No"/>
    <s v="1133"/>
  </r>
  <r>
    <s v="PJB-15659-994"/>
    <d v="2020-11-13T00:00:00"/>
    <x v="557"/>
    <s v="L-D-2.5"/>
    <n v="4"/>
    <s v="Jorge Bettison"/>
    <s v="Ireland"/>
    <s v="Lib"/>
    <n v="29.784999999999997"/>
    <n v="119.13999999999999"/>
    <s v="No"/>
    <s v="645"/>
  </r>
  <r>
    <s v="LTS-03470-353"/>
    <d v="2020-07-16T00:00:00"/>
    <x v="558"/>
    <s v="A-L-2.5"/>
    <n v="5"/>
    <s v="Wang Powlesland"/>
    <s v="United States"/>
    <s v="Ara"/>
    <n v="29.784999999999997"/>
    <n v="148.92499999999998"/>
    <s v="Yes"/>
    <s v="765"/>
  </r>
  <r>
    <s v="UMM-28497-689"/>
    <d v="2020-11-03T00:00:00"/>
    <x v="539"/>
    <s v="L-L-2.5"/>
    <n v="3"/>
    <s v="Cody Verissimo"/>
    <s v="United Kingdom"/>
    <s v="Lib"/>
    <n v="36.454999999999998"/>
    <n v="109.36499999999999"/>
    <s v="Yes"/>
    <s v="655"/>
  </r>
  <r>
    <s v="MJZ-93232-402"/>
    <d v="2022-03-20T00:00:00"/>
    <x v="559"/>
    <s v="E-D-0.2"/>
    <n v="1"/>
    <s v="Laurence Ellingham"/>
    <s v="United States"/>
    <s v="Exc"/>
    <n v="3.645"/>
    <n v="3.645"/>
    <s v="Yes"/>
    <s v="153"/>
  </r>
  <r>
    <s v="UHW-74617-126"/>
    <d v="2022-02-16T00:00:00"/>
    <x v="560"/>
    <s v="E-D-2.5"/>
    <n v="2"/>
    <s v="Billy Neiland"/>
    <s v="United States"/>
    <s v="Exc"/>
    <n v="27.945"/>
    <n v="55.89"/>
    <s v="No"/>
    <s v="185"/>
  </r>
  <r>
    <s v="RIK-61730-794"/>
    <d v="2020-11-12T00:00:00"/>
    <x v="561"/>
    <s v="L-M-0.2"/>
    <n v="6"/>
    <s v="Ancell Fendt"/>
    <s v="United States"/>
    <s v="Lib"/>
    <n v="4.3650000000000002"/>
    <n v="26.19"/>
    <s v="Yes"/>
    <s v="646"/>
  </r>
  <r>
    <s v="IDJ-55379-750"/>
    <d v="2019-10-05T00:00:00"/>
    <x v="562"/>
    <s v="R-M-1"/>
    <n v="4"/>
    <s v="Angelia Cleyburn"/>
    <s v="United States"/>
    <s v="Rob"/>
    <n v="9.9499999999999993"/>
    <n v="39.799999999999997"/>
    <s v="No"/>
    <s v="1050"/>
  </r>
  <r>
    <s v="OHX-11953-965"/>
    <d v="2019-10-01T00:00:00"/>
    <x v="563"/>
    <s v="E-L-2.5"/>
    <n v="2"/>
    <s v="Temple Castiglione"/>
    <s v="United States"/>
    <s v="Exc"/>
    <n v="34.154999999999994"/>
    <n v="68.309999999999988"/>
    <s v="No"/>
    <s v="1054"/>
  </r>
  <r>
    <s v="TVV-42245-088"/>
    <d v="2020-03-06T00:00:00"/>
    <x v="564"/>
    <s v="A-M-0.2"/>
    <n v="4"/>
    <s v="Betti Lacasa"/>
    <s v="Ireland"/>
    <s v="Ara"/>
    <n v="3.375"/>
    <n v="13.5"/>
    <s v="No"/>
    <s v="897"/>
  </r>
  <r>
    <s v="DYP-74337-787"/>
    <d v="2019-10-23T00:00:00"/>
    <x v="565"/>
    <s v="R-M-0.5"/>
    <n v="1"/>
    <s v="Gunilla Lynch"/>
    <s v="United States"/>
    <s v="Rob"/>
    <n v="5.97"/>
    <n v="5.97"/>
    <s v="No"/>
    <s v="1032"/>
  </r>
  <r>
    <s v="OKA-93124-100"/>
    <d v="2020-04-23T00:00:00"/>
    <x v="539"/>
    <s v="R-M-0.5"/>
    <n v="5"/>
    <s v="Cody Verissimo"/>
    <s v="United Kingdom"/>
    <s v="Rob"/>
    <n v="5.97"/>
    <n v="29.849999999999998"/>
    <s v="Yes"/>
    <s v="849"/>
  </r>
  <r>
    <s v="IXW-20780-268"/>
    <d v="2020-06-24T00:00:00"/>
    <x v="566"/>
    <s v="L-L-2.5"/>
    <n v="2"/>
    <s v="Shay Couronne"/>
    <s v="United States"/>
    <s v="Lib"/>
    <n v="36.454999999999998"/>
    <n v="72.91"/>
    <s v="Yes"/>
    <s v="787"/>
  </r>
  <r>
    <s v="NGG-24006-937"/>
    <d v="2021-03-16T00:00:00"/>
    <x v="567"/>
    <s v="E-M-2.5"/>
    <n v="4"/>
    <s v="Linus Flippelli"/>
    <s v="United Kingdom"/>
    <s v="Exc"/>
    <n v="31.624999999999996"/>
    <n v="126.49999999999999"/>
    <s v="No"/>
    <s v="522"/>
  </r>
  <r>
    <s v="JZC-31180-557"/>
    <d v="2020-04-07T00:00:00"/>
    <x v="568"/>
    <s v="L-M-2.5"/>
    <n v="1"/>
    <s v="Rachelle Elizabeth"/>
    <s v="United States"/>
    <s v="Lib"/>
    <n v="33.464999999999996"/>
    <n v="33.464999999999996"/>
    <s v="No"/>
    <s v="865"/>
  </r>
  <r>
    <s v="ZMU-63715-204"/>
    <d v="2021-09-30T00:00:00"/>
    <x v="569"/>
    <s v="E-D-1"/>
    <n v="6"/>
    <s v="Innis Renhard"/>
    <s v="United States"/>
    <s v="Exc"/>
    <n v="12.15"/>
    <n v="72.900000000000006"/>
    <s v="Yes"/>
    <s v="324"/>
  </r>
  <r>
    <s v="GND-08192-056"/>
    <d v="2022-05-01T00:00:00"/>
    <x v="570"/>
    <s v="L-D-0.5"/>
    <n v="2"/>
    <s v="Winne Roche"/>
    <s v="United States"/>
    <s v="Lib"/>
    <n v="7.77"/>
    <n v="15.54"/>
    <s v="Yes"/>
    <s v="111"/>
  </r>
  <r>
    <s v="RYY-38961-093"/>
    <d v="2021-01-21T00:00:00"/>
    <x v="571"/>
    <s v="A-M-0.2"/>
    <n v="6"/>
    <s v="Linn Alaway"/>
    <s v="United States"/>
    <s v="Ara"/>
    <n v="3.375"/>
    <n v="20.25"/>
    <s v="No"/>
    <s v="576"/>
  </r>
  <r>
    <s v="CVA-64996-969"/>
    <d v="2020-06-24T00:00:00"/>
    <x v="572"/>
    <s v="A-L-1"/>
    <n v="6"/>
    <s v="Cordy Odgaard"/>
    <s v="United States"/>
    <s v="Ara"/>
    <n v="12.95"/>
    <n v="77.699999999999989"/>
    <s v="No"/>
    <s v="787"/>
  </r>
  <r>
    <s v="XTH-67276-442"/>
    <d v="2019-03-03T00:00:00"/>
    <x v="573"/>
    <s v="L-M-2.5"/>
    <n v="4"/>
    <s v="Bertine Byrd"/>
    <s v="United States"/>
    <s v="Lib"/>
    <n v="33.464999999999996"/>
    <n v="133.85999999999999"/>
    <s v="No"/>
    <s v="1266"/>
  </r>
  <r>
    <s v="PVU-02950-470"/>
    <d v="2021-01-28T00:00:00"/>
    <x v="574"/>
    <s v="E-D-1"/>
    <n v="1"/>
    <s v="Nelie Garnson"/>
    <s v="United Kingdom"/>
    <s v="Exc"/>
    <n v="12.15"/>
    <n v="12.15"/>
    <s v="No"/>
    <s v="569"/>
  </r>
  <r>
    <s v="XSN-26809-910"/>
    <d v="2020-06-28T00:00:00"/>
    <x v="575"/>
    <s v="E-M-2.5"/>
    <n v="2"/>
    <s v="Dianne Chardin"/>
    <s v="Ireland"/>
    <s v="Exc"/>
    <n v="31.624999999999996"/>
    <n v="63.249999999999993"/>
    <s v="Yes"/>
    <s v="783"/>
  </r>
  <r>
    <s v="UDN-88321-005"/>
    <d v="2020-07-05T00:00:00"/>
    <x v="576"/>
    <s v="R-L-0.5"/>
    <n v="5"/>
    <s v="Hailee Radbone"/>
    <s v="United States"/>
    <s v="Rob"/>
    <n v="7.169999999999999"/>
    <n v="35.849999999999994"/>
    <s v="No"/>
    <s v="776"/>
  </r>
  <r>
    <s v="EXP-21628-670"/>
    <d v="2019-03-02T00:00:00"/>
    <x v="577"/>
    <s v="A-M-2.5"/>
    <n v="3"/>
    <s v="Wallis Bernth"/>
    <s v="United States"/>
    <s v="Ara"/>
    <n v="25.874999999999996"/>
    <n v="77.624999999999986"/>
    <s v="No"/>
    <s v="1267"/>
  </r>
  <r>
    <s v="VGM-24161-361"/>
    <d v="2022-05-01T00:00:00"/>
    <x v="578"/>
    <s v="E-M-2.5"/>
    <n v="2"/>
    <s v="Byron Acarson"/>
    <s v="United States"/>
    <s v="Exc"/>
    <n v="31.624999999999996"/>
    <n v="63.249999999999993"/>
    <s v="Yes"/>
    <s v="111"/>
  </r>
  <r>
    <s v="PKN-19556-918"/>
    <d v="2022-04-29T00:00:00"/>
    <x v="579"/>
    <s v="E-L-0.2"/>
    <n v="6"/>
    <s v="Faunie Brigham"/>
    <s v="Ireland"/>
    <s v="Exc"/>
    <n v="4.4550000000000001"/>
    <n v="26.73"/>
    <s v="Yes"/>
    <s v="113"/>
  </r>
  <r>
    <s v="PKN-19556-918"/>
    <d v="2022-04-29T00:00:00"/>
    <x v="579"/>
    <s v="L-D-0.5"/>
    <n v="4"/>
    <s v="Faunie Brigham"/>
    <s v="Ireland"/>
    <s v="Lib"/>
    <n v="7.77"/>
    <n v="31.08"/>
    <s v="Yes"/>
    <s v="113"/>
  </r>
  <r>
    <s v="PKN-19556-918"/>
    <d v="2022-04-29T00:00:00"/>
    <x v="579"/>
    <s v="A-D-0.2"/>
    <n v="1"/>
    <s v="Faunie Brigham"/>
    <s v="Ireland"/>
    <s v="Ara"/>
    <n v="2.9849999999999999"/>
    <n v="2.9849999999999999"/>
    <s v="Yes"/>
    <s v="113"/>
  </r>
  <r>
    <s v="PKN-19556-918"/>
    <d v="2022-04-29T00:00:00"/>
    <x v="579"/>
    <s v="R-D-2.5"/>
    <n v="5"/>
    <s v="Faunie Brigham"/>
    <s v="Ireland"/>
    <s v="Rob"/>
    <n v="20.584999999999997"/>
    <n v="102.92499999999998"/>
    <s v="Yes"/>
    <s v="113"/>
  </r>
  <r>
    <s v="DXQ-44537-297"/>
    <d v="2020-08-06T00:00:00"/>
    <x v="580"/>
    <s v="E-L-0.5"/>
    <n v="4"/>
    <s v="Marjorie Yoxen"/>
    <s v="United States"/>
    <s v="Exc"/>
    <n v="8.91"/>
    <n v="35.64"/>
    <s v="No"/>
    <s v="744"/>
  </r>
  <r>
    <s v="BPC-54727-307"/>
    <d v="2019-12-21T00:00:00"/>
    <x v="581"/>
    <s v="R-L-1"/>
    <n v="4"/>
    <s v="Gaspar McGavin"/>
    <s v="United States"/>
    <s v="Rob"/>
    <n v="11.95"/>
    <n v="47.8"/>
    <s v="No"/>
    <s v="973"/>
  </r>
  <r>
    <s v="KSH-47717-456"/>
    <d v="2020-04-19T00:00:00"/>
    <x v="582"/>
    <s v="L-M-1"/>
    <n v="3"/>
    <s v="Lindy Uttermare"/>
    <s v="United States"/>
    <s v="Lib"/>
    <n v="14.55"/>
    <n v="43.650000000000006"/>
    <s v="No"/>
    <s v="853"/>
  </r>
  <r>
    <s v="ANK-59436-446"/>
    <d v="2022-01-17T00:00:00"/>
    <x v="583"/>
    <s v="E-L-0.5"/>
    <n v="4"/>
    <s v="Eal D'Ambrogio"/>
    <s v="United States"/>
    <s v="Exc"/>
    <n v="8.91"/>
    <n v="35.64"/>
    <s v="Yes"/>
    <s v="215"/>
  </r>
  <r>
    <s v="AYY-83051-752"/>
    <d v="2019-01-22T00:00:00"/>
    <x v="584"/>
    <s v="L-L-1"/>
    <n v="6"/>
    <s v="Carolee Winchcombe"/>
    <s v="United States"/>
    <s v="Lib"/>
    <n v="15.85"/>
    <n v="95.1"/>
    <s v="Yes"/>
    <s v="1306"/>
  </r>
  <r>
    <s v="CSW-59644-267"/>
    <d v="2020-02-28T00:00:00"/>
    <x v="585"/>
    <s v="E-M-2.5"/>
    <n v="1"/>
    <s v="Benedikta Paumier"/>
    <s v="Ireland"/>
    <s v="Exc"/>
    <n v="31.624999999999996"/>
    <n v="31.624999999999996"/>
    <s v="Yes"/>
    <s v="904"/>
  </r>
  <r>
    <s v="ITY-92466-909"/>
    <d v="2019-08-07T00:00:00"/>
    <x v="586"/>
    <s v="A-M-2.5"/>
    <n v="3"/>
    <s v="Neville Piatto"/>
    <s v="Ireland"/>
    <s v="Ara"/>
    <n v="25.874999999999996"/>
    <n v="77.624999999999986"/>
    <s v="Yes"/>
    <s v="1109"/>
  </r>
  <r>
    <s v="IGW-04801-466"/>
    <d v="2021-05-15T00:00:00"/>
    <x v="587"/>
    <s v="L-D-0.2"/>
    <n v="1"/>
    <s v="Jeno Capey"/>
    <s v="United States"/>
    <s v="Lib"/>
    <n v="3.8849999999999998"/>
    <n v="3.8849999999999998"/>
    <s v="Yes"/>
    <s v="462"/>
  </r>
  <r>
    <s v="LJN-34281-921"/>
    <d v="2021-12-17T00:00:00"/>
    <x v="588"/>
    <s v="R-L-2.5"/>
    <n v="5"/>
    <s v="Tuckie Mathonnet"/>
    <s v="United States"/>
    <s v="Rob"/>
    <n v="27.484999999999996"/>
    <n v="137.42499999999998"/>
    <s v="No"/>
    <s v="246"/>
  </r>
  <r>
    <s v="BWZ-46364-547"/>
    <d v="2021-09-09T00:00:00"/>
    <x v="589"/>
    <s v="R-L-1"/>
    <n v="3"/>
    <s v="Yardley Basill"/>
    <s v="United States"/>
    <s v="Rob"/>
    <n v="11.95"/>
    <n v="35.849999999999994"/>
    <s v="Yes"/>
    <s v="345"/>
  </r>
  <r>
    <s v="SBC-95710-706"/>
    <d v="2020-02-19T00:00:00"/>
    <x v="590"/>
    <s v="E-M-0.2"/>
    <n v="2"/>
    <s v="Maggy Baistow"/>
    <s v="United Kingdom"/>
    <s v="Exc"/>
    <n v="4.125"/>
    <n v="8.25"/>
    <s v="Yes"/>
    <s v="913"/>
  </r>
  <r>
    <s v="WRN-55114-031"/>
    <d v="2020-06-29T00:00:00"/>
    <x v="591"/>
    <s v="E-L-2.5"/>
    <n v="3"/>
    <s v="Courtney Pallant"/>
    <s v="United States"/>
    <s v="Exc"/>
    <n v="34.154999999999994"/>
    <n v="102.46499999999997"/>
    <s v="Yes"/>
    <s v="782"/>
  </r>
  <r>
    <s v="TZU-64255-831"/>
    <d v="2022-05-13T00:00:00"/>
    <x v="592"/>
    <s v="R-D-2.5"/>
    <n v="2"/>
    <s v="Marne Mingey"/>
    <s v="United States"/>
    <s v="Rob"/>
    <n v="20.584999999999997"/>
    <n v="41.169999999999995"/>
    <s v="No"/>
    <s v="99"/>
  </r>
  <r>
    <s v="JVF-91003-729"/>
    <d v="2020-10-02T00:00:00"/>
    <x v="593"/>
    <s v="A-D-2.5"/>
    <n v="3"/>
    <s v="Denny O' Ronan"/>
    <s v="United States"/>
    <s v="Ara"/>
    <n v="22.884999999999998"/>
    <n v="68.655000000000001"/>
    <s v="Yes"/>
    <s v="687"/>
  </r>
  <r>
    <s v="MVB-22135-665"/>
    <d v="2021-12-02T00:00:00"/>
    <x v="594"/>
    <s v="A-D-1"/>
    <n v="1"/>
    <s v="Dottie Rallin"/>
    <s v="United States"/>
    <s v="Ara"/>
    <n v="9.9499999999999993"/>
    <n v="9.9499999999999993"/>
    <s v="Yes"/>
    <s v="261"/>
  </r>
  <r>
    <s v="CKS-47815-571"/>
    <d v="2021-11-02T00:00:00"/>
    <x v="595"/>
    <s v="L-L-0.5"/>
    <n v="3"/>
    <s v="Ardith Chill"/>
    <s v="United Kingdom"/>
    <s v="Lib"/>
    <n v="9.51"/>
    <n v="28.53"/>
    <s v="Yes"/>
    <s v="291"/>
  </r>
  <r>
    <s v="OAW-17338-101"/>
    <d v="2020-02-23T00:00:00"/>
    <x v="588"/>
    <s v="R-D-0.2"/>
    <n v="6"/>
    <s v="Tuckie Mathonnet"/>
    <s v="United States"/>
    <s v="Rob"/>
    <n v="2.6849999999999996"/>
    <n v="16.11"/>
    <s v="No"/>
    <s v="909"/>
  </r>
  <r>
    <s v="ALP-37623-536"/>
    <d v="2020-07-03T00:00:00"/>
    <x v="596"/>
    <s v="L-L-1"/>
    <n v="6"/>
    <s v="Charmane Denys"/>
    <s v="United Kingdom"/>
    <s v="Lib"/>
    <n v="15.85"/>
    <n v="95.1"/>
    <s v="No"/>
    <s v="778"/>
  </r>
  <r>
    <s v="WMU-87639-108"/>
    <d v="2019-02-11T00:00:00"/>
    <x v="597"/>
    <s v="R-D-0.5"/>
    <n v="1"/>
    <s v="Cecily Stebbings"/>
    <s v="United States"/>
    <s v="Rob"/>
    <n v="5.3699999999999992"/>
    <n v="5.3699999999999992"/>
    <s v="Yes"/>
    <s v="1286"/>
  </r>
  <r>
    <s v="USN-44968-231"/>
    <d v="2020-09-10T00:00:00"/>
    <x v="598"/>
    <s v="R-L-1"/>
    <n v="4"/>
    <s v="Giana Tonnesen"/>
    <s v="United States"/>
    <s v="Rob"/>
    <n v="11.95"/>
    <n v="47.8"/>
    <s v="No"/>
    <s v="709"/>
  </r>
  <r>
    <s v="YZG-20575-451"/>
    <d v="2020-03-02T00:00:00"/>
    <x v="599"/>
    <s v="L-L-1"/>
    <n v="4"/>
    <s v="Rhetta Zywicki"/>
    <s v="Ireland"/>
    <s v="Lib"/>
    <n v="15.85"/>
    <n v="63.4"/>
    <s v="No"/>
    <s v="901"/>
  </r>
  <r>
    <s v="HTH-52867-812"/>
    <d v="2021-06-28T00:00:00"/>
    <x v="600"/>
    <s v="A-M-2.5"/>
    <n v="4"/>
    <s v="Almeria Burgett"/>
    <s v="United States"/>
    <s v="Ara"/>
    <n v="25.874999999999996"/>
    <n v="103.49999999999999"/>
    <s v="No"/>
    <s v="418"/>
  </r>
  <r>
    <s v="FWU-44971-444"/>
    <d v="2019-01-11T00:00:00"/>
    <x v="601"/>
    <s v="A-D-2.5"/>
    <n v="3"/>
    <s v="Marvin Malloy"/>
    <s v="United States"/>
    <s v="Ara"/>
    <n v="22.884999999999998"/>
    <n v="68.655000000000001"/>
    <s v="No"/>
    <s v="1317"/>
  </r>
  <r>
    <s v="EQI-82205-066"/>
    <d v="2019-09-20T00:00:00"/>
    <x v="602"/>
    <s v="R-M-2.5"/>
    <n v="2"/>
    <s v="Maxim McParland"/>
    <s v="United States"/>
    <s v="Rob"/>
    <n v="22.884999999999998"/>
    <n v="45.769999999999996"/>
    <s v="Yes"/>
    <s v="1065"/>
  </r>
  <r>
    <s v="NAR-00747-074"/>
    <d v="2021-10-16T00:00:00"/>
    <x v="603"/>
    <s v="L-D-1"/>
    <n v="4"/>
    <s v="Sylas Jennaroy"/>
    <s v="United States"/>
    <s v="Lib"/>
    <n v="12.95"/>
    <n v="51.8"/>
    <s v="No"/>
    <s v="308"/>
  </r>
  <r>
    <s v="JYR-22052-185"/>
    <d v="2020-01-01T00:00:00"/>
    <x v="604"/>
    <s v="A-M-0.5"/>
    <n v="2"/>
    <s v="Wren Place"/>
    <s v="United States"/>
    <s v="Ara"/>
    <n v="6.75"/>
    <n v="13.5"/>
    <s v="Yes"/>
    <s v="962"/>
  </r>
  <r>
    <s v="XKO-54097-932"/>
    <d v="2022-03-10T00:00:00"/>
    <x v="605"/>
    <s v="E-M-0.5"/>
    <n v="3"/>
    <s v="Janella Millett"/>
    <s v="United States"/>
    <s v="Exc"/>
    <n v="8.25"/>
    <n v="24.75"/>
    <s v="Yes"/>
    <s v="163"/>
  </r>
  <r>
    <s v="HXA-72415-025"/>
    <d v="2022-05-12T00:00:00"/>
    <x v="606"/>
    <s v="A-D-2.5"/>
    <n v="2"/>
    <s v="Dollie Gadsden"/>
    <s v="Ireland"/>
    <s v="Ara"/>
    <n v="22.884999999999998"/>
    <n v="45.769999999999996"/>
    <s v="Yes"/>
    <s v="100"/>
  </r>
  <r>
    <s v="MJF-20065-335"/>
    <d v="2020-09-10T00:00:00"/>
    <x v="607"/>
    <s v="E-L-0.5"/>
    <n v="6"/>
    <s v="Val Wakelin"/>
    <s v="United States"/>
    <s v="Exc"/>
    <n v="8.91"/>
    <n v="53.46"/>
    <s v="No"/>
    <s v="709"/>
  </r>
  <r>
    <s v="GFI-83300-059"/>
    <d v="2021-10-16T00:00:00"/>
    <x v="608"/>
    <s v="A-M-0.2"/>
    <n v="6"/>
    <s v="Annie Campsall"/>
    <s v="United States"/>
    <s v="Ara"/>
    <n v="3.375"/>
    <n v="20.25"/>
    <s v="Yes"/>
    <s v="308"/>
  </r>
  <r>
    <s v="WJR-51493-682"/>
    <d v="2021-06-17T00:00:00"/>
    <x v="609"/>
    <s v="L-D-2.5"/>
    <n v="5"/>
    <s v="Shermy Moseby"/>
    <s v="United States"/>
    <s v="Lib"/>
    <n v="29.784999999999997"/>
    <n v="148.92499999999998"/>
    <s v="No"/>
    <s v="429"/>
  </r>
  <r>
    <s v="SHP-55648-472"/>
    <d v="2019-03-30T00:00:00"/>
    <x v="610"/>
    <s v="A-M-1"/>
    <n v="6"/>
    <s v="Corrie Wass"/>
    <s v="United States"/>
    <s v="Ara"/>
    <n v="11.25"/>
    <n v="67.5"/>
    <s v="No"/>
    <s v="1239"/>
  </r>
  <r>
    <s v="HYR-03455-684"/>
    <d v="2021-12-19T00:00:00"/>
    <x v="611"/>
    <s v="E-D-1"/>
    <n v="6"/>
    <s v="Ira Sjostrom"/>
    <s v="United States"/>
    <s v="Exc"/>
    <n v="12.15"/>
    <n v="72.900000000000006"/>
    <s v="No"/>
    <s v="244"/>
  </r>
  <r>
    <s v="HYR-03455-684"/>
    <d v="2021-12-19T00:00:00"/>
    <x v="611"/>
    <s v="L-D-0.2"/>
    <n v="2"/>
    <s v="Ira Sjostrom"/>
    <s v="United States"/>
    <s v="Lib"/>
    <n v="3.8849999999999998"/>
    <n v="7.77"/>
    <s v="No"/>
    <s v="244"/>
  </r>
  <r>
    <s v="HUG-52766-375"/>
    <d v="2020-06-05T00:00:00"/>
    <x v="612"/>
    <s v="A-D-2.5"/>
    <n v="4"/>
    <s v="Jermaine Branchett"/>
    <s v="United States"/>
    <s v="Ara"/>
    <n v="22.884999999999998"/>
    <n v="91.539999999999992"/>
    <s v="No"/>
    <s v="806"/>
  </r>
  <r>
    <s v="DAH-46595-917"/>
    <d v="2021-09-12T00:00:00"/>
    <x v="613"/>
    <s v="A-D-1"/>
    <n v="6"/>
    <s v="Nissie Rudland"/>
    <s v="Ireland"/>
    <s v="Ara"/>
    <n v="9.9499999999999993"/>
    <n v="59.699999999999996"/>
    <s v="No"/>
    <s v="342"/>
  </r>
  <r>
    <s v="VEM-79839-466"/>
    <d v="2022-03-16T00:00:00"/>
    <x v="605"/>
    <s v="R-L-2.5"/>
    <n v="5"/>
    <s v="Janella Millett"/>
    <s v="United States"/>
    <s v="Rob"/>
    <n v="27.484999999999996"/>
    <n v="137.42499999999998"/>
    <s v="Yes"/>
    <s v="157"/>
  </r>
  <r>
    <s v="OWH-11126-533"/>
    <d v="2021-12-21T00:00:00"/>
    <x v="614"/>
    <s v="L-M-2.5"/>
    <n v="2"/>
    <s v="Ferdie Tourry"/>
    <s v="United States"/>
    <s v="Lib"/>
    <n v="33.464999999999996"/>
    <n v="66.929999999999993"/>
    <s v="No"/>
    <s v="242"/>
  </r>
  <r>
    <s v="UMT-26130-151"/>
    <d v="2019-05-21T00:00:00"/>
    <x v="615"/>
    <s v="L-M-0.2"/>
    <n v="3"/>
    <s v="Cecil Weatherall"/>
    <s v="United States"/>
    <s v="Lib"/>
    <n v="4.3650000000000002"/>
    <n v="13.095000000000001"/>
    <s v="Yes"/>
    <s v="1187"/>
  </r>
  <r>
    <s v="JKA-27899-806"/>
    <d v="2021-10-26T00:00:00"/>
    <x v="616"/>
    <s v="R-L-1"/>
    <n v="5"/>
    <s v="Gale Heindrick"/>
    <s v="United States"/>
    <s v="Rob"/>
    <n v="11.95"/>
    <n v="59.75"/>
    <s v="No"/>
    <s v="298"/>
  </r>
  <r>
    <s v="ULU-07744-724"/>
    <d v="2020-03-26T00:00:00"/>
    <x v="617"/>
    <s v="L-M-0.5"/>
    <n v="5"/>
    <s v="Layne Imason"/>
    <s v="United States"/>
    <s v="Lib"/>
    <n v="8.73"/>
    <n v="43.650000000000006"/>
    <s v="Yes"/>
    <s v="877"/>
  </r>
  <r>
    <s v="NOM-56457-507"/>
    <d v="2020-10-14T00:00:00"/>
    <x v="618"/>
    <s v="E-M-1"/>
    <n v="6"/>
    <s v="Hazel Saill"/>
    <s v="United States"/>
    <s v="Exc"/>
    <n v="13.75"/>
    <n v="82.5"/>
    <s v="Yes"/>
    <s v="675"/>
  </r>
  <r>
    <s v="NZN-71683-705"/>
    <d v="2021-12-13T00:00:00"/>
    <x v="619"/>
    <s v="A-L-2.5"/>
    <n v="6"/>
    <s v="Hermann Larvor"/>
    <s v="United States"/>
    <s v="Ara"/>
    <n v="29.784999999999997"/>
    <n v="178.70999999999998"/>
    <s v="Yes"/>
    <s v="250"/>
  </r>
  <r>
    <s v="WMA-34232-850"/>
    <d v="2021-03-08T00:00:00"/>
    <x v="620"/>
    <s v="L-D-2.5"/>
    <n v="4"/>
    <s v="Terri Lyford"/>
    <s v="United States"/>
    <s v="Lib"/>
    <n v="29.784999999999997"/>
    <n v="119.13999999999999"/>
    <s v="Yes"/>
    <s v="530"/>
  </r>
  <r>
    <s v="EZL-27919-704"/>
    <d v="2021-01-21T00:00:00"/>
    <x v="621"/>
    <s v="L-L-0.5"/>
    <n v="5"/>
    <s v="Gabey Cogan"/>
    <s v="United States"/>
    <s v="Lib"/>
    <n v="9.51"/>
    <n v="47.55"/>
    <s v="No"/>
    <s v="576"/>
  </r>
  <r>
    <s v="ZYU-11345-774"/>
    <d v="2021-01-10T00:00:00"/>
    <x v="622"/>
    <s v="L-M-0.5"/>
    <n v="5"/>
    <s v="Charin Penwarden"/>
    <s v="Ireland"/>
    <s v="Lib"/>
    <n v="8.73"/>
    <n v="43.650000000000006"/>
    <s v="No"/>
    <s v="587"/>
  </r>
  <r>
    <s v="CPW-34587-459"/>
    <d v="2021-03-26T00:00:00"/>
    <x v="623"/>
    <s v="A-L-2.5"/>
    <n v="6"/>
    <s v="Milty Middis"/>
    <s v="United States"/>
    <s v="Ara"/>
    <n v="29.784999999999997"/>
    <n v="178.70999999999998"/>
    <s v="Yes"/>
    <s v="512"/>
  </r>
  <r>
    <s v="NQZ-82067-394"/>
    <d v="2022-03-25T00:00:00"/>
    <x v="624"/>
    <s v="R-L-2.5"/>
    <n v="1"/>
    <s v="Adrianne Vairow"/>
    <s v="United Kingdom"/>
    <s v="Rob"/>
    <n v="27.484999999999996"/>
    <n v="27.484999999999996"/>
    <s v="No"/>
    <s v="148"/>
  </r>
  <r>
    <s v="JBW-95055-851"/>
    <d v="2021-07-22T00:00:00"/>
    <x v="625"/>
    <s v="A-M-1"/>
    <n v="5"/>
    <s v="Anjanette Goldie"/>
    <s v="United States"/>
    <s v="Ara"/>
    <n v="11.25"/>
    <n v="56.25"/>
    <s v="No"/>
    <s v="394"/>
  </r>
  <r>
    <s v="AHY-20324-088"/>
    <d v="2020-09-06T00:00:00"/>
    <x v="626"/>
    <s v="L-L-0.2"/>
    <n v="2"/>
    <s v="Nicky Ayris"/>
    <s v="United Kingdom"/>
    <s v="Lib"/>
    <n v="4.7549999999999999"/>
    <n v="9.51"/>
    <s v="Yes"/>
    <s v="713"/>
  </r>
  <r>
    <s v="ZSL-66684-103"/>
    <d v="2019-12-28T00:00:00"/>
    <x v="627"/>
    <s v="E-M-0.2"/>
    <n v="2"/>
    <s v="Laryssa Benediktovich"/>
    <s v="United States"/>
    <s v="Exc"/>
    <n v="4.125"/>
    <n v="8.25"/>
    <s v="Yes"/>
    <s v="966"/>
  </r>
  <r>
    <s v="WNE-73911-475"/>
    <d v="2020-04-20T00:00:00"/>
    <x v="628"/>
    <s v="L-D-0.5"/>
    <n v="6"/>
    <s v="Theo Jacobovitz"/>
    <s v="United States"/>
    <s v="Lib"/>
    <n v="7.77"/>
    <n v="46.62"/>
    <s v="No"/>
    <s v="852"/>
  </r>
  <r>
    <s v="EZB-68383-559"/>
    <d v="2019-02-21T00:00:00"/>
    <x v="629"/>
    <s v="R-L-1"/>
    <n v="6"/>
    <s v="Becca Ableson"/>
    <s v="United States"/>
    <s v="Rob"/>
    <n v="11.95"/>
    <n v="71.699999999999989"/>
    <s v="No"/>
    <s v="1276"/>
  </r>
  <r>
    <s v="OVO-01283-090"/>
    <d v="2022-03-17T00:00:00"/>
    <x v="630"/>
    <s v="L-L-2.5"/>
    <n v="2"/>
    <s v="Jeno Druitt"/>
    <s v="United States"/>
    <s v="Lib"/>
    <n v="36.454999999999998"/>
    <n v="72.91"/>
    <s v="Yes"/>
    <s v="156"/>
  </r>
  <r>
    <s v="TXH-78646-919"/>
    <d v="2021-05-14T00:00:00"/>
    <x v="631"/>
    <s v="R-D-0.2"/>
    <n v="3"/>
    <s v="Deonne Shortall"/>
    <s v="United States"/>
    <s v="Rob"/>
    <n v="2.6849999999999996"/>
    <n v="8.0549999999999997"/>
    <s v="Yes"/>
    <s v="463"/>
  </r>
  <r>
    <s v="CYZ-37122-164"/>
    <d v="2019-01-06T00:00:00"/>
    <x v="632"/>
    <s v="E-M-0.5"/>
    <n v="2"/>
    <s v="Wilton Cottier"/>
    <s v="United States"/>
    <s v="Exc"/>
    <n v="8.25"/>
    <n v="16.5"/>
    <s v="No"/>
    <s v="1322"/>
  </r>
  <r>
    <s v="AGQ-06534-750"/>
    <d v="2019-04-24T00:00:00"/>
    <x v="633"/>
    <s v="A-L-1"/>
    <n v="5"/>
    <s v="Kevan Grinsted"/>
    <s v="Ireland"/>
    <s v="Ara"/>
    <n v="12.95"/>
    <n v="64.75"/>
    <s v="No"/>
    <s v="1214"/>
  </r>
  <r>
    <s v="QVL-32245-818"/>
    <d v="2021-05-30T00:00:00"/>
    <x v="634"/>
    <s v="A-M-0.5"/>
    <n v="5"/>
    <s v="Dionne Skyner"/>
    <s v="United States"/>
    <s v="Ara"/>
    <n v="6.75"/>
    <n v="33.75"/>
    <s v="No"/>
    <s v="447"/>
  </r>
  <r>
    <s v="LTD-96842-834"/>
    <d v="2022-07-12T00:00:00"/>
    <x v="635"/>
    <s v="L-D-2.5"/>
    <n v="6"/>
    <s v="Francesco Dressel"/>
    <s v="United States"/>
    <s v="Lib"/>
    <n v="29.784999999999997"/>
    <n v="178.70999999999998"/>
    <s v="No"/>
    <s v="39"/>
  </r>
  <r>
    <s v="SEC-91807-425"/>
    <d v="2021-01-31T00:00:00"/>
    <x v="636"/>
    <s v="A-M-1"/>
    <n v="2"/>
    <s v="Jimmy Dymoke"/>
    <s v="Ireland"/>
    <s v="Ara"/>
    <n v="11.25"/>
    <n v="22.5"/>
    <s v="No"/>
    <s v="566"/>
  </r>
  <r>
    <s v="MHM-44857-599"/>
    <d v="2019-09-12T00:00:00"/>
    <x v="637"/>
    <s v="L-D-1"/>
    <n v="1"/>
    <s v="Ambrosio Weinmann"/>
    <s v="United States"/>
    <s v="Lib"/>
    <n v="12.95"/>
    <n v="12.95"/>
    <s v="No"/>
    <s v="1073"/>
  </r>
  <r>
    <s v="KGC-95046-911"/>
    <d v="2020-06-30T00:00:00"/>
    <x v="638"/>
    <s v="A-M-2.5"/>
    <n v="2"/>
    <s v="Elden Andriessen"/>
    <s v="United States"/>
    <s v="Ara"/>
    <n v="25.874999999999996"/>
    <n v="51.749999999999993"/>
    <s v="Yes"/>
    <s v="781"/>
  </r>
  <r>
    <s v="RZC-75150-413"/>
    <d v="2020-03-25T00:00:00"/>
    <x v="639"/>
    <s v="E-D-0.5"/>
    <n v="5"/>
    <s v="Roxie Deaconson"/>
    <s v="United States"/>
    <s v="Exc"/>
    <n v="7.29"/>
    <n v="36.450000000000003"/>
    <s v="No"/>
    <s v="878"/>
  </r>
  <r>
    <s v="EYH-88288-452"/>
    <d v="2021-04-14T00:00:00"/>
    <x v="640"/>
    <s v="L-L-2.5"/>
    <n v="5"/>
    <s v="Davida Caro"/>
    <s v="United States"/>
    <s v="Lib"/>
    <n v="36.454999999999998"/>
    <n v="182.27499999999998"/>
    <s v="Yes"/>
    <s v="493"/>
  </r>
  <r>
    <s v="NYQ-24237-772"/>
    <d v="2019-08-16T00:00:00"/>
    <x v="641"/>
    <s v="L-D-0.5"/>
    <n v="4"/>
    <s v="Johna Bluck"/>
    <s v="United States"/>
    <s v="Lib"/>
    <n v="7.77"/>
    <n v="31.08"/>
    <s v="No"/>
    <s v="1100"/>
  </r>
  <r>
    <s v="WKB-21680-566"/>
    <d v="2021-12-17T00:00:00"/>
    <x v="642"/>
    <s v="A-M-0.5"/>
    <n v="3"/>
    <s v="Myrle Dearden"/>
    <s v="Ireland"/>
    <s v="Ara"/>
    <n v="6.75"/>
    <n v="20.25"/>
    <s v="No"/>
    <s v="246"/>
  </r>
  <r>
    <s v="THE-61147-027"/>
    <d v="2019-12-31T00:00:00"/>
    <x v="636"/>
    <s v="L-D-1"/>
    <n v="2"/>
    <s v="Jimmy Dymoke"/>
    <s v="Ireland"/>
    <s v="Lib"/>
    <n v="12.95"/>
    <n v="25.9"/>
    <s v="No"/>
    <s v="963"/>
  </r>
  <r>
    <s v="PTY-86420-119"/>
    <d v="2021-04-12T00:00:00"/>
    <x v="643"/>
    <s v="A-D-0.5"/>
    <n v="4"/>
    <s v="Orland Tadman"/>
    <s v="United States"/>
    <s v="Ara"/>
    <n v="5.97"/>
    <n v="23.88"/>
    <s v="Yes"/>
    <s v="495"/>
  </r>
  <r>
    <s v="QHL-27188-431"/>
    <d v="2019-09-28T00:00:00"/>
    <x v="644"/>
    <s v="L-L-0.5"/>
    <n v="2"/>
    <s v="Barrett Gudde"/>
    <s v="United States"/>
    <s v="Lib"/>
    <n v="9.51"/>
    <n v="19.02"/>
    <s v="No"/>
    <s v="1057"/>
  </r>
  <r>
    <s v="MIS-54381-047"/>
    <d v="2022-06-15T00:00:00"/>
    <x v="645"/>
    <s v="A-D-0.5"/>
    <n v="5"/>
    <s v="Nathan Sictornes"/>
    <s v="Ireland"/>
    <s v="Ara"/>
    <n v="5.97"/>
    <n v="29.849999999999998"/>
    <s v="Yes"/>
    <s v="66"/>
  </r>
  <r>
    <s v="TBB-29780-459"/>
    <d v="2019-07-15T00:00:00"/>
    <x v="646"/>
    <s v="A-L-0.5"/>
    <n v="1"/>
    <s v="Vivyan Dunning"/>
    <s v="United States"/>
    <s v="Ara"/>
    <n v="7.77"/>
    <n v="7.77"/>
    <s v="Yes"/>
    <s v="1132"/>
  </r>
  <r>
    <s v="QLC-52637-305"/>
    <d v="2019-02-10T00:00:00"/>
    <x v="647"/>
    <s v="L-D-2.5"/>
    <n v="4"/>
    <s v="Doralin Baison"/>
    <s v="Ireland"/>
    <s v="Lib"/>
    <n v="29.784999999999997"/>
    <n v="119.13999999999999"/>
    <s v="Yes"/>
    <s v="1287"/>
  </r>
  <r>
    <s v="CWT-27056-328"/>
    <d v="2022-06-04T00:00:00"/>
    <x v="648"/>
    <s v="E-D-0.2"/>
    <n v="6"/>
    <s v="Josefina Ferens"/>
    <s v="United States"/>
    <s v="Exc"/>
    <n v="3.645"/>
    <n v="21.87"/>
    <s v="Yes"/>
    <s v="77"/>
  </r>
  <r>
    <s v="ASS-05878-128"/>
    <d v="2020-10-10T00:00:00"/>
    <x v="649"/>
    <s v="E-L-0.5"/>
    <n v="2"/>
    <s v="Shelley Gehring"/>
    <s v="United States"/>
    <s v="Exc"/>
    <n v="8.91"/>
    <n v="17.82"/>
    <s v="No"/>
    <s v="679"/>
  </r>
  <r>
    <s v="EGK-03027-418"/>
    <d v="2021-06-06T00:00:00"/>
    <x v="650"/>
    <s v="E-M-0.2"/>
    <n v="3"/>
    <s v="Barrie Fallowes"/>
    <s v="United States"/>
    <s v="Exc"/>
    <n v="4.125"/>
    <n v="12.375"/>
    <s v="No"/>
    <s v="440"/>
  </r>
  <r>
    <s v="KCY-61732-849"/>
    <d v="2019-03-16T00:00:00"/>
    <x v="651"/>
    <s v="L-D-1"/>
    <n v="2"/>
    <s v="Nicolas Aiton"/>
    <s v="Ireland"/>
    <s v="Lib"/>
    <n v="12.95"/>
    <n v="25.9"/>
    <s v="No"/>
    <s v="1253"/>
  </r>
  <r>
    <s v="BLI-21697-702"/>
    <d v="2019-12-05T00:00:00"/>
    <x v="652"/>
    <s v="A-M-0.5"/>
    <n v="2"/>
    <s v="Shelli De Banke"/>
    <s v="United States"/>
    <s v="Ara"/>
    <n v="6.75"/>
    <n v="13.5"/>
    <s v="Yes"/>
    <s v="989"/>
  </r>
  <r>
    <s v="KFJ-46568-890"/>
    <d v="2019-01-20T00:00:00"/>
    <x v="653"/>
    <s v="E-L-0.5"/>
    <n v="2"/>
    <s v="Lyell Murch"/>
    <s v="United States"/>
    <s v="Exc"/>
    <n v="8.91"/>
    <n v="17.82"/>
    <s v="Yes"/>
    <s v="1308"/>
  </r>
  <r>
    <s v="SOK-43535-680"/>
    <d v="2022-04-04T00:00:00"/>
    <x v="654"/>
    <s v="E-M-0.5"/>
    <n v="3"/>
    <s v="Stearne Count"/>
    <s v="United States"/>
    <s v="Exc"/>
    <n v="8.25"/>
    <n v="24.75"/>
    <s v="No"/>
    <s v="138"/>
  </r>
  <r>
    <s v="XUE-87260-201"/>
    <d v="2022-02-08T00:00:00"/>
    <x v="655"/>
    <s v="R-M-0.2"/>
    <n v="6"/>
    <s v="Selia Ragles"/>
    <s v="United States"/>
    <s v="Rob"/>
    <n v="2.9849999999999999"/>
    <n v="17.91"/>
    <s v="No"/>
    <s v="193"/>
  </r>
  <r>
    <s v="CZF-40873-691"/>
    <d v="2019-06-30T00:00:00"/>
    <x v="656"/>
    <s v="E-M-0.5"/>
    <n v="2"/>
    <s v="Silas Deehan"/>
    <s v="United Kingdom"/>
    <s v="Exc"/>
    <n v="8.25"/>
    <n v="16.5"/>
    <s v="No"/>
    <s v="1147"/>
  </r>
  <r>
    <s v="AIA-98989-755"/>
    <d v="2020-05-09T00:00:00"/>
    <x v="657"/>
    <s v="R-M-0.2"/>
    <n v="1"/>
    <s v="Sacha Bruun"/>
    <s v="United States"/>
    <s v="Rob"/>
    <n v="2.9849999999999999"/>
    <n v="2.9849999999999999"/>
    <s v="No"/>
    <s v="833"/>
  </r>
  <r>
    <s v="ITZ-21793-986"/>
    <d v="2021-06-11T00:00:00"/>
    <x v="658"/>
    <s v="E-D-0.2"/>
    <n v="4"/>
    <s v="Alon Pllu"/>
    <s v="Ireland"/>
    <s v="Exc"/>
    <n v="3.645"/>
    <n v="14.58"/>
    <s v="Yes"/>
    <s v="435"/>
  </r>
  <r>
    <s v="YOK-93322-608"/>
    <d v="2021-11-04T00:00:00"/>
    <x v="659"/>
    <s v="E-L-1"/>
    <n v="6"/>
    <s v="Gilberto Cornier"/>
    <s v="United States"/>
    <s v="Exc"/>
    <n v="14.85"/>
    <n v="89.1"/>
    <s v="No"/>
    <s v="289"/>
  </r>
  <r>
    <s v="LXK-00634-611"/>
    <d v="2022-02-20T00:00:00"/>
    <x v="636"/>
    <s v="R-L-1"/>
    <n v="3"/>
    <s v="Jimmy Dymoke"/>
    <s v="Ireland"/>
    <s v="Rob"/>
    <n v="11.95"/>
    <n v="35.849999999999994"/>
    <s v="No"/>
    <s v="181"/>
  </r>
  <r>
    <s v="CQW-37388-302"/>
    <d v="2019-07-03T00:00:00"/>
    <x v="660"/>
    <s v="A-D-2.5"/>
    <n v="3"/>
    <s v="Willabella Harvison"/>
    <s v="United States"/>
    <s v="Ara"/>
    <n v="22.884999999999998"/>
    <n v="68.655000000000001"/>
    <s v="No"/>
    <s v="1144"/>
  </r>
  <r>
    <s v="SPA-79365-334"/>
    <d v="2021-06-01T00:00:00"/>
    <x v="661"/>
    <s v="L-D-1"/>
    <n v="3"/>
    <s v="Darice Heaford"/>
    <s v="United States"/>
    <s v="Lib"/>
    <n v="12.95"/>
    <n v="38.849999999999994"/>
    <s v="No"/>
    <s v="445"/>
  </r>
  <r>
    <s v="VPX-08817-517"/>
    <d v="2020-11-15T00:00:00"/>
    <x v="662"/>
    <s v="L-L-1"/>
    <n v="5"/>
    <s v="Granger Fantham"/>
    <s v="United States"/>
    <s v="Lib"/>
    <n v="15.85"/>
    <n v="79.25"/>
    <s v="Yes"/>
    <s v="643"/>
  </r>
  <r>
    <s v="PBP-87115-410"/>
    <d v="2021-01-19T00:00:00"/>
    <x v="663"/>
    <s v="E-D-0.5"/>
    <n v="5"/>
    <s v="Reynolds Crookshanks"/>
    <s v="United States"/>
    <s v="Exc"/>
    <n v="7.29"/>
    <n v="36.450000000000003"/>
    <s v="Yes"/>
    <s v="578"/>
  </r>
  <r>
    <s v="SFB-93752-440"/>
    <d v="2021-10-10T00:00:00"/>
    <x v="664"/>
    <s v="R-M-0.2"/>
    <n v="3"/>
    <s v="Niels Leake"/>
    <s v="United States"/>
    <s v="Rob"/>
    <n v="2.9849999999999999"/>
    <n v="8.9550000000000001"/>
    <s v="Yes"/>
    <s v="314"/>
  </r>
  <r>
    <s v="TBU-65158-068"/>
    <d v="2022-02-28T00:00:00"/>
    <x v="665"/>
    <s v="E-D-1"/>
    <n v="2"/>
    <s v="Hetti Measures"/>
    <s v="United States"/>
    <s v="Exc"/>
    <n v="12.15"/>
    <n v="24.3"/>
    <s v="No"/>
    <s v="173"/>
  </r>
  <r>
    <s v="TEH-08414-216"/>
    <d v="2021-10-01T00:00:00"/>
    <x v="666"/>
    <s v="E-M-2.5"/>
    <n v="2"/>
    <s v="Gay Eilhersen"/>
    <s v="United States"/>
    <s v="Exc"/>
    <n v="31.624999999999996"/>
    <n v="63.249999999999993"/>
    <s v="No"/>
    <s v="323"/>
  </r>
  <r>
    <s v="MAY-77231-536"/>
    <d v="2020-09-02T00:00:00"/>
    <x v="667"/>
    <s v="A-M-0.2"/>
    <n v="2"/>
    <s v="Nico Hubert"/>
    <s v="United States"/>
    <s v="Ara"/>
    <n v="3.375"/>
    <n v="6.75"/>
    <s v="Yes"/>
    <s v="717"/>
  </r>
  <r>
    <s v="ATY-28980-884"/>
    <d v="2020-07-31T00:00:00"/>
    <x v="668"/>
    <s v="A-L-0.2"/>
    <n v="6"/>
    <s v="Cristina Aleixo"/>
    <s v="United States"/>
    <s v="Ara"/>
    <n v="3.8849999999999998"/>
    <n v="23.31"/>
    <s v="No"/>
    <s v="750"/>
  </r>
  <r>
    <s v="SWP-88281-918"/>
    <d v="2022-01-10T00:00:00"/>
    <x v="669"/>
    <s v="L-L-2.5"/>
    <n v="4"/>
    <s v="Derrek Allpress"/>
    <s v="United States"/>
    <s v="Lib"/>
    <n v="36.454999999999998"/>
    <n v="145.82"/>
    <s v="No"/>
    <s v="222"/>
  </r>
  <r>
    <s v="VCE-56531-986"/>
    <d v="2021-03-09T00:00:00"/>
    <x v="670"/>
    <s v="R-M-0.5"/>
    <n v="5"/>
    <s v="Rikki Tomkowicz"/>
    <s v="Ireland"/>
    <s v="Rob"/>
    <n v="5.97"/>
    <n v="29.849999999999998"/>
    <s v="Yes"/>
    <s v="529"/>
  </r>
  <r>
    <s v="FVV-75700-005"/>
    <d v="2020-11-20T00:00:00"/>
    <x v="671"/>
    <s v="E-D-0.5"/>
    <n v="3"/>
    <s v="Rochette Huscroft"/>
    <s v="United States"/>
    <s v="Exc"/>
    <n v="7.29"/>
    <n v="21.87"/>
    <s v="Yes"/>
    <s v="638"/>
  </r>
  <r>
    <s v="CFZ-53492-600"/>
    <d v="2022-03-14T00:00:00"/>
    <x v="672"/>
    <s v="L-M-0.2"/>
    <n v="1"/>
    <s v="Selle Scurrer"/>
    <s v="United Kingdom"/>
    <s v="Lib"/>
    <n v="4.3650000000000002"/>
    <n v="4.3650000000000002"/>
    <s v="No"/>
    <s v="159"/>
  </r>
  <r>
    <s v="LDK-71031-121"/>
    <d v="2019-01-10T00:00:00"/>
    <x v="673"/>
    <s v="L-L-2.5"/>
    <n v="1"/>
    <s v="Andie Rudram"/>
    <s v="United States"/>
    <s v="Lib"/>
    <n v="36.454999999999998"/>
    <n v="36.454999999999998"/>
    <s v="No"/>
    <s v="1318"/>
  </r>
  <r>
    <s v="EBA-82404-343"/>
    <d v="2021-01-26T00:00:00"/>
    <x v="674"/>
    <s v="L-D-0.2"/>
    <n v="4"/>
    <s v="Leta Clarricoates"/>
    <s v="United States"/>
    <s v="Lib"/>
    <n v="3.8849999999999998"/>
    <n v="15.54"/>
    <s v="Yes"/>
    <s v="571"/>
  </r>
  <r>
    <s v="USA-42811-560"/>
    <d v="2021-04-26T00:00:00"/>
    <x v="675"/>
    <s v="E-L-0.2"/>
    <n v="2"/>
    <s v="Jacquelyn Maha"/>
    <s v="United States"/>
    <s v="Exc"/>
    <n v="4.4550000000000001"/>
    <n v="8.91"/>
    <s v="No"/>
    <s v="481"/>
  </r>
  <r>
    <s v="SNL-83703-516"/>
    <d v="2022-01-04T00:00:00"/>
    <x v="676"/>
    <s v="L-M-2.5"/>
    <n v="3"/>
    <s v="Glory Clemon"/>
    <s v="United States"/>
    <s v="Lib"/>
    <n v="33.464999999999996"/>
    <n v="100.39499999999998"/>
    <s v="Yes"/>
    <s v="228"/>
  </r>
  <r>
    <s v="SUZ-83036-175"/>
    <d v="2019-08-20T00:00:00"/>
    <x v="677"/>
    <s v="R-D-0.2"/>
    <n v="5"/>
    <s v="Alica Kift"/>
    <s v="United States"/>
    <s v="Rob"/>
    <n v="2.6849999999999996"/>
    <n v="13.424999999999997"/>
    <s v="No"/>
    <s v="1096"/>
  </r>
  <r>
    <s v="RGM-01187-513"/>
    <d v="2022-07-15T00:00:00"/>
    <x v="678"/>
    <s v="E-D-0.2"/>
    <n v="6"/>
    <s v="Babb Pollins"/>
    <s v="United States"/>
    <s v="Exc"/>
    <n v="3.645"/>
    <n v="21.87"/>
    <s v="No"/>
    <s v="36"/>
  </r>
  <r>
    <s v="CZG-01299-952"/>
    <d v="2019-02-12T00:00:00"/>
    <x v="679"/>
    <s v="L-D-1"/>
    <n v="2"/>
    <s v="Jarret Toye"/>
    <s v="Ireland"/>
    <s v="Lib"/>
    <n v="12.95"/>
    <n v="25.9"/>
    <s v="Yes"/>
    <s v="1285"/>
  </r>
  <r>
    <s v="KLD-88731-484"/>
    <d v="2021-09-08T00:00:00"/>
    <x v="680"/>
    <s v="A-M-1"/>
    <n v="5"/>
    <s v="Carlie Linskill"/>
    <s v="United States"/>
    <s v="Ara"/>
    <n v="11.25"/>
    <n v="56.25"/>
    <s v="No"/>
    <s v="346"/>
  </r>
  <r>
    <s v="BQK-38412-229"/>
    <d v="2019-12-13T00:00:00"/>
    <x v="681"/>
    <s v="R-L-0.2"/>
    <n v="3"/>
    <s v="Natal Vigrass"/>
    <s v="United Kingdom"/>
    <s v="Rob"/>
    <n v="3.5849999999999995"/>
    <n v="10.754999999999999"/>
    <s v="No"/>
    <s v="981"/>
  </r>
  <r>
    <s v="TCX-76953-071"/>
    <d v="2021-08-25T00:00:00"/>
    <x v="636"/>
    <s v="E-D-0.2"/>
    <n v="5"/>
    <s v="Jimmy Dymoke"/>
    <s v="Ireland"/>
    <s v="Exc"/>
    <n v="3.645"/>
    <n v="18.225000000000001"/>
    <s v="No"/>
    <s v="360"/>
  </r>
  <r>
    <s v="LIN-88046-551"/>
    <d v="2022-03-23T00:00:00"/>
    <x v="682"/>
    <s v="R-L-0.5"/>
    <n v="4"/>
    <s v="Kandace Cragell"/>
    <s v="Ireland"/>
    <s v="Rob"/>
    <n v="7.169999999999999"/>
    <n v="28.679999999999996"/>
    <s v="No"/>
    <s v="150"/>
  </r>
  <r>
    <s v="PMV-54491-220"/>
    <d v="2019-04-11T00:00:00"/>
    <x v="683"/>
    <s v="L-M-0.2"/>
    <n v="2"/>
    <s v="Lyon Ibert"/>
    <s v="United States"/>
    <s v="Lib"/>
    <n v="4.3650000000000002"/>
    <n v="8.73"/>
    <s v="No"/>
    <s v="1227"/>
  </r>
  <r>
    <s v="SKA-73676-005"/>
    <d v="2020-10-29T00:00:00"/>
    <x v="684"/>
    <s v="L-M-1"/>
    <n v="4"/>
    <s v="Reese Lidgey"/>
    <s v="United States"/>
    <s v="Lib"/>
    <n v="14.55"/>
    <n v="58.2"/>
    <s v="No"/>
    <s v="660"/>
  </r>
  <r>
    <s v="TKH-62197-239"/>
    <d v="2020-07-30T00:00:00"/>
    <x v="685"/>
    <s v="A-D-0.5"/>
    <n v="3"/>
    <s v="Tersina Castagne"/>
    <s v="United States"/>
    <s v="Ara"/>
    <n v="5.97"/>
    <n v="17.91"/>
    <s v="No"/>
    <s v="751"/>
  </r>
  <r>
    <s v="YXF-57218-272"/>
    <d v="2019-03-15T00:00:00"/>
    <x v="686"/>
    <s v="R-M-0.2"/>
    <n v="6"/>
    <s v="Samuele Klaaassen"/>
    <s v="United States"/>
    <s v="Rob"/>
    <n v="2.9849999999999999"/>
    <n v="17.91"/>
    <s v="Yes"/>
    <s v="1254"/>
  </r>
  <r>
    <s v="PKJ-30083-501"/>
    <d v="2021-12-27T00:00:00"/>
    <x v="687"/>
    <s v="E-D-0.5"/>
    <n v="2"/>
    <s v="Jordana Halden"/>
    <s v="Ireland"/>
    <s v="Exc"/>
    <n v="7.29"/>
    <n v="14.58"/>
    <s v="No"/>
    <s v="236"/>
  </r>
  <r>
    <s v="WTT-91832-645"/>
    <d v="2019-10-03T00:00:00"/>
    <x v="688"/>
    <s v="A-M-1"/>
    <n v="3"/>
    <s v="Hussein Olliff"/>
    <s v="Ireland"/>
    <s v="Ara"/>
    <n v="11.25"/>
    <n v="33.75"/>
    <s v="No"/>
    <s v="1052"/>
  </r>
  <r>
    <s v="TRZ-94735-865"/>
    <d v="2019-02-05T00:00:00"/>
    <x v="689"/>
    <s v="L-M-0.5"/>
    <n v="4"/>
    <s v="Teddi Quadri"/>
    <s v="Ireland"/>
    <s v="Lib"/>
    <n v="8.73"/>
    <n v="34.92"/>
    <s v="Yes"/>
    <s v="1292"/>
  </r>
  <r>
    <s v="UDB-09651-780"/>
    <d v="2020-08-31T00:00:00"/>
    <x v="690"/>
    <s v="E-D-0.5"/>
    <n v="2"/>
    <s v="Felita Eshmade"/>
    <s v="United States"/>
    <s v="Exc"/>
    <n v="7.29"/>
    <n v="14.58"/>
    <s v="No"/>
    <s v="719"/>
  </r>
  <r>
    <s v="EHJ-82097-549"/>
    <d v="2021-01-13T00:00:00"/>
    <x v="691"/>
    <s v="R-D-0.2"/>
    <n v="2"/>
    <s v="Melodie OIlier"/>
    <s v="Ireland"/>
    <s v="Rob"/>
    <n v="2.6849999999999996"/>
    <n v="5.3699999999999992"/>
    <s v="Yes"/>
    <s v="584"/>
  </r>
  <r>
    <s v="ZFR-79447-696"/>
    <d v="2021-03-22T00:00:00"/>
    <x v="692"/>
    <s v="R-M-0.5"/>
    <n v="1"/>
    <s v="Hazel Iacopini"/>
    <s v="United States"/>
    <s v="Rob"/>
    <n v="5.97"/>
    <n v="5.97"/>
    <s v="Yes"/>
    <s v="516"/>
  </r>
  <r>
    <s v="NUU-03893-975"/>
    <d v="2020-01-17T00:00:00"/>
    <x v="693"/>
    <s v="L-L-0.5"/>
    <n v="2"/>
    <s v="Vinny Shoebotham"/>
    <s v="United States"/>
    <s v="Lib"/>
    <n v="9.51"/>
    <n v="19.02"/>
    <s v="No"/>
    <s v="946"/>
  </r>
  <r>
    <s v="GVG-59542-307"/>
    <d v="2019-07-02T00:00:00"/>
    <x v="694"/>
    <s v="E-M-1"/>
    <n v="2"/>
    <s v="Bran Sterke"/>
    <s v="United States"/>
    <s v="Exc"/>
    <n v="13.75"/>
    <n v="27.5"/>
    <s v="Yes"/>
    <s v="1145"/>
  </r>
  <r>
    <s v="YLY-35287-172"/>
    <d v="2022-05-23T00:00:00"/>
    <x v="695"/>
    <s v="A-D-0.5"/>
    <n v="5"/>
    <s v="Simone Capon"/>
    <s v="United States"/>
    <s v="Ara"/>
    <n v="5.97"/>
    <n v="29.849999999999998"/>
    <s v="No"/>
    <s v="89"/>
  </r>
  <r>
    <s v="DCI-96254-548"/>
    <d v="2022-06-14T00:00:00"/>
    <x v="636"/>
    <s v="A-D-0.2"/>
    <n v="6"/>
    <s v="Jimmy Dymoke"/>
    <s v="Ireland"/>
    <s v="Ara"/>
    <n v="2.9849999999999999"/>
    <n v="17.91"/>
    <s v="No"/>
    <s v="67"/>
  </r>
  <r>
    <s v="KHZ-26264-253"/>
    <d v="2021-07-20T00:00:00"/>
    <x v="696"/>
    <s v="L-L-0.2"/>
    <n v="6"/>
    <s v="Foster Constance"/>
    <s v="United States"/>
    <s v="Lib"/>
    <n v="4.7549999999999999"/>
    <n v="28.53"/>
    <s v="No"/>
    <s v="396"/>
  </r>
  <r>
    <s v="AAQ-13644-699"/>
    <d v="2022-06-03T00:00:00"/>
    <x v="697"/>
    <s v="R-D-1"/>
    <n v="4"/>
    <s v="Fernando Sulman"/>
    <s v="United States"/>
    <s v="Rob"/>
    <n v="8.9499999999999993"/>
    <n v="35.799999999999997"/>
    <s v="Yes"/>
    <s v="78"/>
  </r>
  <r>
    <s v="LWL-68108-794"/>
    <d v="2020-05-26T00:00:00"/>
    <x v="698"/>
    <s v="A-D-0.5"/>
    <n v="3"/>
    <s v="Dorotea Hollyman"/>
    <s v="United States"/>
    <s v="Ara"/>
    <n v="5.97"/>
    <n v="17.91"/>
    <s v="Yes"/>
    <s v="816"/>
  </r>
  <r>
    <s v="JQT-14347-517"/>
    <d v="2019-07-26T00:00:00"/>
    <x v="699"/>
    <s v="R-D-1"/>
    <n v="1"/>
    <s v="Lorelei Nardoni"/>
    <s v="United States"/>
    <s v="Rob"/>
    <n v="8.9499999999999993"/>
    <n v="8.9499999999999993"/>
    <s v="No"/>
    <s v="1121"/>
  </r>
  <r>
    <s v="BMM-86471-923"/>
    <d v="2020-10-22T00:00:00"/>
    <x v="700"/>
    <s v="L-D-2.5"/>
    <n v="1"/>
    <s v="Dallas Yarham"/>
    <s v="United States"/>
    <s v="Lib"/>
    <n v="29.784999999999997"/>
    <n v="29.784999999999997"/>
    <s v="Yes"/>
    <s v="667"/>
  </r>
  <r>
    <s v="IXU-67272-326"/>
    <d v="2020-12-24T00:00:00"/>
    <x v="701"/>
    <s v="E-L-0.5"/>
    <n v="5"/>
    <s v="Arlana Ferrea"/>
    <s v="United States"/>
    <s v="Exc"/>
    <n v="8.91"/>
    <n v="44.55"/>
    <s v="No"/>
    <s v="604"/>
  </r>
  <r>
    <s v="ITE-28312-615"/>
    <d v="2019-09-06T00:00:00"/>
    <x v="702"/>
    <s v="E-L-1"/>
    <n v="6"/>
    <s v="Chuck Kendrick"/>
    <s v="United States"/>
    <s v="Exc"/>
    <n v="14.85"/>
    <n v="89.1"/>
    <s v="Yes"/>
    <s v="1079"/>
  </r>
  <r>
    <s v="ZHQ-30471-635"/>
    <d v="2019-04-08T00:00:00"/>
    <x v="703"/>
    <s v="L-M-0.5"/>
    <n v="5"/>
    <s v="Sharona Danilchik"/>
    <s v="United Kingdom"/>
    <s v="Lib"/>
    <n v="8.73"/>
    <n v="43.650000000000006"/>
    <s v="No"/>
    <s v="1230"/>
  </r>
  <r>
    <s v="LTP-31133-134"/>
    <d v="2022-01-26T00:00:00"/>
    <x v="704"/>
    <s v="A-L-0.5"/>
    <n v="3"/>
    <s v="Sarajane Potter"/>
    <s v="United States"/>
    <s v="Ara"/>
    <n v="7.77"/>
    <n v="23.31"/>
    <s v="No"/>
    <s v="206"/>
  </r>
  <r>
    <s v="ZVQ-26122-859"/>
    <d v="2019-11-28T00:00:00"/>
    <x v="705"/>
    <s v="A-L-2.5"/>
    <n v="6"/>
    <s v="Bobby Folomkin"/>
    <s v="United States"/>
    <s v="Ara"/>
    <n v="29.784999999999997"/>
    <n v="178.70999999999998"/>
    <s v="Yes"/>
    <s v="996"/>
  </r>
  <r>
    <s v="MIU-01481-194"/>
    <d v="2019-07-21T00:00:00"/>
    <x v="706"/>
    <s v="R-M-1"/>
    <n v="6"/>
    <s v="Rafferty Pursglove"/>
    <s v="United States"/>
    <s v="Rob"/>
    <n v="9.9499999999999993"/>
    <n v="59.699999999999996"/>
    <s v="Yes"/>
    <s v="1126"/>
  </r>
  <r>
    <s v="MIU-01481-194"/>
    <d v="2019-07-21T00:00:00"/>
    <x v="706"/>
    <s v="A-L-0.5"/>
    <n v="2"/>
    <s v="Rafferty Pursglove"/>
    <s v="United States"/>
    <s v="Ara"/>
    <n v="7.77"/>
    <n v="15.54"/>
    <s v="Yes"/>
    <s v="1126"/>
  </r>
  <r>
    <s v="UEA-72681-629"/>
    <d v="2021-03-12T00:00:00"/>
    <x v="696"/>
    <s v="A-L-2.5"/>
    <n v="3"/>
    <s v="Foster Constance"/>
    <s v="United States"/>
    <s v="Ara"/>
    <n v="29.784999999999997"/>
    <n v="89.35499999999999"/>
    <s v="No"/>
    <s v="526"/>
  </r>
  <r>
    <s v="CVE-15042-481"/>
    <d v="2022-01-01T00:00:00"/>
    <x v="696"/>
    <s v="R-L-1"/>
    <n v="2"/>
    <s v="Foster Constance"/>
    <s v="United States"/>
    <s v="Rob"/>
    <n v="11.95"/>
    <n v="23.9"/>
    <s v="No"/>
    <s v="231"/>
  </r>
  <r>
    <s v="EJA-79176-833"/>
    <d v="2020-03-22T00:00:00"/>
    <x v="707"/>
    <s v="R-M-2.5"/>
    <n v="6"/>
    <s v="Dalia Eburah"/>
    <s v="United Kingdom"/>
    <s v="Rob"/>
    <n v="22.884999999999998"/>
    <n v="137.31"/>
    <s v="No"/>
    <s v="881"/>
  </r>
  <r>
    <s v="AHQ-40440-522"/>
    <d v="2020-09-18T00:00:00"/>
    <x v="708"/>
    <s v="A-D-1"/>
    <n v="1"/>
    <s v="Martie Brimilcombe"/>
    <s v="United States"/>
    <s v="Ara"/>
    <n v="9.9499999999999993"/>
    <n v="9.9499999999999993"/>
    <s v="No"/>
    <s v="701"/>
  </r>
  <r>
    <s v="TID-21626-411"/>
    <d v="2019-01-03T00:00:00"/>
    <x v="709"/>
    <s v="R-L-0.5"/>
    <n v="3"/>
    <s v="Suzanna Bollam"/>
    <s v="United States"/>
    <s v="Rob"/>
    <n v="7.169999999999999"/>
    <n v="21.509999999999998"/>
    <s v="No"/>
    <s v="1325"/>
  </r>
  <r>
    <s v="RSR-96390-187"/>
    <d v="2021-09-29T00:00:00"/>
    <x v="710"/>
    <s v="E-M-1"/>
    <n v="6"/>
    <s v="Mellisa Mebes"/>
    <s v="United States"/>
    <s v="Exc"/>
    <n v="13.75"/>
    <n v="82.5"/>
    <s v="No"/>
    <s v="325"/>
  </r>
  <r>
    <s v="BZE-96093-118"/>
    <d v="2021-10-19T00:00:00"/>
    <x v="711"/>
    <s v="L-M-0.2"/>
    <n v="2"/>
    <s v="Alva Filipczak"/>
    <s v="Ireland"/>
    <s v="Lib"/>
    <n v="4.3650000000000002"/>
    <n v="8.73"/>
    <s v="No"/>
    <s v="305"/>
  </r>
  <r>
    <s v="LOU-41819-242"/>
    <d v="2022-07-14T00:00:00"/>
    <x v="712"/>
    <s v="R-M-1"/>
    <n v="2"/>
    <s v="Dorette Hinemoor"/>
    <s v="United States"/>
    <s v="Rob"/>
    <n v="9.9499999999999993"/>
    <n v="19.899999999999999"/>
    <s v="Yes"/>
    <s v="37"/>
  </r>
  <r>
    <s v="FND-99527-640"/>
    <d v="2021-07-19T00:00:00"/>
    <x v="713"/>
    <s v="E-L-0.5"/>
    <n v="2"/>
    <s v="Rhetta Elnaugh"/>
    <s v="United States"/>
    <s v="Exc"/>
    <n v="8.91"/>
    <n v="17.82"/>
    <s v="Yes"/>
    <s v="397"/>
  </r>
  <r>
    <s v="ASG-27179-958"/>
    <d v="2021-12-10T00:00:00"/>
    <x v="714"/>
    <s v="A-M-0.5"/>
    <n v="3"/>
    <s v="Jule Deehan"/>
    <s v="United States"/>
    <s v="Ara"/>
    <n v="6.75"/>
    <n v="20.25"/>
    <s v="No"/>
    <s v="253"/>
  </r>
  <r>
    <s v="YKX-23510-272"/>
    <d v="2019-03-17T00:00:00"/>
    <x v="715"/>
    <s v="A-L-2.5"/>
    <n v="2"/>
    <s v="Janella Eden"/>
    <s v="United States"/>
    <s v="Ara"/>
    <n v="29.784999999999997"/>
    <n v="59.569999999999993"/>
    <s v="No"/>
    <s v="1252"/>
  </r>
  <r>
    <s v="FSA-98650-921"/>
    <d v="2020-02-28T00:00:00"/>
    <x v="716"/>
    <s v="L-L-0.5"/>
    <n v="2"/>
    <s v="Cam Jewster"/>
    <s v="United States"/>
    <s v="Lib"/>
    <n v="9.51"/>
    <n v="19.02"/>
    <s v="Yes"/>
    <s v="904"/>
  </r>
  <r>
    <s v="ZUR-55774-294"/>
    <d v="2020-06-03T00:00:00"/>
    <x v="717"/>
    <s v="L-D-1"/>
    <n v="6"/>
    <s v="Ugo Southerden"/>
    <s v="United States"/>
    <s v="Lib"/>
    <n v="12.95"/>
    <n v="77.699999999999989"/>
    <s v="Yes"/>
    <s v="808"/>
  </r>
  <r>
    <s v="FUO-99821-974"/>
    <d v="2020-02-22T00:00:00"/>
    <x v="718"/>
    <s v="E-M-1"/>
    <n v="3"/>
    <s v="Verne Dunkerley"/>
    <s v="United States"/>
    <s v="Exc"/>
    <n v="13.75"/>
    <n v="41.25"/>
    <s v="No"/>
    <s v="910"/>
  </r>
  <r>
    <s v="YVH-19865-819"/>
    <d v="2019-11-09T00:00:00"/>
    <x v="719"/>
    <s v="L-L-2.5"/>
    <n v="4"/>
    <s v="Lacee Burtenshaw"/>
    <s v="United States"/>
    <s v="Lib"/>
    <n v="36.454999999999998"/>
    <n v="145.82"/>
    <s v="No"/>
    <s v="1015"/>
  </r>
  <r>
    <s v="NNF-47422-501"/>
    <d v="2020-03-07T00:00:00"/>
    <x v="720"/>
    <s v="E-L-0.2"/>
    <n v="6"/>
    <s v="Adorne Gregoratti"/>
    <s v="Ireland"/>
    <s v="Exc"/>
    <n v="4.4550000000000001"/>
    <n v="26.73"/>
    <s v="No"/>
    <s v="896"/>
  </r>
  <r>
    <s v="RJI-71409-490"/>
    <d v="2021-04-26T00:00:00"/>
    <x v="721"/>
    <s v="L-M-0.5"/>
    <n v="5"/>
    <s v="Chris Croster"/>
    <s v="United States"/>
    <s v="Lib"/>
    <n v="8.73"/>
    <n v="43.650000000000006"/>
    <s v="Yes"/>
    <s v="481"/>
  </r>
  <r>
    <s v="UZL-46108-213"/>
    <d v="2021-11-11T00:00:00"/>
    <x v="722"/>
    <s v="L-L-1"/>
    <n v="2"/>
    <s v="Graeme Whitehead"/>
    <s v="United States"/>
    <s v="Lib"/>
    <n v="15.85"/>
    <n v="31.7"/>
    <s v="No"/>
    <s v="282"/>
  </r>
  <r>
    <s v="AOX-44467-109"/>
    <d v="2021-06-15T00:00:00"/>
    <x v="723"/>
    <s v="A-D-2.5"/>
    <n v="1"/>
    <s v="Haslett Jodrelle"/>
    <s v="United States"/>
    <s v="Ara"/>
    <n v="22.884999999999998"/>
    <n v="22.884999999999998"/>
    <s v="No"/>
    <s v="431"/>
  </r>
  <r>
    <s v="TZD-67261-174"/>
    <d v="2020-02-27T00:00:00"/>
    <x v="716"/>
    <s v="E-D-2.5"/>
    <n v="1"/>
    <s v="Cam Jewster"/>
    <s v="United States"/>
    <s v="Exc"/>
    <n v="27.945"/>
    <n v="27.945"/>
    <s v="Yes"/>
    <s v="905"/>
  </r>
  <r>
    <s v="TBU-64277-625"/>
    <d v="2021-04-19T00:00:00"/>
    <x v="724"/>
    <s v="E-M-1"/>
    <n v="6"/>
    <s v="Beryl Osborn"/>
    <s v="United States"/>
    <s v="Exc"/>
    <n v="13.75"/>
    <n v="82.5"/>
    <s v="Yes"/>
    <s v="488"/>
  </r>
  <r>
    <s v="TYP-85767-944"/>
    <d v="2022-07-29T00:00:00"/>
    <x v="725"/>
    <s v="R-M-2.5"/>
    <n v="2"/>
    <s v="Kaela Nottram"/>
    <s v="Ireland"/>
    <s v="Rob"/>
    <n v="22.884999999999998"/>
    <n v="45.769999999999996"/>
    <s v="Yes"/>
    <s v="22"/>
  </r>
  <r>
    <s v="GTT-73214-334"/>
    <d v="2019-01-20T00:00:00"/>
    <x v="726"/>
    <s v="A-L-1"/>
    <n v="6"/>
    <s v="Nobe Buney"/>
    <s v="United States"/>
    <s v="Ara"/>
    <n v="12.95"/>
    <n v="77.699999999999989"/>
    <s v="No"/>
    <s v="1308"/>
  </r>
  <r>
    <s v="WAI-89905-069"/>
    <d v="2022-02-21T00:00:00"/>
    <x v="727"/>
    <s v="A-L-0.5"/>
    <n v="3"/>
    <s v="Silvan McShea"/>
    <s v="United States"/>
    <s v="Ara"/>
    <n v="7.77"/>
    <n v="23.31"/>
    <s v="No"/>
    <s v="180"/>
  </r>
  <r>
    <s v="OJL-96844-459"/>
    <d v="2020-05-03T00:00:00"/>
    <x v="728"/>
    <s v="L-L-0.2"/>
    <n v="5"/>
    <s v="Karylin Huddart"/>
    <s v="United States"/>
    <s v="Lib"/>
    <n v="4.7549999999999999"/>
    <n v="23.774999999999999"/>
    <s v="Yes"/>
    <s v="839"/>
  </r>
  <r>
    <s v="VGI-33205-360"/>
    <d v="2019-03-21T00:00:00"/>
    <x v="729"/>
    <s v="L-M-0.5"/>
    <n v="6"/>
    <s v="Jereme Gippes"/>
    <s v="United Kingdom"/>
    <s v="Lib"/>
    <n v="8.73"/>
    <n v="52.38"/>
    <s v="Yes"/>
    <s v="1248"/>
  </r>
  <r>
    <s v="PCA-14081-576"/>
    <d v="2019-06-13T00:00:00"/>
    <x v="730"/>
    <s v="R-L-0.2"/>
    <n v="5"/>
    <s v="Lukas Whittlesee"/>
    <s v="United States"/>
    <s v="Rob"/>
    <n v="3.5849999999999995"/>
    <n v="17.924999999999997"/>
    <s v="No"/>
    <s v="1164"/>
  </r>
  <r>
    <s v="SCS-67069-962"/>
    <d v="2020-06-05T00:00:00"/>
    <x v="731"/>
    <s v="A-L-2.5"/>
    <n v="5"/>
    <s v="Gregorius Trengrove"/>
    <s v="United States"/>
    <s v="Ara"/>
    <n v="29.784999999999997"/>
    <n v="148.92499999999998"/>
    <s v="No"/>
    <s v="806"/>
  </r>
  <r>
    <s v="BDM-03174-485"/>
    <d v="2019-03-16T00:00:00"/>
    <x v="732"/>
    <s v="R-L-0.5"/>
    <n v="4"/>
    <s v="Wright Caldero"/>
    <s v="United States"/>
    <s v="Rob"/>
    <n v="7.169999999999999"/>
    <n v="28.679999999999996"/>
    <s v="No"/>
    <s v="1253"/>
  </r>
  <r>
    <s v="UJV-32333-364"/>
    <d v="2021-12-03T00:00:00"/>
    <x v="733"/>
    <s v="L-L-0.5"/>
    <n v="1"/>
    <s v="Merell Zanazzi"/>
    <s v="United States"/>
    <s v="Lib"/>
    <n v="9.51"/>
    <n v="9.51"/>
    <s v="No"/>
    <s v="260"/>
  </r>
  <r>
    <s v="FLI-11493-954"/>
    <d v="2022-07-09T00:00:00"/>
    <x v="734"/>
    <s v="A-L-0.5"/>
    <n v="4"/>
    <s v="Jed Kennicott"/>
    <s v="United States"/>
    <s v="Ara"/>
    <n v="7.77"/>
    <n v="31.08"/>
    <s v="No"/>
    <s v="42"/>
  </r>
  <r>
    <s v="IWL-13117-537"/>
    <d v="2020-04-29T00:00:00"/>
    <x v="735"/>
    <s v="R-D-0.2"/>
    <n v="3"/>
    <s v="Guenevere Ruggen"/>
    <s v="United States"/>
    <s v="Rob"/>
    <n v="2.6849999999999996"/>
    <n v="8.0549999999999997"/>
    <s v="Yes"/>
    <s v="843"/>
  </r>
  <r>
    <s v="OAM-76916-748"/>
    <d v="2022-01-27T00:00:00"/>
    <x v="736"/>
    <s v="E-D-1"/>
    <n v="3"/>
    <s v="Gonzales Cicculi"/>
    <s v="United States"/>
    <s v="Exc"/>
    <n v="12.15"/>
    <n v="36.450000000000003"/>
    <s v="Yes"/>
    <s v="205"/>
  </r>
  <r>
    <s v="UMB-11223-710"/>
    <d v="2021-02-13T00:00:00"/>
    <x v="737"/>
    <s v="R-D-0.2"/>
    <n v="6"/>
    <s v="Man Fright"/>
    <s v="Ireland"/>
    <s v="Rob"/>
    <n v="2.6849999999999996"/>
    <n v="16.11"/>
    <s v="No"/>
    <s v="553"/>
  </r>
  <r>
    <s v="LXR-09892-726"/>
    <d v="2020-07-13T00:00:00"/>
    <x v="738"/>
    <s v="R-D-2.5"/>
    <n v="2"/>
    <s v="Boyce Tarte"/>
    <s v="United States"/>
    <s v="Rob"/>
    <n v="20.584999999999997"/>
    <n v="41.169999999999995"/>
    <s v="Yes"/>
    <s v="768"/>
  </r>
  <r>
    <s v="QXX-89943-393"/>
    <d v="2020-03-12T00:00:00"/>
    <x v="739"/>
    <s v="R-D-0.2"/>
    <n v="4"/>
    <s v="Caddric Krzysztofiak"/>
    <s v="United States"/>
    <s v="Rob"/>
    <n v="2.6849999999999996"/>
    <n v="10.739999999999998"/>
    <s v="No"/>
    <s v="891"/>
  </r>
  <r>
    <s v="WVS-57822-366"/>
    <d v="2020-05-04T00:00:00"/>
    <x v="740"/>
    <s v="E-M-2.5"/>
    <n v="4"/>
    <s v="Darn Penquet"/>
    <s v="United States"/>
    <s v="Exc"/>
    <n v="31.624999999999996"/>
    <n v="126.49999999999999"/>
    <s v="No"/>
    <s v="838"/>
  </r>
  <r>
    <s v="CLJ-23403-689"/>
    <d v="2021-04-03T00:00:00"/>
    <x v="741"/>
    <s v="R-L-1"/>
    <n v="2"/>
    <s v="Jammie Cloke"/>
    <s v="United Kingdom"/>
    <s v="Rob"/>
    <n v="11.95"/>
    <n v="23.9"/>
    <s v="No"/>
    <s v="504"/>
  </r>
  <r>
    <s v="XNU-83276-288"/>
    <d v="2022-06-01T00:00:00"/>
    <x v="742"/>
    <s v="R-M-0.5"/>
    <n v="1"/>
    <s v="Chester Clowton"/>
    <s v="United States"/>
    <s v="Rob"/>
    <n v="5.97"/>
    <n v="5.97"/>
    <s v="No"/>
    <s v="80"/>
  </r>
  <r>
    <s v="YOG-94666-679"/>
    <d v="2021-02-14T00:00:00"/>
    <x v="743"/>
    <s v="L-D-0.2"/>
    <n v="2"/>
    <s v="Kathleen Diable"/>
    <s v="United Kingdom"/>
    <s v="Lib"/>
    <n v="3.8849999999999998"/>
    <n v="7.77"/>
    <s v="Yes"/>
    <s v="552"/>
  </r>
  <r>
    <s v="KHG-33953-115"/>
    <d v="2021-12-13T00:00:00"/>
    <x v="744"/>
    <s v="L-D-0.5"/>
    <n v="3"/>
    <s v="Koren Ferretti"/>
    <s v="Ireland"/>
    <s v="Lib"/>
    <n v="7.77"/>
    <n v="23.31"/>
    <s v="No"/>
    <s v="250"/>
  </r>
  <r>
    <s v="MHD-95615-696"/>
    <d v="2020-02-07T00:00:00"/>
    <x v="745"/>
    <s v="R-L-2.5"/>
    <n v="5"/>
    <s v="Allis Wilmore"/>
    <s v="United States"/>
    <s v="Rob"/>
    <n v="27.484999999999996"/>
    <n v="137.42499999999998"/>
    <s v="No"/>
    <s v="925"/>
  </r>
  <r>
    <s v="HBH-64794-080"/>
    <d v="2021-02-08T00:00:00"/>
    <x v="746"/>
    <s v="R-D-0.2"/>
    <n v="3"/>
    <s v="Chaddie Bennie"/>
    <s v="United States"/>
    <s v="Rob"/>
    <n v="2.6849999999999996"/>
    <n v="8.0549999999999997"/>
    <s v="Yes"/>
    <s v="558"/>
  </r>
  <r>
    <s v="CNJ-56058-223"/>
    <d v="2020-08-11T00:00:00"/>
    <x v="747"/>
    <s v="L-L-0.5"/>
    <n v="3"/>
    <s v="Alberta Balsdone"/>
    <s v="United States"/>
    <s v="Lib"/>
    <n v="9.51"/>
    <n v="28.53"/>
    <s v="No"/>
    <s v="739"/>
  </r>
  <r>
    <s v="KHO-27106-786"/>
    <d v="2020-10-10T00:00:00"/>
    <x v="748"/>
    <s v="A-M-1"/>
    <n v="6"/>
    <s v="Brice Romera"/>
    <s v="Ireland"/>
    <s v="Ara"/>
    <n v="11.25"/>
    <n v="67.5"/>
    <s v="Yes"/>
    <s v="679"/>
  </r>
  <r>
    <s v="KHO-27106-786"/>
    <d v="2020-10-10T00:00:00"/>
    <x v="748"/>
    <s v="L-D-2.5"/>
    <n v="6"/>
    <s v="Brice Romera"/>
    <s v="Ireland"/>
    <s v="Lib"/>
    <n v="29.784999999999997"/>
    <n v="178.70999999999998"/>
    <s v="Yes"/>
    <s v="679"/>
  </r>
  <r>
    <s v="YAC-50329-982"/>
    <d v="2020-12-08T00:00:00"/>
    <x v="749"/>
    <s v="E-M-2.5"/>
    <n v="1"/>
    <s v="Conchita Bryde"/>
    <s v="United States"/>
    <s v="Exc"/>
    <n v="31.624999999999996"/>
    <n v="31.624999999999996"/>
    <s v="Yes"/>
    <s v="620"/>
  </r>
  <r>
    <s v="VVL-95291-039"/>
    <d v="2019-04-18T00:00:00"/>
    <x v="750"/>
    <s v="E-L-0.2"/>
    <n v="2"/>
    <s v="Silvanus Enefer"/>
    <s v="United States"/>
    <s v="Exc"/>
    <n v="4.4550000000000001"/>
    <n v="8.91"/>
    <s v="No"/>
    <s v="1220"/>
  </r>
  <r>
    <s v="VUT-20974-364"/>
    <d v="2021-01-04T00:00:00"/>
    <x v="751"/>
    <s v="R-M-0.5"/>
    <n v="6"/>
    <s v="Lenci Haggerstone"/>
    <s v="United States"/>
    <s v="Rob"/>
    <n v="5.97"/>
    <n v="35.82"/>
    <s v="No"/>
    <s v="593"/>
  </r>
  <r>
    <s v="SFC-34054-213"/>
    <d v="2019-03-10T00:00:00"/>
    <x v="752"/>
    <s v="L-L-0.5"/>
    <n v="4"/>
    <s v="Marvin Gundry"/>
    <s v="Ireland"/>
    <s v="Lib"/>
    <n v="9.51"/>
    <n v="38.04"/>
    <s v="No"/>
    <s v="1259"/>
  </r>
  <r>
    <s v="UDS-04807-593"/>
    <d v="2019-11-29T00:00:00"/>
    <x v="753"/>
    <s v="L-D-0.5"/>
    <n v="2"/>
    <s v="Bayard Wellan"/>
    <s v="United States"/>
    <s v="Lib"/>
    <n v="7.77"/>
    <n v="15.54"/>
    <s v="No"/>
    <s v="995"/>
  </r>
  <r>
    <s v="FWE-98471-488"/>
    <d v="2022-07-19T00:00:00"/>
    <x v="745"/>
    <s v="L-L-1"/>
    <n v="5"/>
    <s v="Allis Wilmore"/>
    <s v="United States"/>
    <s v="Lib"/>
    <n v="15.85"/>
    <n v="79.25"/>
    <s v="No"/>
    <s v="32"/>
  </r>
  <r>
    <s v="RAU-17060-674"/>
    <d v="2020-06-26T00:00:00"/>
    <x v="754"/>
    <s v="L-L-0.2"/>
    <n v="1"/>
    <s v="Caddric Atcheson"/>
    <s v="United States"/>
    <s v="Lib"/>
    <n v="4.7549999999999999"/>
    <n v="4.7549999999999999"/>
    <s v="Yes"/>
    <s v="785"/>
  </r>
  <r>
    <s v="AOL-13866-711"/>
    <d v="2019-02-14T00:00:00"/>
    <x v="755"/>
    <s v="E-M-1"/>
    <n v="4"/>
    <s v="Eustace Stenton"/>
    <s v="United States"/>
    <s v="Exc"/>
    <n v="13.75"/>
    <n v="55"/>
    <s v="Yes"/>
    <s v="1283"/>
  </r>
  <r>
    <s v="NOA-79645-377"/>
    <d v="2020-11-09T00:00:00"/>
    <x v="756"/>
    <s v="R-D-0.5"/>
    <n v="5"/>
    <s v="Ericka Tripp"/>
    <s v="United States"/>
    <s v="Rob"/>
    <n v="5.3699999999999992"/>
    <n v="26.849999999999994"/>
    <s v="No"/>
    <s v="649"/>
  </r>
  <r>
    <s v="KMS-49214-806"/>
    <d v="2019-04-30T00:00:00"/>
    <x v="757"/>
    <s v="E-L-2.5"/>
    <n v="4"/>
    <s v="Lyndsey MacManus"/>
    <s v="United States"/>
    <s v="Exc"/>
    <n v="34.154999999999994"/>
    <n v="136.61999999999998"/>
    <s v="No"/>
    <s v="1208"/>
  </r>
  <r>
    <s v="ABK-08091-531"/>
    <d v="2020-10-30T00:00:00"/>
    <x v="758"/>
    <s v="L-L-1"/>
    <n v="3"/>
    <s v="Tess Benediktovich"/>
    <s v="United States"/>
    <s v="Lib"/>
    <n v="15.85"/>
    <n v="47.55"/>
    <s v="Yes"/>
    <s v="659"/>
  </r>
  <r>
    <s v="GPT-67705-953"/>
    <d v="2019-11-12T00:00:00"/>
    <x v="759"/>
    <s v="A-M-0.2"/>
    <n v="5"/>
    <s v="Correy Bourner"/>
    <s v="United States"/>
    <s v="Ara"/>
    <n v="3.375"/>
    <n v="16.875"/>
    <s v="Yes"/>
    <s v="1012"/>
  </r>
  <r>
    <s v="JNA-21450-177"/>
    <d v="2022-02-11T00:00:00"/>
    <x v="760"/>
    <s v="A-D-1"/>
    <n v="3"/>
    <s v="Odelia Skerme"/>
    <s v="United States"/>
    <s v="Ara"/>
    <n v="9.9499999999999993"/>
    <n v="29.849999999999998"/>
    <s v="Yes"/>
    <s v="190"/>
  </r>
  <r>
    <s v="MPQ-23421-608"/>
    <d v="2021-03-28T00:00:00"/>
    <x v="761"/>
    <s v="E-M-0.5"/>
    <n v="5"/>
    <s v="Kandy Heddan"/>
    <s v="United States"/>
    <s v="Exc"/>
    <n v="8.25"/>
    <n v="41.25"/>
    <s v="Yes"/>
    <s v="510"/>
  </r>
  <r>
    <s v="NLI-63891-565"/>
    <d v="2021-12-10T00:00:00"/>
    <x v="762"/>
    <s v="E-M-0.2"/>
    <n v="5"/>
    <s v="Ibby Charters"/>
    <s v="United States"/>
    <s v="Exc"/>
    <n v="4.125"/>
    <n v="20.625"/>
    <s v="No"/>
    <s v="253"/>
  </r>
  <r>
    <s v="HHF-36647-854"/>
    <d v="2021-11-05T00:00:00"/>
    <x v="763"/>
    <s v="A-D-2.5"/>
    <n v="6"/>
    <s v="Adora Roubert"/>
    <s v="United States"/>
    <s v="Ara"/>
    <n v="22.884999999999998"/>
    <n v="137.31"/>
    <s v="Yes"/>
    <s v="288"/>
  </r>
  <r>
    <s v="SBN-16537-046"/>
    <d v="2020-02-29T00:00:00"/>
    <x v="764"/>
    <s v="A-D-0.2"/>
    <n v="1"/>
    <s v="Hillel Mairs"/>
    <s v="United States"/>
    <s v="Ara"/>
    <n v="2.9849999999999999"/>
    <n v="2.9849999999999999"/>
    <s v="No"/>
    <s v="903"/>
  </r>
  <r>
    <s v="XZD-44484-632"/>
    <d v="2021-08-06T00:00:00"/>
    <x v="765"/>
    <s v="E-M-1"/>
    <n v="2"/>
    <s v="Helaina Rainforth"/>
    <s v="United States"/>
    <s v="Exc"/>
    <n v="13.75"/>
    <n v="27.5"/>
    <s v="No"/>
    <s v="379"/>
  </r>
  <r>
    <s v="XZD-44484-632"/>
    <d v="2021-08-06T00:00:00"/>
    <x v="765"/>
    <s v="A-D-0.2"/>
    <n v="2"/>
    <s v="Helaina Rainforth"/>
    <s v="United States"/>
    <s v="Ara"/>
    <n v="2.9849999999999999"/>
    <n v="5.97"/>
    <s v="No"/>
    <s v="379"/>
  </r>
  <r>
    <s v="IKQ-39946-768"/>
    <d v="2021-03-19T00:00:00"/>
    <x v="766"/>
    <s v="R-M-1"/>
    <n v="6"/>
    <s v="Isac Jesper"/>
    <s v="United States"/>
    <s v="Rob"/>
    <n v="9.9499999999999993"/>
    <n v="59.699999999999996"/>
    <s v="No"/>
    <s v="519"/>
  </r>
  <r>
    <s v="KMB-95211-174"/>
    <d v="2021-04-16T00:00:00"/>
    <x v="767"/>
    <s v="R-D-2.5"/>
    <n v="4"/>
    <s v="Lenette Dwerryhouse"/>
    <s v="United States"/>
    <s v="Rob"/>
    <n v="20.584999999999997"/>
    <n v="82.339999999999989"/>
    <s v="Yes"/>
    <s v="491"/>
  </r>
  <r>
    <s v="QWY-99467-368"/>
    <d v="2020-11-06T00:00:00"/>
    <x v="768"/>
    <s v="A-D-2.5"/>
    <n v="1"/>
    <s v="Nadeen Broomer"/>
    <s v="United States"/>
    <s v="Ara"/>
    <n v="22.884999999999998"/>
    <n v="22.884999999999998"/>
    <s v="No"/>
    <s v="652"/>
  </r>
  <r>
    <s v="SRG-76791-614"/>
    <d v="2021-03-15T00:00:00"/>
    <x v="769"/>
    <s v="E-L-0.5"/>
    <n v="1"/>
    <s v="Konstantine Thoumasson"/>
    <s v="United States"/>
    <s v="Exc"/>
    <n v="8.91"/>
    <n v="8.91"/>
    <s v="Yes"/>
    <s v="523"/>
  </r>
  <r>
    <s v="VSN-94485-621"/>
    <d v="2021-10-17T00:00:00"/>
    <x v="770"/>
    <s v="A-D-0.2"/>
    <n v="4"/>
    <s v="Frans Habbergham"/>
    <s v="United States"/>
    <s v="Ara"/>
    <n v="2.9849999999999999"/>
    <n v="11.94"/>
    <s v="No"/>
    <s v="307"/>
  </r>
  <r>
    <s v="UFZ-24348-219"/>
    <d v="2019-09-07T00:00:00"/>
    <x v="745"/>
    <s v="L-M-2.5"/>
    <n v="3"/>
    <s v="Allis Wilmore"/>
    <s v="United States"/>
    <s v="Lib"/>
    <n v="33.464999999999996"/>
    <n v="100.39499999999998"/>
    <s v="No"/>
    <s v="1078"/>
  </r>
  <r>
    <s v="UKS-93055-397"/>
    <d v="2022-07-13T00:00:00"/>
    <x v="771"/>
    <s v="A-D-2.5"/>
    <n v="5"/>
    <s v="Romain Avrashin"/>
    <s v="United States"/>
    <s v="Ara"/>
    <n v="22.884999999999998"/>
    <n v="114.42499999999998"/>
    <s v="No"/>
    <s v="38"/>
  </r>
  <r>
    <s v="AVH-56062-335"/>
    <d v="2021-11-21T00:00:00"/>
    <x v="772"/>
    <s v="E-M-0.5"/>
    <n v="5"/>
    <s v="Miran Doidge"/>
    <s v="United States"/>
    <s v="Exc"/>
    <n v="8.25"/>
    <n v="41.25"/>
    <s v="No"/>
    <s v="272"/>
  </r>
  <r>
    <s v="HGE-19842-613"/>
    <d v="2022-01-13T00:00:00"/>
    <x v="773"/>
    <s v="R-L-0.5"/>
    <n v="4"/>
    <s v="Janeva Edinboro"/>
    <s v="United States"/>
    <s v="Rob"/>
    <n v="7.169999999999999"/>
    <n v="28.679999999999996"/>
    <s v="Yes"/>
    <s v="219"/>
  </r>
  <r>
    <s v="WBA-85905-175"/>
    <d v="2022-07-13T00:00:00"/>
    <x v="774"/>
    <s v="L-M-0.2"/>
    <n v="1"/>
    <s v="Trumaine Tewelson"/>
    <s v="United States"/>
    <s v="Lib"/>
    <n v="4.3650000000000002"/>
    <n v="4.3650000000000002"/>
    <s v="No"/>
    <s v="38"/>
  </r>
  <r>
    <s v="DZI-35365-596"/>
    <d v="2021-11-02T00:00:00"/>
    <x v="760"/>
    <s v="E-M-0.2"/>
    <n v="2"/>
    <s v="Odelia Skerme"/>
    <s v="United States"/>
    <s v="Exc"/>
    <n v="4.125"/>
    <n v="8.25"/>
    <s v="Yes"/>
    <s v="291"/>
  </r>
  <r>
    <s v="XIR-88982-743"/>
    <d v="2021-07-10T00:00:00"/>
    <x v="775"/>
    <s v="E-M-0.2"/>
    <n v="2"/>
    <s v="De Drewitt"/>
    <s v="United States"/>
    <s v="Exc"/>
    <n v="4.125"/>
    <n v="8.25"/>
    <s v="Yes"/>
    <s v="406"/>
  </r>
  <r>
    <s v="VUC-72395-865"/>
    <d v="2021-10-07T00:00:00"/>
    <x v="776"/>
    <s v="A-D-0.5"/>
    <n v="6"/>
    <s v="Adelheid Gladhill"/>
    <s v="United States"/>
    <s v="Ara"/>
    <n v="5.97"/>
    <n v="35.82"/>
    <s v="Yes"/>
    <s v="317"/>
  </r>
  <r>
    <s v="BQJ-44755-910"/>
    <d v="2020-02-28T00:00:00"/>
    <x v="777"/>
    <s v="E-D-2.5"/>
    <n v="6"/>
    <s v="Murielle Lorinez"/>
    <s v="United States"/>
    <s v="Exc"/>
    <n v="27.945"/>
    <n v="167.67000000000002"/>
    <s v="No"/>
    <s v="904"/>
  </r>
  <r>
    <s v="JKC-64636-831"/>
    <d v="2022-07-05T00:00:00"/>
    <x v="778"/>
    <s v="A-M-2.5"/>
    <n v="2"/>
    <s v="Edin Mathe"/>
    <s v="United States"/>
    <s v="Ara"/>
    <n v="25.874999999999996"/>
    <n v="51.749999999999993"/>
    <s v="Yes"/>
    <s v="46"/>
  </r>
  <r>
    <s v="ZKI-78561-066"/>
    <d v="2021-09-21T00:00:00"/>
    <x v="779"/>
    <s v="A-D-0.2"/>
    <n v="3"/>
    <s v="Mordy Van Der Vlies"/>
    <s v="United States"/>
    <s v="Ara"/>
    <n v="2.9849999999999999"/>
    <n v="8.9550000000000001"/>
    <s v="Yes"/>
    <s v="333"/>
  </r>
  <r>
    <s v="IMP-12563-728"/>
    <d v="2019-01-03T00:00:00"/>
    <x v="780"/>
    <s v="E-L-0.5"/>
    <n v="6"/>
    <s v="Spencer Wastell"/>
    <s v="United States"/>
    <s v="Exc"/>
    <n v="8.91"/>
    <n v="53.46"/>
    <s v="No"/>
    <s v="1325"/>
  </r>
  <r>
    <s v="MZL-81126-390"/>
    <d v="2022-03-08T00:00:00"/>
    <x v="781"/>
    <s v="A-L-0.2"/>
    <n v="6"/>
    <s v="Jemimah Ethelston"/>
    <s v="United States"/>
    <s v="Ara"/>
    <n v="3.8849999999999998"/>
    <n v="23.31"/>
    <s v="Yes"/>
    <s v="165"/>
  </r>
  <r>
    <s v="MZL-81126-390"/>
    <d v="2022-03-08T00:00:00"/>
    <x v="781"/>
    <s v="A-M-0.2"/>
    <n v="2"/>
    <s v="Jemimah Ethelston"/>
    <s v="United States"/>
    <s v="Ara"/>
    <n v="3.375"/>
    <n v="6.75"/>
    <s v="Yes"/>
    <s v="165"/>
  </r>
  <r>
    <s v="TVF-57766-608"/>
    <d v="2020-03-10T00:00:00"/>
    <x v="782"/>
    <s v="L-D-0.5"/>
    <n v="1"/>
    <s v="Perice Eberz"/>
    <s v="United States"/>
    <s v="Lib"/>
    <n v="7.77"/>
    <n v="7.77"/>
    <s v="Yes"/>
    <s v="893"/>
  </r>
  <r>
    <s v="RUX-37995-892"/>
    <d v="2021-11-27T00:00:00"/>
    <x v="783"/>
    <s v="L-D-2.5"/>
    <n v="4"/>
    <s v="Bear Gaish"/>
    <s v="United States"/>
    <s v="Lib"/>
    <n v="29.784999999999997"/>
    <n v="119.13999999999999"/>
    <s v="Yes"/>
    <s v="266"/>
  </r>
  <r>
    <s v="AVK-76526-953"/>
    <d v="2021-03-04T00:00:00"/>
    <x v="784"/>
    <s v="A-D-1"/>
    <n v="2"/>
    <s v="Lynnea Danton"/>
    <s v="United States"/>
    <s v="Ara"/>
    <n v="9.9499999999999993"/>
    <n v="19.899999999999999"/>
    <s v="No"/>
    <s v="534"/>
  </r>
  <r>
    <s v="RIU-02231-623"/>
    <d v="2021-11-16T00:00:00"/>
    <x v="785"/>
    <s v="R-L-0.5"/>
    <n v="5"/>
    <s v="Skipton Morrall"/>
    <s v="United States"/>
    <s v="Rob"/>
    <n v="7.169999999999999"/>
    <n v="35.849999999999994"/>
    <s v="Yes"/>
    <s v="277"/>
  </r>
  <r>
    <s v="WFK-99317-827"/>
    <d v="2019-06-16T00:00:00"/>
    <x v="786"/>
    <s v="L-D-2.5"/>
    <n v="3"/>
    <s v="Devan Crownshaw"/>
    <s v="United States"/>
    <s v="Lib"/>
    <n v="29.784999999999997"/>
    <n v="89.35499999999999"/>
    <s v="No"/>
    <s v="1161"/>
  </r>
  <r>
    <s v="SFD-00372-284"/>
    <d v="2020-07-19T00:00:00"/>
    <x v="760"/>
    <s v="L-M-0.2"/>
    <n v="2"/>
    <s v="Odelia Skerme"/>
    <s v="United States"/>
    <s v="Lib"/>
    <n v="4.3650000000000002"/>
    <n v="8.73"/>
    <s v="Yes"/>
    <s v="762"/>
  </r>
  <r>
    <s v="SXC-62166-515"/>
    <d v="2020-02-28T00:00:00"/>
    <x v="787"/>
    <s v="R-L-2.5"/>
    <n v="5"/>
    <s v="Joceline Reddoch"/>
    <s v="United States"/>
    <s v="Rob"/>
    <n v="27.484999999999996"/>
    <n v="137.42499999999998"/>
    <s v="No"/>
    <s v="904"/>
  </r>
  <r>
    <s v="YIE-87008-621"/>
    <d v="2019-06-22T00:00:00"/>
    <x v="788"/>
    <s v="L-M-0.5"/>
    <n v="4"/>
    <s v="Shelley Titley"/>
    <s v="United States"/>
    <s v="Lib"/>
    <n v="8.73"/>
    <n v="34.92"/>
    <s v="No"/>
    <s v="1155"/>
  </r>
  <r>
    <s v="HRM-94548-288"/>
    <d v="2019-09-08T00:00:00"/>
    <x v="789"/>
    <s v="A-L-2.5"/>
    <n v="6"/>
    <s v="Redd Simao"/>
    <s v="United States"/>
    <s v="Ara"/>
    <n v="29.784999999999997"/>
    <n v="178.70999999999998"/>
    <s v="No"/>
    <s v="1077"/>
  </r>
  <r>
    <s v="UJG-34731-295"/>
    <d v="2022-05-26T00:00:00"/>
    <x v="790"/>
    <s v="A-M-2.5"/>
    <n v="1"/>
    <s v="Cece Inker"/>
    <s v="United States"/>
    <s v="Ara"/>
    <n v="25.874999999999996"/>
    <n v="25.874999999999996"/>
    <s v="No"/>
    <s v="86"/>
  </r>
  <r>
    <s v="TWD-70988-853"/>
    <d v="2019-12-03T00:00:00"/>
    <x v="791"/>
    <s v="L-D-1"/>
    <n v="6"/>
    <s v="Noel Chisholm"/>
    <s v="United States"/>
    <s v="Lib"/>
    <n v="12.95"/>
    <n v="77.699999999999989"/>
    <s v="Yes"/>
    <s v="991"/>
  </r>
  <r>
    <s v="CIX-22904-641"/>
    <d v="2019-09-17T00:00:00"/>
    <x v="792"/>
    <s v="R-M-1"/>
    <n v="1"/>
    <s v="Grazia Oats"/>
    <s v="United States"/>
    <s v="Rob"/>
    <n v="9.9499999999999993"/>
    <n v="9.9499999999999993"/>
    <s v="Yes"/>
    <s v="1068"/>
  </r>
  <r>
    <s v="DLV-65840-759"/>
    <d v="2022-05-31T00:00:00"/>
    <x v="793"/>
    <s v="L-M-1"/>
    <n v="2"/>
    <s v="Meade Birkin"/>
    <s v="United States"/>
    <s v="Lib"/>
    <n v="14.55"/>
    <n v="29.1"/>
    <s v="Yes"/>
    <s v="81"/>
  </r>
  <r>
    <s v="RXN-55491-201"/>
    <d v="2019-10-21T00:00:00"/>
    <x v="794"/>
    <s v="R-L-0.2"/>
    <n v="6"/>
    <s v="Ronda Pyson"/>
    <s v="Ireland"/>
    <s v="Rob"/>
    <n v="3.5849999999999995"/>
    <n v="21.509999999999998"/>
    <s v="No"/>
    <s v="1034"/>
  </r>
  <r>
    <s v="UHK-63283-868"/>
    <d v="2022-04-24T00:00:00"/>
    <x v="795"/>
    <s v="A-M-0.5"/>
    <n v="1"/>
    <s v="Modesty MacConnechie"/>
    <s v="United States"/>
    <s v="Ara"/>
    <n v="6.75"/>
    <n v="6.75"/>
    <s v="Yes"/>
    <s v="118"/>
  </r>
  <r>
    <s v="PJC-31401-893"/>
    <d v="2021-01-13T00:00:00"/>
    <x v="796"/>
    <s v="A-D-0.5"/>
    <n v="3"/>
    <s v="Rafaela Treacher"/>
    <s v="Ireland"/>
    <s v="Ara"/>
    <n v="5.97"/>
    <n v="17.91"/>
    <s v="No"/>
    <s v="584"/>
  </r>
  <r>
    <s v="HHO-79903-185"/>
    <d v="2022-08-19T00:00:00"/>
    <x v="797"/>
    <s v="A-L-2.5"/>
    <n v="1"/>
    <s v="Bee Fattorini"/>
    <s v="Ireland"/>
    <s v="Ara"/>
    <n v="29.784999999999997"/>
    <n v="29.784999999999997"/>
    <s v="Yes"/>
    <s v="1"/>
  </r>
  <r>
    <s v="YWM-07310-594"/>
    <d v="2019-03-02T00:00:00"/>
    <x v="798"/>
    <s v="E-M-0.5"/>
    <n v="5"/>
    <s v="Margie Palleske"/>
    <s v="United States"/>
    <s v="Exc"/>
    <n v="8.25"/>
    <n v="41.25"/>
    <s v="Yes"/>
    <s v="1267"/>
  </r>
  <r>
    <s v="FHD-94983-982"/>
    <d v="2020-01-21T00:00:00"/>
    <x v="799"/>
    <s v="R-M-0.5"/>
    <n v="3"/>
    <s v="Alexina Randals"/>
    <s v="United States"/>
    <s v="Rob"/>
    <n v="5.97"/>
    <n v="17.91"/>
    <s v="Yes"/>
    <s v="942"/>
  </r>
  <r>
    <s v="WQK-10857-119"/>
    <d v="2021-09-21T00:00:00"/>
    <x v="800"/>
    <s v="E-D-0.5"/>
    <n v="1"/>
    <s v="Filip Antcliffe"/>
    <s v="Ireland"/>
    <s v="Exc"/>
    <n v="7.29"/>
    <n v="7.29"/>
    <s v="Yes"/>
    <s v="333"/>
  </r>
  <r>
    <s v="DXA-50313-073"/>
    <d v="2019-08-30T00:00:00"/>
    <x v="801"/>
    <s v="E-L-1"/>
    <n v="2"/>
    <s v="Peyter Matignon"/>
    <s v="United Kingdom"/>
    <s v="Exc"/>
    <n v="14.85"/>
    <n v="29.7"/>
    <s v="Yes"/>
    <s v="1086"/>
  </r>
  <r>
    <s v="ONW-00560-570"/>
    <d v="2019-02-25T00:00:00"/>
    <x v="802"/>
    <s v="A-M-1"/>
    <n v="2"/>
    <s v="Claudie Weond"/>
    <s v="United States"/>
    <s v="Ara"/>
    <n v="11.25"/>
    <n v="22.5"/>
    <s v="No"/>
    <s v="1272"/>
  </r>
  <r>
    <s v="BRJ-19414-277"/>
    <d v="2019-09-17T00:00:00"/>
    <x v="795"/>
    <s v="R-M-0.2"/>
    <n v="4"/>
    <s v="Modesty MacConnechie"/>
    <s v="United States"/>
    <s v="Rob"/>
    <n v="2.9849999999999999"/>
    <n v="11.94"/>
    <s v="Yes"/>
    <s v="1068"/>
  </r>
  <r>
    <s v="MIQ-16322-908"/>
    <d v="2019-08-03T00:00:00"/>
    <x v="803"/>
    <s v="A-L-1"/>
    <n v="2"/>
    <s v="Jaquenette Skentelbery"/>
    <s v="United States"/>
    <s v="Ara"/>
    <n v="12.95"/>
    <n v="25.9"/>
    <s v="No"/>
    <s v="1113"/>
  </r>
  <r>
    <s v="MVO-39328-830"/>
    <d v="2021-02-26T00:00:00"/>
    <x v="804"/>
    <s v="L-M-0.5"/>
    <n v="5"/>
    <s v="Orazio Comber"/>
    <s v="Ireland"/>
    <s v="Lib"/>
    <n v="8.73"/>
    <n v="43.650000000000006"/>
    <s v="No"/>
    <s v="540"/>
  </r>
  <r>
    <s v="MVO-39328-830"/>
    <d v="2021-02-26T00:00:00"/>
    <x v="804"/>
    <s v="A-L-0.5"/>
    <n v="6"/>
    <s v="Orazio Comber"/>
    <s v="Ireland"/>
    <s v="Ara"/>
    <n v="7.77"/>
    <n v="46.62"/>
    <s v="No"/>
    <s v="540"/>
  </r>
  <r>
    <s v="NTJ-88319-746"/>
    <d v="2021-08-03T00:00:00"/>
    <x v="805"/>
    <s v="L-L-0.5"/>
    <n v="3"/>
    <s v="Zachary Tramel"/>
    <s v="United States"/>
    <s v="Lib"/>
    <n v="9.51"/>
    <n v="28.53"/>
    <s v="No"/>
    <s v="382"/>
  </r>
  <r>
    <s v="LCY-24377-948"/>
    <d v="2021-05-07T00:00:00"/>
    <x v="806"/>
    <s v="R-L-2.5"/>
    <n v="1"/>
    <s v="Izaak Primak"/>
    <s v="United States"/>
    <s v="Rob"/>
    <n v="27.484999999999996"/>
    <n v="27.484999999999996"/>
    <s v="Yes"/>
    <s v="470"/>
  </r>
  <r>
    <s v="FWD-85967-769"/>
    <d v="2019-06-14T00:00:00"/>
    <x v="807"/>
    <s v="E-D-0.2"/>
    <n v="3"/>
    <s v="Brittani Thoresbie"/>
    <s v="United States"/>
    <s v="Exc"/>
    <n v="3.645"/>
    <n v="10.935"/>
    <s v="No"/>
    <s v="1163"/>
  </r>
  <r>
    <s v="KTO-53793-109"/>
    <d v="2019-11-21T00:00:00"/>
    <x v="808"/>
    <s v="R-L-0.2"/>
    <n v="2"/>
    <s v="Constanta Hatfull"/>
    <s v="United States"/>
    <s v="Rob"/>
    <n v="3.5849999999999995"/>
    <n v="7.169999999999999"/>
    <s v="No"/>
    <s v="1003"/>
  </r>
  <r>
    <s v="OCK-89033-348"/>
    <d v="2021-03-31T00:00:00"/>
    <x v="809"/>
    <s v="A-L-0.2"/>
    <n v="6"/>
    <s v="Bobbe Castagneto"/>
    <s v="United States"/>
    <s v="Ara"/>
    <n v="3.8849999999999998"/>
    <n v="23.31"/>
    <s v="Yes"/>
    <s v="507"/>
  </r>
  <r>
    <s v="GPZ-36017-366"/>
    <d v="2019-07-01T00:00:00"/>
    <x v="810"/>
    <s v="A-D-2.5"/>
    <n v="5"/>
    <s v="Kippie Marrison"/>
    <s v="United States"/>
    <s v="Ara"/>
    <n v="22.884999999999998"/>
    <n v="114.42499999999998"/>
    <s v="Yes"/>
    <s v="1146"/>
  </r>
  <r>
    <s v="BZP-33213-637"/>
    <d v="2020-05-05T00:00:00"/>
    <x v="811"/>
    <s v="A-M-2.5"/>
    <n v="3"/>
    <s v="Lindon Agnolo"/>
    <s v="United States"/>
    <s v="Ara"/>
    <n v="25.874999999999996"/>
    <n v="77.624999999999986"/>
    <s v="Yes"/>
    <s v="837"/>
  </r>
  <r>
    <s v="WFH-21507-708"/>
    <d v="2020-04-20T00:00:00"/>
    <x v="812"/>
    <s v="R-D-0.5"/>
    <n v="1"/>
    <s v="Delainey Kiddy"/>
    <s v="United States"/>
    <s v="Rob"/>
    <n v="5.3699999999999992"/>
    <n v="5.3699999999999992"/>
    <s v="Yes"/>
    <s v="852"/>
  </r>
  <r>
    <s v="HST-96923-073"/>
    <d v="2019-07-18T00:00:00"/>
    <x v="813"/>
    <s v="R-D-2.5"/>
    <n v="6"/>
    <s v="Helli Petroulis"/>
    <s v="Ireland"/>
    <s v="Rob"/>
    <n v="20.584999999999997"/>
    <n v="123.50999999999999"/>
    <s v="No"/>
    <s v="1129"/>
  </r>
  <r>
    <s v="ENN-79947-323"/>
    <d v="2021-11-18T00:00:00"/>
    <x v="814"/>
    <s v="L-M-0.5"/>
    <n v="2"/>
    <s v="Marty Scholl"/>
    <s v="United States"/>
    <s v="Lib"/>
    <n v="8.73"/>
    <n v="17.46"/>
    <s v="No"/>
    <s v="275"/>
  </r>
  <r>
    <s v="BHA-47429-889"/>
    <d v="2020-06-20T00:00:00"/>
    <x v="815"/>
    <s v="E-L-0.2"/>
    <n v="3"/>
    <s v="Kienan Ferson"/>
    <s v="United States"/>
    <s v="Exc"/>
    <n v="4.4550000000000001"/>
    <n v="13.365"/>
    <s v="No"/>
    <s v="791"/>
  </r>
  <r>
    <s v="SZY-63017-318"/>
    <d v="2021-04-06T00:00:00"/>
    <x v="816"/>
    <s v="A-L-0.2"/>
    <n v="2"/>
    <s v="Blake Kelloway"/>
    <s v="United States"/>
    <s v="Ara"/>
    <n v="3.8849999999999998"/>
    <n v="7.77"/>
    <s v="Yes"/>
    <s v="501"/>
  </r>
  <r>
    <s v="LCU-93317-340"/>
    <d v="2019-06-17T00:00:00"/>
    <x v="817"/>
    <s v="R-D-0.2"/>
    <n v="1"/>
    <s v="Scarlett Oliffe"/>
    <s v="United States"/>
    <s v="Rob"/>
    <n v="2.6849999999999996"/>
    <n v="2.6849999999999996"/>
    <s v="Yes"/>
    <s v="1160"/>
  </r>
  <r>
    <s v="UOM-71431-481"/>
    <d v="2022-03-26T00:00:00"/>
    <x v="810"/>
    <s v="R-D-2.5"/>
    <n v="1"/>
    <s v="Kippie Marrison"/>
    <s v="United States"/>
    <s v="Rob"/>
    <n v="20.584999999999997"/>
    <n v="20.584999999999997"/>
    <s v="Yes"/>
    <s v="147"/>
  </r>
  <r>
    <s v="PJH-42618-877"/>
    <d v="2021-09-30T00:00:00"/>
    <x v="818"/>
    <s v="A-D-2.5"/>
    <n v="5"/>
    <s v="Celestia Dolohunty"/>
    <s v="United States"/>
    <s v="Ara"/>
    <n v="22.884999999999998"/>
    <n v="114.42499999999998"/>
    <s v="Yes"/>
    <s v="324"/>
  </r>
  <r>
    <s v="XED-90333-402"/>
    <d v="2019-06-19T00:00:00"/>
    <x v="819"/>
    <s v="E-M-0.2"/>
    <n v="5"/>
    <s v="Patsy Vasilenko"/>
    <s v="United Kingdom"/>
    <s v="Exc"/>
    <n v="4.125"/>
    <n v="20.625"/>
    <s v="No"/>
    <s v="1158"/>
  </r>
  <r>
    <s v="IKK-62234-199"/>
    <d v="2022-03-31T00:00:00"/>
    <x v="820"/>
    <s v="L-L-0.5"/>
    <n v="6"/>
    <s v="Raphaela Schankelborg"/>
    <s v="United States"/>
    <s v="Lib"/>
    <n v="9.51"/>
    <n v="57.06"/>
    <s v="Yes"/>
    <s v="142"/>
  </r>
  <r>
    <s v="KAW-95195-329"/>
    <d v="2020-07-04T00:00:00"/>
    <x v="821"/>
    <s v="R-D-2.5"/>
    <n v="4"/>
    <s v="Sharity Wickens"/>
    <s v="Ireland"/>
    <s v="Rob"/>
    <n v="20.584999999999997"/>
    <n v="82.339999999999989"/>
    <s v="Yes"/>
    <s v="777"/>
  </r>
  <r>
    <s v="QDO-57268-842"/>
    <d v="2021-11-21T00:00:00"/>
    <x v="822"/>
    <s v="E-M-2.5"/>
    <n v="5"/>
    <s v="Derick Snow"/>
    <s v="United States"/>
    <s v="Exc"/>
    <n v="31.624999999999996"/>
    <n v="158.12499999999997"/>
    <s v="No"/>
    <s v="272"/>
  </r>
  <r>
    <s v="IIZ-24416-212"/>
    <d v="2021-05-31T00:00:00"/>
    <x v="823"/>
    <s v="R-D-0.5"/>
    <n v="6"/>
    <s v="Baxy Cargen"/>
    <s v="United States"/>
    <s v="Rob"/>
    <n v="5.3699999999999992"/>
    <n v="32.22"/>
    <s v="Yes"/>
    <s v="446"/>
  </r>
  <r>
    <s v="AWP-11469-510"/>
    <d v="2020-04-11T00:00:00"/>
    <x v="824"/>
    <s v="E-D-1"/>
    <n v="2"/>
    <s v="Ryann Stickler"/>
    <s v="United Kingdom"/>
    <s v="Exc"/>
    <n v="12.15"/>
    <n v="24.3"/>
    <s v="No"/>
    <s v="861"/>
  </r>
  <r>
    <s v="KXA-27983-918"/>
    <d v="2020-09-15T00:00:00"/>
    <x v="825"/>
    <s v="R-L-0.5"/>
    <n v="5"/>
    <s v="Daryn Cassius"/>
    <s v="United States"/>
    <s v="Rob"/>
    <n v="7.169999999999999"/>
    <n v="35.849999999999994"/>
    <s v="No"/>
    <s v="704"/>
  </r>
  <r>
    <s v="VKQ-39009-292"/>
    <d v="2021-11-23T00:00:00"/>
    <x v="822"/>
    <s v="L-M-1"/>
    <n v="5"/>
    <s v="Derick Snow"/>
    <s v="United States"/>
    <s v="Lib"/>
    <n v="14.55"/>
    <n v="72.75"/>
    <s v="No"/>
    <s v="270"/>
  </r>
  <r>
    <s v="PDB-98743-282"/>
    <d v="2022-01-23T00:00:00"/>
    <x v="826"/>
    <s v="L-L-1"/>
    <n v="3"/>
    <s v="Skelly Dolohunty"/>
    <s v="Ireland"/>
    <s v="Lib"/>
    <n v="15.85"/>
    <n v="47.55"/>
    <s v="No"/>
    <s v="209"/>
  </r>
  <r>
    <s v="SXW-34014-556"/>
    <d v="2021-01-27T00:00:00"/>
    <x v="827"/>
    <s v="R-L-0.2"/>
    <n v="1"/>
    <s v="Drake Jevon"/>
    <s v="United States"/>
    <s v="Rob"/>
    <n v="3.5849999999999995"/>
    <n v="3.5849999999999995"/>
    <s v="Yes"/>
    <s v="570"/>
  </r>
  <r>
    <s v="QOJ-38788-727"/>
    <d v="2019-06-24T00:00:00"/>
    <x v="828"/>
    <s v="E-M-2.5"/>
    <n v="5"/>
    <s v="Hall Ranner"/>
    <s v="United States"/>
    <s v="Exc"/>
    <n v="31.624999999999996"/>
    <n v="158.12499999999997"/>
    <s v="No"/>
    <s v="1153"/>
  </r>
  <r>
    <s v="TGF-38649-658"/>
    <d v="2020-03-15T00:00:00"/>
    <x v="829"/>
    <s v="L-M-0.5"/>
    <n v="2"/>
    <s v="Berkly Imrie"/>
    <s v="United States"/>
    <s v="Lib"/>
    <n v="8.73"/>
    <n v="17.46"/>
    <s v="No"/>
    <s v="888"/>
  </r>
  <r>
    <s v="EAI-25194-209"/>
    <d v="2021-09-24T00:00:00"/>
    <x v="830"/>
    <s v="A-L-2.5"/>
    <n v="5"/>
    <s v="Dorey Sopper"/>
    <s v="United States"/>
    <s v="Ara"/>
    <n v="29.784999999999997"/>
    <n v="148.92499999999998"/>
    <s v="No"/>
    <s v="330"/>
  </r>
  <r>
    <s v="IJK-34441-720"/>
    <d v="2019-04-05T00:00:00"/>
    <x v="831"/>
    <s v="A-M-0.5"/>
    <n v="6"/>
    <s v="Darcy Lochran"/>
    <s v="United States"/>
    <s v="Ara"/>
    <n v="6.75"/>
    <n v="40.5"/>
    <s v="Yes"/>
    <s v="1233"/>
  </r>
  <r>
    <s v="ZMC-00336-619"/>
    <d v="2022-01-27T00:00:00"/>
    <x v="832"/>
    <s v="A-M-0.5"/>
    <n v="4"/>
    <s v="Lauritz Ledgley"/>
    <s v="United States"/>
    <s v="Ara"/>
    <n v="6.75"/>
    <n v="27"/>
    <s v="Yes"/>
    <s v="205"/>
  </r>
  <r>
    <s v="UPX-54529-618"/>
    <d v="2021-09-10T00:00:00"/>
    <x v="833"/>
    <s v="L-D-1"/>
    <n v="3"/>
    <s v="Tawnya Menary"/>
    <s v="United States"/>
    <s v="Lib"/>
    <n v="12.95"/>
    <n v="38.849999999999994"/>
    <s v="No"/>
    <s v="344"/>
  </r>
  <r>
    <s v="DLX-01059-899"/>
    <d v="2020-01-06T00:00:00"/>
    <x v="834"/>
    <s v="R-L-1"/>
    <n v="5"/>
    <s v="Gustaf Ciccotti"/>
    <s v="United States"/>
    <s v="Rob"/>
    <n v="11.95"/>
    <n v="59.75"/>
    <s v="No"/>
    <s v="957"/>
  </r>
  <r>
    <s v="MEK-85120-243"/>
    <d v="2022-03-15T00:00:00"/>
    <x v="835"/>
    <s v="R-L-0.2"/>
    <n v="3"/>
    <s v="Bobbe Renner"/>
    <s v="United States"/>
    <s v="Rob"/>
    <n v="3.5849999999999995"/>
    <n v="10.754999999999999"/>
    <s v="No"/>
    <s v="158"/>
  </r>
  <r>
    <s v="NFI-37188-246"/>
    <d v="2021-09-08T00:00:00"/>
    <x v="836"/>
    <s v="A-D-2.5"/>
    <n v="4"/>
    <s v="Wilton Jallin"/>
    <s v="United States"/>
    <s v="Ara"/>
    <n v="22.884999999999998"/>
    <n v="91.539999999999992"/>
    <s v="No"/>
    <s v="346"/>
  </r>
  <r>
    <s v="BXH-62195-013"/>
    <d v="2021-11-11T00:00:00"/>
    <x v="837"/>
    <s v="A-M-1"/>
    <n v="4"/>
    <s v="Mindy Bogey"/>
    <s v="United States"/>
    <s v="Ara"/>
    <n v="11.25"/>
    <n v="45"/>
    <s v="Yes"/>
    <s v="282"/>
  </r>
  <r>
    <s v="YLK-78851-470"/>
    <d v="2019-09-18T00:00:00"/>
    <x v="838"/>
    <s v="R-M-2.5"/>
    <n v="6"/>
    <s v="Paulie Fonzone"/>
    <s v="United States"/>
    <s v="Rob"/>
    <n v="22.884999999999998"/>
    <n v="137.31"/>
    <s v="Yes"/>
    <s v="1067"/>
  </r>
  <r>
    <s v="DXY-76225-633"/>
    <d v="2021-07-29T00:00:00"/>
    <x v="839"/>
    <s v="A-M-0.5"/>
    <n v="1"/>
    <s v="Merrile Cobbledick"/>
    <s v="United States"/>
    <s v="Ara"/>
    <n v="6.75"/>
    <n v="6.75"/>
    <s v="No"/>
    <s v="387"/>
  </r>
  <r>
    <s v="UHP-24614-199"/>
    <d v="2022-03-20T00:00:00"/>
    <x v="840"/>
    <s v="A-M-1"/>
    <n v="4"/>
    <s v="Antonius Lewry"/>
    <s v="United States"/>
    <s v="Ara"/>
    <n v="11.25"/>
    <n v="45"/>
    <s v="No"/>
    <s v="153"/>
  </r>
  <r>
    <s v="HBY-35655-049"/>
    <d v="2020-05-04T00:00:00"/>
    <x v="841"/>
    <s v="E-D-2.5"/>
    <n v="3"/>
    <s v="Isis Hessel"/>
    <s v="United States"/>
    <s v="Exc"/>
    <n v="27.945"/>
    <n v="83.835000000000008"/>
    <s v="Yes"/>
    <s v="838"/>
  </r>
  <r>
    <s v="DCE-22886-861"/>
    <d v="2021-04-05T00:00:00"/>
    <x v="842"/>
    <s v="E-D-0.2"/>
    <n v="1"/>
    <s v="Harland Trematick"/>
    <s v="Ireland"/>
    <s v="Exc"/>
    <n v="3.645"/>
    <n v="3.645"/>
    <s v="Yes"/>
    <s v="502"/>
  </r>
  <r>
    <s v="QTG-93823-843"/>
    <d v="2022-01-12T00:00:00"/>
    <x v="843"/>
    <s v="A-M-0.5"/>
    <n v="1"/>
    <s v="Chloris Sorrell"/>
    <s v="United Kingdom"/>
    <s v="Ara"/>
    <n v="6.75"/>
    <n v="6.75"/>
    <s v="No"/>
    <s v="220"/>
  </r>
  <r>
    <s v="QTG-93823-843"/>
    <d v="2022-01-12T00:00:00"/>
    <x v="843"/>
    <s v="E-D-0.5"/>
    <n v="3"/>
    <s v="Chloris Sorrell"/>
    <s v="United Kingdom"/>
    <s v="Exc"/>
    <n v="7.29"/>
    <n v="21.87"/>
    <s v="No"/>
    <s v="220"/>
  </r>
  <r>
    <s v="WFT-16178-396"/>
    <d v="2020-12-16T00:00:00"/>
    <x v="844"/>
    <s v="R-D-0.2"/>
    <n v="5"/>
    <s v="Quintina Heavyside"/>
    <s v="United States"/>
    <s v="Rob"/>
    <n v="2.6849999999999996"/>
    <n v="13.424999999999997"/>
    <s v="Yes"/>
    <s v="612"/>
  </r>
  <r>
    <s v="ERC-54560-934"/>
    <d v="2022-05-30T00:00:00"/>
    <x v="845"/>
    <s v="R-D-2.5"/>
    <n v="6"/>
    <s v="Hadley Reuven"/>
    <s v="United States"/>
    <s v="Rob"/>
    <n v="20.584999999999997"/>
    <n v="123.50999999999999"/>
    <s v="No"/>
    <s v="82"/>
  </r>
  <r>
    <s v="RUK-78200-416"/>
    <d v="2021-11-09T00:00:00"/>
    <x v="846"/>
    <s v="L-D-0.2"/>
    <n v="2"/>
    <s v="Mitch Attwool"/>
    <s v="United States"/>
    <s v="Lib"/>
    <n v="3.8849999999999998"/>
    <n v="7.77"/>
    <s v="No"/>
    <s v="284"/>
  </r>
  <r>
    <s v="KHK-13105-388"/>
    <d v="2022-04-08T00:00:00"/>
    <x v="847"/>
    <s v="A-M-1"/>
    <n v="6"/>
    <s v="Charin Maplethorp"/>
    <s v="United States"/>
    <s v="Ara"/>
    <n v="11.25"/>
    <n v="67.5"/>
    <s v="Yes"/>
    <s v="134"/>
  </r>
  <r>
    <s v="NJR-03699-189"/>
    <d v="2019-10-08T00:00:00"/>
    <x v="848"/>
    <s v="E-D-2.5"/>
    <n v="1"/>
    <s v="Goldie Wynes"/>
    <s v="United States"/>
    <s v="Exc"/>
    <n v="27.945"/>
    <n v="27.945"/>
    <s v="No"/>
    <s v="1047"/>
  </r>
  <r>
    <s v="PJV-20427-019"/>
    <d v="2021-09-12T00:00:00"/>
    <x v="849"/>
    <s v="A-L-2.5"/>
    <n v="3"/>
    <s v="Celie MacCourt"/>
    <s v="United States"/>
    <s v="Ara"/>
    <n v="29.784999999999997"/>
    <n v="89.35499999999999"/>
    <s v="No"/>
    <s v="342"/>
  </r>
  <r>
    <s v="UGK-07613-982"/>
    <d v="2022-07-28T00:00:00"/>
    <x v="822"/>
    <s v="A-M-0.5"/>
    <n v="3"/>
    <s v="Derick Snow"/>
    <s v="United States"/>
    <s v="Ara"/>
    <n v="6.75"/>
    <n v="20.25"/>
    <s v="No"/>
    <s v="23"/>
  </r>
  <r>
    <s v="OLA-68289-577"/>
    <d v="2020-06-30T00:00:00"/>
    <x v="850"/>
    <s v="A-M-0.5"/>
    <n v="5"/>
    <s v="Evy Wilsone"/>
    <s v="United States"/>
    <s v="Ara"/>
    <n v="6.75"/>
    <n v="33.75"/>
    <s v="Yes"/>
    <s v="781"/>
  </r>
  <r>
    <s v="TNR-84447-052"/>
    <d v="2019-01-09T00:00:00"/>
    <x v="851"/>
    <s v="E-D-2.5"/>
    <n v="4"/>
    <s v="Dolores Duffie"/>
    <s v="United States"/>
    <s v="Exc"/>
    <n v="27.945"/>
    <n v="111.78"/>
    <s v="No"/>
    <s v="1319"/>
  </r>
  <r>
    <s v="FBZ-64200-586"/>
    <d v="2022-07-12T00:00:00"/>
    <x v="852"/>
    <s v="E-M-2.5"/>
    <n v="2"/>
    <s v="Mathilda Matiasek"/>
    <s v="United States"/>
    <s v="Exc"/>
    <n v="31.624999999999996"/>
    <n v="63.249999999999993"/>
    <s v="Yes"/>
    <s v="39"/>
  </r>
  <r>
    <s v="OBN-66334-505"/>
    <d v="2020-11-30T00:00:00"/>
    <x v="853"/>
    <s v="E-L-0.2"/>
    <n v="2"/>
    <s v="Jarred Camillo"/>
    <s v="United States"/>
    <s v="Exc"/>
    <n v="4.4550000000000001"/>
    <n v="8.91"/>
    <s v="Yes"/>
    <s v="628"/>
  </r>
  <r>
    <s v="NXM-89323-646"/>
    <d v="2019-03-22T00:00:00"/>
    <x v="854"/>
    <s v="E-D-1"/>
    <n v="1"/>
    <s v="Kameko Philbrick"/>
    <s v="United States"/>
    <s v="Exc"/>
    <n v="12.15"/>
    <n v="12.15"/>
    <s v="Yes"/>
    <s v="1247"/>
  </r>
  <r>
    <s v="NHI-23264-055"/>
    <d v="2022-02-15T00:00:00"/>
    <x v="855"/>
    <s v="A-D-0.5"/>
    <n v="4"/>
    <s v="Mallory Shrimpling"/>
    <s v="United States"/>
    <s v="Ara"/>
    <n v="5.97"/>
    <n v="23.88"/>
    <s v="Yes"/>
    <s v="186"/>
  </r>
  <r>
    <s v="EQH-53569-934"/>
    <d v="2020-10-13T00:00:00"/>
    <x v="856"/>
    <s v="E-M-1"/>
    <n v="4"/>
    <s v="Barnett Sillis"/>
    <s v="United States"/>
    <s v="Exc"/>
    <n v="13.75"/>
    <n v="55"/>
    <s v="No"/>
    <s v="676"/>
  </r>
  <r>
    <s v="XKK-06692-189"/>
    <d v="2021-12-27T00:00:00"/>
    <x v="857"/>
    <s v="R-D-1"/>
    <n v="3"/>
    <s v="Brenn Dundredge"/>
    <s v="United States"/>
    <s v="Rob"/>
    <n v="8.9499999999999993"/>
    <n v="26.849999999999998"/>
    <s v="Yes"/>
    <s v="236"/>
  </r>
  <r>
    <s v="BYP-16005-016"/>
    <d v="2021-08-01T00:00:00"/>
    <x v="858"/>
    <s v="R-M-2.5"/>
    <n v="5"/>
    <s v="Read Cutts"/>
    <s v="United States"/>
    <s v="Rob"/>
    <n v="22.884999999999998"/>
    <n v="114.42499999999998"/>
    <s v="No"/>
    <s v="384"/>
  </r>
  <r>
    <s v="LWS-13938-905"/>
    <d v="2020-11-18T00:00:00"/>
    <x v="859"/>
    <s v="A-M-2.5"/>
    <n v="6"/>
    <s v="Michale Delves"/>
    <s v="United States"/>
    <s v="Ara"/>
    <n v="25.874999999999996"/>
    <n v="155.24999999999997"/>
    <s v="Yes"/>
    <s v="640"/>
  </r>
  <r>
    <s v="OLH-95722-362"/>
    <d v="2021-10-24T00:00:00"/>
    <x v="860"/>
    <s v="L-D-0.5"/>
    <n v="3"/>
    <s v="Devland Gritton"/>
    <s v="United States"/>
    <s v="Lib"/>
    <n v="7.77"/>
    <n v="23.31"/>
    <s v="Yes"/>
    <s v="300"/>
  </r>
  <r>
    <s v="OLH-95722-362"/>
    <d v="2021-10-24T00:00:00"/>
    <x v="860"/>
    <s v="R-M-2.5"/>
    <n v="4"/>
    <s v="Devland Gritton"/>
    <s v="United States"/>
    <s v="Rob"/>
    <n v="22.884999999999998"/>
    <n v="91.539999999999992"/>
    <s v="Yes"/>
    <s v="300"/>
  </r>
  <r>
    <s v="KCW-50949-318"/>
    <d v="2019-12-30T00:00:00"/>
    <x v="861"/>
    <s v="E-L-1"/>
    <n v="5"/>
    <s v="Dell Gut"/>
    <s v="United States"/>
    <s v="Exc"/>
    <n v="14.85"/>
    <n v="74.25"/>
    <s v="Yes"/>
    <s v="964"/>
  </r>
  <r>
    <s v="JGZ-16947-591"/>
    <d v="2021-02-02T00:00:00"/>
    <x v="862"/>
    <s v="L-L-0.2"/>
    <n v="6"/>
    <s v="Willy Pummery"/>
    <s v="United States"/>
    <s v="Lib"/>
    <n v="4.7549999999999999"/>
    <n v="28.53"/>
    <s v="No"/>
    <s v="564"/>
  </r>
  <r>
    <s v="LXS-63326-144"/>
    <d v="2021-05-16T00:00:00"/>
    <x v="863"/>
    <s v="R-L-0.5"/>
    <n v="2"/>
    <s v="Geoffrey Siuda"/>
    <s v="United States"/>
    <s v="Rob"/>
    <n v="7.169999999999999"/>
    <n v="14.339999999999998"/>
    <s v="Yes"/>
    <s v="461"/>
  </r>
  <r>
    <s v="CZG-86544-655"/>
    <d v="2022-04-23T00:00:00"/>
    <x v="864"/>
    <s v="A-L-0.5"/>
    <n v="2"/>
    <s v="Henderson Crowne"/>
    <s v="Ireland"/>
    <s v="Ara"/>
    <n v="7.77"/>
    <n v="15.54"/>
    <s v="Yes"/>
    <s v="119"/>
  </r>
  <r>
    <s v="WFV-88138-247"/>
    <d v="2021-09-25T00:00:00"/>
    <x v="865"/>
    <s v="R-L-1"/>
    <n v="3"/>
    <s v="Vernor Pawsey"/>
    <s v="United States"/>
    <s v="Rob"/>
    <n v="11.95"/>
    <n v="35.849999999999994"/>
    <s v="No"/>
    <s v="329"/>
  </r>
  <r>
    <s v="RFG-28227-288"/>
    <d v="2022-06-07T00:00:00"/>
    <x v="866"/>
    <s v="A-L-0.5"/>
    <n v="6"/>
    <s v="Augustin Waterhouse"/>
    <s v="United States"/>
    <s v="Ara"/>
    <n v="7.77"/>
    <n v="46.62"/>
    <s v="No"/>
    <s v="74"/>
  </r>
  <r>
    <s v="QAK-77286-758"/>
    <d v="2020-08-11T00:00:00"/>
    <x v="867"/>
    <s v="R-L-0.5"/>
    <n v="5"/>
    <s v="Fanchon Haughian"/>
    <s v="United States"/>
    <s v="Rob"/>
    <n v="7.169999999999999"/>
    <n v="35.849999999999994"/>
    <s v="No"/>
    <s v="739"/>
  </r>
  <r>
    <s v="CZD-56716-840"/>
    <d v="2019-02-28T00:00:00"/>
    <x v="868"/>
    <s v="L-D-2.5"/>
    <n v="4"/>
    <s v="Jaimie Hatz"/>
    <s v="United States"/>
    <s v="Lib"/>
    <n v="29.784999999999997"/>
    <n v="119.13999999999999"/>
    <s v="No"/>
    <s v="1269"/>
  </r>
  <r>
    <s v="UBI-59229-277"/>
    <d v="2019-09-11T00:00:00"/>
    <x v="869"/>
    <s v="L-D-0.5"/>
    <n v="3"/>
    <s v="Edeline Edney"/>
    <s v="United States"/>
    <s v="Lib"/>
    <n v="7.77"/>
    <n v="23.31"/>
    <s v="No"/>
    <s v="1074"/>
  </r>
  <r>
    <s v="WJJ-37489-898"/>
    <d v="2021-04-08T00:00:00"/>
    <x v="870"/>
    <s v="A-M-1"/>
    <n v="1"/>
    <s v="Rickie Faltin"/>
    <s v="Ireland"/>
    <s v="Ara"/>
    <n v="11.25"/>
    <n v="11.25"/>
    <s v="No"/>
    <s v="499"/>
  </r>
  <r>
    <s v="ORX-57454-917"/>
    <d v="2021-09-06T00:00:00"/>
    <x v="871"/>
    <s v="E-D-2.5"/>
    <n v="3"/>
    <s v="Gnni Cheeke"/>
    <s v="United Kingdom"/>
    <s v="Exc"/>
    <n v="27.945"/>
    <n v="83.835000000000008"/>
    <s v="Yes"/>
    <s v="348"/>
  </r>
  <r>
    <s v="GRB-68838-629"/>
    <d v="2021-09-10T00:00:00"/>
    <x v="872"/>
    <s v="R-L-2.5"/>
    <n v="4"/>
    <s v="Gwenni Ratt"/>
    <s v="Ireland"/>
    <s v="Rob"/>
    <n v="27.484999999999996"/>
    <n v="109.93999999999998"/>
    <s v="No"/>
    <s v="344"/>
  </r>
  <r>
    <s v="SHT-04865-419"/>
    <d v="2022-05-22T00:00:00"/>
    <x v="873"/>
    <s v="R-L-0.2"/>
    <n v="4"/>
    <s v="Johnath Fairebrother"/>
    <s v="United States"/>
    <s v="Rob"/>
    <n v="3.5849999999999995"/>
    <n v="14.339999999999998"/>
    <s v="Yes"/>
    <s v="90"/>
  </r>
  <r>
    <s v="UQI-28177-865"/>
    <d v="2020-09-18T00:00:00"/>
    <x v="874"/>
    <s v="R-L-0.2"/>
    <n v="6"/>
    <s v="Ingamar Eberlein"/>
    <s v="United States"/>
    <s v="Rob"/>
    <n v="3.5849999999999995"/>
    <n v="21.509999999999998"/>
    <s v="No"/>
    <s v="701"/>
  </r>
  <r>
    <s v="OIB-13664-879"/>
    <d v="2021-08-31T00:00:00"/>
    <x v="875"/>
    <s v="A-M-1"/>
    <n v="2"/>
    <s v="Jilly Dreng"/>
    <s v="Ireland"/>
    <s v="Ara"/>
    <n v="11.25"/>
    <n v="22.5"/>
    <s v="Yes"/>
    <s v="354"/>
  </r>
  <r>
    <s v="PJS-30996-485"/>
    <d v="2022-01-21T00:00:00"/>
    <x v="857"/>
    <s v="A-L-0.2"/>
    <n v="1"/>
    <s v="Brenn Dundredge"/>
    <s v="United States"/>
    <s v="Ara"/>
    <n v="3.8849999999999998"/>
    <n v="3.8849999999999998"/>
    <s v="Yes"/>
    <s v="211"/>
  </r>
  <r>
    <s v="HEL-86709-449"/>
    <d v="2022-06-10T00:00:00"/>
    <x v="857"/>
    <s v="E-D-2.5"/>
    <n v="1"/>
    <s v="Brenn Dundredge"/>
    <s v="United States"/>
    <s v="Exc"/>
    <n v="27.945"/>
    <n v="27.945"/>
    <s v="Yes"/>
    <s v="71"/>
  </r>
  <r>
    <s v="NCH-55389-562"/>
    <d v="2019-04-27T00:00:00"/>
    <x v="857"/>
    <s v="E-L-2.5"/>
    <n v="5"/>
    <s v="Brenn Dundredge"/>
    <s v="United States"/>
    <s v="Exc"/>
    <n v="34.154999999999994"/>
    <n v="170.77499999999998"/>
    <s v="Yes"/>
    <s v="1211"/>
  </r>
  <r>
    <s v="NCH-55389-562"/>
    <d v="2019-04-27T00:00:00"/>
    <x v="857"/>
    <s v="R-L-2.5"/>
    <n v="2"/>
    <s v="Brenn Dundredge"/>
    <s v="United States"/>
    <s v="Rob"/>
    <n v="27.484999999999996"/>
    <n v="54.969999999999992"/>
    <s v="Yes"/>
    <s v="1211"/>
  </r>
  <r>
    <s v="NCH-55389-562"/>
    <d v="2019-04-27T00:00:00"/>
    <x v="857"/>
    <s v="E-L-1"/>
    <n v="1"/>
    <s v="Brenn Dundredge"/>
    <s v="United States"/>
    <s v="Exc"/>
    <n v="14.85"/>
    <n v="14.85"/>
    <s v="Yes"/>
    <s v="1211"/>
  </r>
  <r>
    <s v="NCH-55389-562"/>
    <d v="2019-04-27T00:00:00"/>
    <x v="857"/>
    <s v="A-L-0.2"/>
    <n v="2"/>
    <s v="Brenn Dundredge"/>
    <s v="United States"/>
    <s v="Ara"/>
    <n v="3.8849999999999998"/>
    <n v="7.77"/>
    <s v="Yes"/>
    <s v="1211"/>
  </r>
  <r>
    <s v="GUG-45603-775"/>
    <d v="2022-02-06T00:00:00"/>
    <x v="876"/>
    <s v="L-L-0.2"/>
    <n v="5"/>
    <s v="Rhodie Strathern"/>
    <s v="United States"/>
    <s v="Lib"/>
    <n v="4.7549999999999999"/>
    <n v="23.774999999999999"/>
    <s v="Yes"/>
    <s v="195"/>
  </r>
  <r>
    <s v="KJB-98240-098"/>
    <d v="2022-01-30T00:00:00"/>
    <x v="877"/>
    <s v="L-L-1"/>
    <n v="5"/>
    <s v="Chad Miguel"/>
    <s v="United States"/>
    <s v="Lib"/>
    <n v="15.85"/>
    <n v="79.25"/>
    <s v="Yes"/>
    <s v="202"/>
  </r>
  <r>
    <s v="JMS-48374-462"/>
    <d v="2020-11-23T00:00:00"/>
    <x v="878"/>
    <s v="A-D-2.5"/>
    <n v="2"/>
    <s v="Florinda Matusovsky"/>
    <s v="United States"/>
    <s v="Ara"/>
    <n v="22.884999999999998"/>
    <n v="45.769999999999996"/>
    <s v="Yes"/>
    <s v="635"/>
  </r>
  <r>
    <s v="YIT-15877-117"/>
    <d v="2022-04-13T00:00:00"/>
    <x v="879"/>
    <s v="R-D-1"/>
    <n v="1"/>
    <s v="Morly Rocks"/>
    <s v="Ireland"/>
    <s v="Rob"/>
    <n v="8.9499999999999993"/>
    <n v="8.9499999999999993"/>
    <s v="Yes"/>
    <s v="129"/>
  </r>
  <r>
    <s v="YVK-82679-655"/>
    <d v="2021-01-07T00:00:00"/>
    <x v="880"/>
    <s v="R-M-0.5"/>
    <n v="4"/>
    <s v="Yuri Burrells"/>
    <s v="United States"/>
    <s v="Rob"/>
    <n v="5.97"/>
    <n v="23.88"/>
    <s v="Yes"/>
    <s v="590"/>
  </r>
  <r>
    <s v="TYH-81940-054"/>
    <d v="2020-02-04T00:00:00"/>
    <x v="881"/>
    <s v="E-L-0.2"/>
    <n v="5"/>
    <s v="Cleopatra Goodrum"/>
    <s v="United States"/>
    <s v="Exc"/>
    <n v="4.4550000000000001"/>
    <n v="22.274999999999999"/>
    <s v="No"/>
    <s v="928"/>
  </r>
  <r>
    <s v="HTY-30660-254"/>
    <d v="2019-09-16T00:00:00"/>
    <x v="882"/>
    <s v="R-M-1"/>
    <n v="3"/>
    <s v="Joey Jefferys"/>
    <s v="United States"/>
    <s v="Rob"/>
    <n v="9.9499999999999993"/>
    <n v="29.849999999999998"/>
    <s v="Yes"/>
    <s v="1069"/>
  </r>
  <r>
    <s v="GPW-43956-761"/>
    <d v="2019-01-26T00:00:00"/>
    <x v="883"/>
    <s v="E-L-0.5"/>
    <n v="6"/>
    <s v="Bearnard Wardell"/>
    <s v="United States"/>
    <s v="Exc"/>
    <n v="8.91"/>
    <n v="53.46"/>
    <s v="Yes"/>
    <s v="1302"/>
  </r>
  <r>
    <s v="DWY-56352-412"/>
    <d v="2021-02-19T00:00:00"/>
    <x v="884"/>
    <s v="R-D-0.2"/>
    <n v="1"/>
    <s v="Zeke Walisiak"/>
    <s v="Ireland"/>
    <s v="Rob"/>
    <n v="2.6849999999999996"/>
    <n v="2.6849999999999996"/>
    <s v="Yes"/>
    <s v="547"/>
  </r>
  <r>
    <s v="PUH-55647-976"/>
    <d v="2022-03-22T00:00:00"/>
    <x v="885"/>
    <s v="R-M-0.2"/>
    <n v="2"/>
    <s v="Wiley Leopold"/>
    <s v="United States"/>
    <s v="Rob"/>
    <n v="2.9849999999999999"/>
    <n v="5.97"/>
    <s v="No"/>
    <s v="151"/>
  </r>
  <r>
    <s v="DTB-71371-705"/>
    <d v="2019-07-03T00:00:00"/>
    <x v="886"/>
    <s v="L-D-1"/>
    <n v="1"/>
    <s v="Chiarra Shalders"/>
    <s v="United States"/>
    <s v="Lib"/>
    <n v="12.95"/>
    <n v="12.95"/>
    <s v="Yes"/>
    <s v="1144"/>
  </r>
  <r>
    <s v="ZDC-64769-740"/>
    <d v="2019-09-21T00:00:00"/>
    <x v="887"/>
    <s v="E-M-0.5"/>
    <n v="1"/>
    <s v="Sharl Southerill"/>
    <s v="United States"/>
    <s v="Exc"/>
    <n v="8.25"/>
    <n v="8.25"/>
    <s v="No"/>
    <s v="1064"/>
  </r>
  <r>
    <s v="TED-81959-419"/>
    <d v="2019-08-26T00:00:00"/>
    <x v="888"/>
    <s v="A-L-2.5"/>
    <n v="5"/>
    <s v="Noni Furber"/>
    <s v="United States"/>
    <s v="Ara"/>
    <n v="29.784999999999997"/>
    <n v="148.92499999999998"/>
    <s v="No"/>
    <s v="1090"/>
  </r>
  <r>
    <s v="FDO-25756-141"/>
    <d v="2021-08-03T00:00:00"/>
    <x v="889"/>
    <s v="A-L-2.5"/>
    <n v="3"/>
    <s v="Dinah Crutcher"/>
    <s v="Ireland"/>
    <s v="Ara"/>
    <n v="29.784999999999997"/>
    <n v="89.35499999999999"/>
    <s v="Yes"/>
    <s v="382"/>
  </r>
  <r>
    <s v="HKN-31467-517"/>
    <d v="2021-10-24T00:00:00"/>
    <x v="890"/>
    <s v="L-M-1"/>
    <n v="6"/>
    <s v="Charlean Keave"/>
    <s v="United States"/>
    <s v="Lib"/>
    <n v="14.55"/>
    <n v="87.300000000000011"/>
    <s v="No"/>
    <s v="300"/>
  </r>
  <r>
    <s v="POF-29666-012"/>
    <d v="2019-04-01T00:00:00"/>
    <x v="891"/>
    <s v="R-D-0.5"/>
    <n v="1"/>
    <s v="Sada Roseborough"/>
    <s v="United States"/>
    <s v="Rob"/>
    <n v="5.3699999999999992"/>
    <n v="5.3699999999999992"/>
    <s v="Yes"/>
    <s v="1237"/>
  </r>
  <r>
    <s v="IRX-59256-644"/>
    <d v="2021-12-08T00:00:00"/>
    <x v="892"/>
    <s v="A-D-0.2"/>
    <n v="3"/>
    <s v="Clayton Kingwell"/>
    <s v="Ireland"/>
    <s v="Ara"/>
    <n v="2.9849999999999999"/>
    <n v="8.9550000000000001"/>
    <s v="Yes"/>
    <s v="255"/>
  </r>
  <r>
    <s v="LTN-89139-350"/>
    <d v="2019-06-27T00:00:00"/>
    <x v="893"/>
    <s v="R-L-2.5"/>
    <n v="5"/>
    <s v="Kacy Canto"/>
    <s v="United States"/>
    <s v="Rob"/>
    <n v="27.484999999999996"/>
    <n v="137.42499999999998"/>
    <s v="Yes"/>
    <s v="1150"/>
  </r>
  <r>
    <s v="TXF-79780-017"/>
    <d v="2020-07-14T00:00:00"/>
    <x v="894"/>
    <s v="R-L-1"/>
    <n v="5"/>
    <s v="Mab Blakemore"/>
    <s v="United States"/>
    <s v="Rob"/>
    <n v="11.95"/>
    <n v="59.75"/>
    <s v="No"/>
    <s v="767"/>
  </r>
  <r>
    <s v="ALM-80762-974"/>
    <d v="2020-03-23T00:00:00"/>
    <x v="890"/>
    <s v="A-L-0.5"/>
    <n v="3"/>
    <s v="Charlean Keave"/>
    <s v="United States"/>
    <s v="Ara"/>
    <n v="7.77"/>
    <n v="23.31"/>
    <s v="No"/>
    <s v="880"/>
  </r>
  <r>
    <s v="NXF-15738-707"/>
    <d v="2020-01-26T00:00:00"/>
    <x v="895"/>
    <s v="R-D-0.5"/>
    <n v="2"/>
    <s v="Javier Causnett"/>
    <s v="United States"/>
    <s v="Rob"/>
    <n v="5.3699999999999992"/>
    <n v="10.739999999999998"/>
    <s v="No"/>
    <s v="937"/>
  </r>
  <r>
    <s v="MVV-19034-198"/>
    <d v="2020-05-31T00:00:00"/>
    <x v="896"/>
    <s v="E-D-2.5"/>
    <n v="6"/>
    <s v="Demetris Micheli"/>
    <s v="United States"/>
    <s v="Exc"/>
    <n v="27.945"/>
    <n v="167.67000000000002"/>
    <s v="Yes"/>
    <s v="811"/>
  </r>
  <r>
    <s v="KUX-19632-830"/>
    <d v="2021-07-20T00:00:00"/>
    <x v="897"/>
    <s v="E-D-0.2"/>
    <n v="6"/>
    <s v="Chloette Bernardot"/>
    <s v="United States"/>
    <s v="Exc"/>
    <n v="3.645"/>
    <n v="21.87"/>
    <s v="Yes"/>
    <s v="396"/>
  </r>
  <r>
    <s v="SNZ-44595-152"/>
    <d v="2022-08-12T00:00:00"/>
    <x v="898"/>
    <s v="R-L-1"/>
    <n v="2"/>
    <s v="Kim Kemery"/>
    <s v="United States"/>
    <s v="Rob"/>
    <n v="11.95"/>
    <n v="23.9"/>
    <s v="Yes"/>
    <s v="8"/>
  </r>
  <r>
    <s v="GQA-37241-629"/>
    <d v="2020-01-01T00:00:00"/>
    <x v="899"/>
    <s v="A-M-0.2"/>
    <n v="2"/>
    <s v="Fanchette Parlot"/>
    <s v="United States"/>
    <s v="Ara"/>
    <n v="3.375"/>
    <n v="6.75"/>
    <s v="Yes"/>
    <s v="962"/>
  </r>
  <r>
    <s v="WVV-79948-067"/>
    <d v="2021-01-18T00:00:00"/>
    <x v="900"/>
    <s v="E-M-2.5"/>
    <n v="1"/>
    <s v="Ramon Cheak"/>
    <s v="Ireland"/>
    <s v="Exc"/>
    <n v="31.624999999999996"/>
    <n v="31.624999999999996"/>
    <s v="Yes"/>
    <s v="579"/>
  </r>
  <r>
    <s v="LHX-81117-166"/>
    <d v="2021-12-31T00:00:00"/>
    <x v="901"/>
    <s v="R-L-1"/>
    <n v="4"/>
    <s v="Koressa O'Geneay"/>
    <s v="United States"/>
    <s v="Rob"/>
    <n v="11.95"/>
    <n v="47.8"/>
    <s v="No"/>
    <s v="232"/>
  </r>
  <r>
    <s v="GCD-75444-320"/>
    <d v="2020-05-04T00:00:00"/>
    <x v="902"/>
    <s v="L-M-2.5"/>
    <n v="1"/>
    <s v="Claudell Ayre"/>
    <s v="United States"/>
    <s v="Lib"/>
    <n v="33.464999999999996"/>
    <n v="33.464999999999996"/>
    <s v="No"/>
    <s v="838"/>
  </r>
  <r>
    <s v="SGA-30059-217"/>
    <d v="2021-02-20T00:00:00"/>
    <x v="903"/>
    <s v="A-D-0.5"/>
    <n v="5"/>
    <s v="Lorianne Kyneton"/>
    <s v="United Kingdom"/>
    <s v="Ara"/>
    <n v="5.97"/>
    <n v="29.849999999999998"/>
    <s v="Yes"/>
    <s v="546"/>
  </r>
  <r>
    <s v="GNL-98714-885"/>
    <d v="2020-03-07T00:00:00"/>
    <x v="904"/>
    <s v="R-M-1"/>
    <n v="3"/>
    <s v="Adele McFayden"/>
    <s v="United Kingdom"/>
    <s v="Rob"/>
    <n v="9.9499999999999993"/>
    <n v="29.849999999999998"/>
    <s v="Yes"/>
    <s v="896"/>
  </r>
  <r>
    <s v="OQA-93249-841"/>
    <d v="2019-04-05T00:00:00"/>
    <x v="905"/>
    <s v="A-M-2.5"/>
    <n v="6"/>
    <s v="Herta Layne"/>
    <s v="United States"/>
    <s v="Ara"/>
    <n v="25.874999999999996"/>
    <n v="155.24999999999997"/>
    <s v="Yes"/>
    <s v="1233"/>
  </r>
  <r>
    <s v="DUV-12075-132"/>
    <d v="2022-06-06T00:00:00"/>
    <x v="906"/>
    <s v="E-D-0.2"/>
    <n v="5"/>
    <s v="Marguerite Graves"/>
    <s v="United States"/>
    <s v="Exc"/>
    <n v="3.645"/>
    <n v="18.225000000000001"/>
    <s v="No"/>
    <s v="75"/>
  </r>
  <r>
    <s v="DUV-12075-132"/>
    <d v="2022-06-06T00:00:00"/>
    <x v="906"/>
    <s v="L-D-0.5"/>
    <n v="2"/>
    <s v="Marguerite Graves"/>
    <s v="United States"/>
    <s v="Lib"/>
    <n v="7.77"/>
    <n v="15.54"/>
    <s v="No"/>
    <s v="75"/>
  </r>
  <r>
    <s v="KPO-24942-184"/>
    <d v="2021-03-21T00:00:00"/>
    <x v="907"/>
    <s v="L-L-2.5"/>
    <n v="3"/>
    <s v="Desdemona Eye"/>
    <s v="Ireland"/>
    <s v="Lib"/>
    <n v="36.454999999999998"/>
    <n v="109.36499999999999"/>
    <s v="No"/>
    <s v="517"/>
  </r>
  <r>
    <s v="SRJ-79353-838"/>
    <d v="2021-12-19T00:00:00"/>
    <x v="908"/>
    <s v="A-L-1"/>
    <n v="6"/>
    <s v="Margarette Sterland"/>
    <s v="United States"/>
    <s v="Ara"/>
    <n v="12.95"/>
    <n v="77.699999999999989"/>
    <s v="No"/>
    <s v="244"/>
  </r>
  <r>
    <s v="XBV-40336-071"/>
    <d v="2021-02-17T00:00:00"/>
    <x v="909"/>
    <s v="A-D-0.2"/>
    <n v="3"/>
    <s v="Catharine Scoines"/>
    <s v="Ireland"/>
    <s v="Ara"/>
    <n v="2.9849999999999999"/>
    <n v="8.9550000000000001"/>
    <s v="No"/>
    <s v="549"/>
  </r>
  <r>
    <s v="RLM-96511-467"/>
    <d v="2020-01-06T00:00:00"/>
    <x v="910"/>
    <s v="R-L-2.5"/>
    <n v="1"/>
    <s v="Jennica Tewelson"/>
    <s v="United States"/>
    <s v="Rob"/>
    <n v="27.484999999999996"/>
    <n v="27.484999999999996"/>
    <s v="No"/>
    <s v="957"/>
  </r>
  <r>
    <s v="AEZ-13242-456"/>
    <d v="2022-05-04T00:00:00"/>
    <x v="906"/>
    <s v="R-M-0.5"/>
    <n v="5"/>
    <s v="Marguerite Graves"/>
    <s v="United States"/>
    <s v="Rob"/>
    <n v="5.97"/>
    <n v="29.849999999999998"/>
    <s v="No"/>
    <s v="108"/>
  </r>
  <r>
    <s v="UME-75640-698"/>
    <d v="2019-10-11T00:00:00"/>
    <x v="906"/>
    <s v="A-M-0.5"/>
    <n v="4"/>
    <s v="Marguerite Graves"/>
    <s v="United States"/>
    <s v="Ara"/>
    <n v="6.75"/>
    <n v="27"/>
    <s v="No"/>
    <s v="1044"/>
  </r>
  <r>
    <s v="GJC-66474-557"/>
    <d v="2021-08-03T00:00:00"/>
    <x v="911"/>
    <s v="A-D-1"/>
    <n v="1"/>
    <s v="Nicolina Jenny"/>
    <s v="United States"/>
    <s v="Ara"/>
    <n v="9.9499999999999993"/>
    <n v="9.9499999999999993"/>
    <s v="No"/>
    <s v="382"/>
  </r>
  <r>
    <s v="IRV-20769-219"/>
    <d v="2020-10-15T00:00:00"/>
    <x v="912"/>
    <s v="E-M-0.2"/>
    <n v="3"/>
    <s v="Vidovic Antonelli"/>
    <s v="United Kingdom"/>
    <s v="Exc"/>
    <n v="4.125"/>
    <n v="12.375"/>
    <s v="Yes"/>
    <s v="674"/>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13">
  <r>
    <s v="00246-15080-LE"/>
    <d v="2022-07-12T00:00:00"/>
    <n v="1"/>
    <n v="178.71"/>
    <n v="39"/>
    <n v="9"/>
    <n v="0"/>
    <n v="9"/>
    <n v="6"/>
    <x v="0"/>
    <x v="0"/>
  </r>
  <r>
    <s v="00256-19905-YG"/>
    <d v="2019-01-19T00:00:00"/>
    <n v="1"/>
    <n v="40.5"/>
    <n v="1309"/>
    <n v="0"/>
    <n v="0"/>
    <n v="5"/>
    <n v="1.6666666666666667"/>
    <x v="1"/>
    <x v="0"/>
  </r>
  <r>
    <s v="00445-42781-KX"/>
    <d v="2022-04-29T00:00:00"/>
    <n v="4"/>
    <n v="163.71999999999997"/>
    <n v="113"/>
    <n v="9"/>
    <n v="9"/>
    <n v="9"/>
    <n v="9"/>
    <x v="2"/>
    <x v="1"/>
  </r>
  <r>
    <s v="00539-42510-RY"/>
    <d v="2020-03-01T00:00:00"/>
    <n v="1"/>
    <n v="148.92499999999998"/>
    <n v="902"/>
    <n v="3"/>
    <n v="0"/>
    <n v="9"/>
    <n v="4"/>
    <x v="3"/>
    <x v="1"/>
  </r>
  <r>
    <s v="00852-54571-WP"/>
    <d v="2021-07-10T00:00:00"/>
    <n v="1"/>
    <n v="8.25"/>
    <n v="406"/>
    <n v="6"/>
    <n v="0"/>
    <n v="0"/>
    <n v="2"/>
    <x v="1"/>
    <x v="1"/>
  </r>
  <r>
    <s v="00886-35803-FG"/>
    <d v="2019-09-11T00:00:00"/>
    <n v="1"/>
    <n v="23.31"/>
    <n v="1074"/>
    <n v="1"/>
    <n v="0"/>
    <n v="3"/>
    <n v="1.3333333333333333"/>
    <x v="1"/>
    <x v="0"/>
  </r>
  <r>
    <s v="00888-74814-UZ"/>
    <d v="2022-08-02T00:00:00"/>
    <n v="1"/>
    <n v="17.91"/>
    <n v="18"/>
    <n v="9"/>
    <n v="0"/>
    <n v="2"/>
    <n v="3.6666666666666665"/>
    <x v="3"/>
    <x v="0"/>
  </r>
  <r>
    <s v="01035-70465-UO"/>
    <d v="2019-11-21T00:00:00"/>
    <n v="2"/>
    <n v="71.699999999999989"/>
    <n v="1027"/>
    <n v="2"/>
    <n v="9"/>
    <n v="7"/>
    <n v="6"/>
    <x v="0"/>
    <x v="1"/>
  </r>
  <r>
    <s v="01282-28364-RZ"/>
    <d v="2021-12-31T00:00:00"/>
    <n v="1"/>
    <n v="47.8"/>
    <n v="232"/>
    <n v="8"/>
    <n v="0"/>
    <n v="6"/>
    <n v="4.666666666666667"/>
    <x v="3"/>
    <x v="0"/>
  </r>
  <r>
    <s v="01297-94364-XH"/>
    <d v="2020-09-09T00:00:00"/>
    <n v="1"/>
    <n v="17.46"/>
    <n v="710"/>
    <n v="4"/>
    <n v="0"/>
    <n v="2"/>
    <n v="2"/>
    <x v="1"/>
    <x v="0"/>
  </r>
  <r>
    <s v="01304-59807-OB"/>
    <d v="2020-09-02T00:00:00"/>
    <n v="1"/>
    <n v="6.75"/>
    <n v="717"/>
    <n v="4"/>
    <n v="0"/>
    <n v="0"/>
    <n v="1.3333333333333333"/>
    <x v="1"/>
    <x v="1"/>
  </r>
  <r>
    <s v="01338-83217-GV"/>
    <d v="2019-08-07T00:00:00"/>
    <n v="1"/>
    <n v="68.655000000000001"/>
    <n v="1109"/>
    <n v="1"/>
    <n v="0"/>
    <n v="7"/>
    <n v="2.6666666666666665"/>
    <x v="1"/>
    <x v="0"/>
  </r>
  <r>
    <s v="01433-04270-AX"/>
    <d v="2020-03-23T00:00:00"/>
    <n v="1"/>
    <n v="35.82"/>
    <n v="880"/>
    <n v="3"/>
    <n v="0"/>
    <n v="5"/>
    <n v="2.6666666666666665"/>
    <x v="1"/>
    <x v="1"/>
  </r>
  <r>
    <s v="01474-63436-TP"/>
    <d v="2021-08-01T00:00:00"/>
    <n v="1"/>
    <n v="114.42499999999998"/>
    <n v="384"/>
    <n v="6"/>
    <n v="0"/>
    <n v="8"/>
    <n v="4.666666666666667"/>
    <x v="3"/>
    <x v="0"/>
  </r>
  <r>
    <s v="01603-43789-TN"/>
    <d v="2020-10-10T00:00:00"/>
    <n v="2"/>
    <n v="246.20999999999998"/>
    <n v="679"/>
    <n v="4"/>
    <n v="9"/>
    <n v="9"/>
    <n v="7.333333333333333"/>
    <x v="0"/>
    <x v="1"/>
  </r>
  <r>
    <s v="01811-60350-CU"/>
    <d v="2020-07-15T00:00:00"/>
    <n v="1"/>
    <n v="82.5"/>
    <n v="766"/>
    <n v="4"/>
    <n v="0"/>
    <n v="8"/>
    <n v="4"/>
    <x v="3"/>
    <x v="0"/>
  </r>
  <r>
    <s v="01841-48191-NL"/>
    <d v="2020-02-28T00:00:00"/>
    <n v="2"/>
    <n v="46.965000000000003"/>
    <n v="904"/>
    <n v="3"/>
    <n v="9"/>
    <n v="6"/>
    <n v="6"/>
    <x v="0"/>
    <x v="1"/>
  </r>
  <r>
    <s v="01927-46702-YT"/>
    <d v="2021-01-28T00:00:00"/>
    <n v="1"/>
    <n v="12.15"/>
    <n v="569"/>
    <n v="5"/>
    <n v="0"/>
    <n v="1"/>
    <n v="2"/>
    <x v="1"/>
    <x v="0"/>
  </r>
  <r>
    <s v="01932-87052-KO"/>
    <d v="2020-12-02T00:00:00"/>
    <n v="1"/>
    <n v="24.75"/>
    <n v="626"/>
    <n v="4"/>
    <n v="0"/>
    <n v="3"/>
    <n v="2.3333333333333335"/>
    <x v="1"/>
    <x v="1"/>
  </r>
  <r>
    <s v="02002-98725-CH"/>
    <d v="2021-10-01T00:00:00"/>
    <n v="1"/>
    <n v="58.2"/>
    <n v="323"/>
    <n v="7"/>
    <n v="0"/>
    <n v="7"/>
    <n v="4.666666666666667"/>
    <x v="3"/>
    <x v="1"/>
  </r>
  <r>
    <s v="02009-87294-SY"/>
    <d v="2020-09-11T00:00:00"/>
    <n v="1"/>
    <n v="68.75"/>
    <n v="708"/>
    <n v="4"/>
    <n v="0"/>
    <n v="7"/>
    <n v="3.6666666666666665"/>
    <x v="3"/>
    <x v="0"/>
  </r>
  <r>
    <s v="02536-18494-AQ"/>
    <d v="2022-07-16T00:00:00"/>
    <n v="1"/>
    <n v="94.874999999999986"/>
    <n v="35"/>
    <n v="9"/>
    <n v="0"/>
    <n v="8"/>
    <n v="5.666666666666667"/>
    <x v="3"/>
    <x v="1"/>
  </r>
  <r>
    <s v="03010-30348-UA"/>
    <d v="2021-04-14T00:00:00"/>
    <n v="1"/>
    <n v="182.27499999999998"/>
    <n v="493"/>
    <n v="6"/>
    <n v="0"/>
    <n v="9"/>
    <n v="5"/>
    <x v="4"/>
    <x v="1"/>
  </r>
  <r>
    <s v="03090-88267-BQ"/>
    <d v="2020-12-04T00:00:00"/>
    <n v="1"/>
    <n v="17.91"/>
    <n v="624"/>
    <n v="5"/>
    <n v="0"/>
    <n v="2"/>
    <n v="2.3333333333333335"/>
    <x v="1"/>
    <x v="0"/>
  </r>
  <r>
    <s v="03157-23165-UB"/>
    <d v="2019-02-24T00:00:00"/>
    <n v="1"/>
    <n v="7.77"/>
    <n v="1273"/>
    <n v="0"/>
    <n v="0"/>
    <n v="0"/>
    <n v="0"/>
    <x v="5"/>
    <x v="0"/>
  </r>
  <r>
    <s v="03384-62101-IY"/>
    <d v="2020-07-31T00:00:00"/>
    <n v="1"/>
    <n v="148.92499999999998"/>
    <n v="750"/>
    <n v="4"/>
    <n v="0"/>
    <n v="9"/>
    <n v="4.333333333333333"/>
    <x v="3"/>
    <x v="1"/>
  </r>
  <r>
    <s v="03396-68805-ZC"/>
    <d v="2019-01-02T00:00:00"/>
    <n v="1"/>
    <n v="17.91"/>
    <n v="1326"/>
    <n v="0"/>
    <n v="0"/>
    <n v="2"/>
    <n v="0.66666666666666663"/>
    <x v="5"/>
    <x v="0"/>
  </r>
  <r>
    <s v="03677-09134-BC"/>
    <d v="2021-11-28T00:00:00"/>
    <n v="1"/>
    <n v="8.25"/>
    <n v="265"/>
    <n v="8"/>
    <n v="0"/>
    <n v="0"/>
    <n v="2.6666666666666665"/>
    <x v="1"/>
    <x v="0"/>
  </r>
  <r>
    <s v="03917-13632-KC"/>
    <d v="2019-04-05T00:00:00"/>
    <n v="1"/>
    <n v="155.24999999999997"/>
    <n v="1233"/>
    <n v="0"/>
    <n v="0"/>
    <n v="9"/>
    <n v="3"/>
    <x v="3"/>
    <x v="1"/>
  </r>
  <r>
    <s v="03990-21586-MQ"/>
    <d v="2021-03-19T00:00:00"/>
    <n v="1"/>
    <n v="26.73"/>
    <n v="519"/>
    <n v="5"/>
    <n v="0"/>
    <n v="4"/>
    <n v="3"/>
    <x v="3"/>
    <x v="1"/>
  </r>
  <r>
    <s v="04152-34436-IE"/>
    <d v="2021-10-04T00:00:00"/>
    <n v="1"/>
    <n v="72.91"/>
    <n v="320"/>
    <n v="7"/>
    <n v="0"/>
    <n v="7"/>
    <n v="4.666666666666667"/>
    <x v="3"/>
    <x v="0"/>
  </r>
  <r>
    <s v="04317-46176-TB"/>
    <d v="2020-09-18T00:00:00"/>
    <n v="1"/>
    <n v="21.509999999999998"/>
    <n v="701"/>
    <n v="4"/>
    <n v="0"/>
    <n v="3"/>
    <n v="2.3333333333333335"/>
    <x v="1"/>
    <x v="0"/>
  </r>
  <r>
    <s v="04513-76520-QO"/>
    <d v="2020-08-08T00:00:00"/>
    <n v="1"/>
    <n v="12.95"/>
    <n v="742"/>
    <n v="4"/>
    <n v="0"/>
    <n v="1"/>
    <n v="1.6666666666666667"/>
    <x v="1"/>
    <x v="1"/>
  </r>
  <r>
    <s v="04521-04300-OK"/>
    <d v="2021-12-07T00:00:00"/>
    <n v="1"/>
    <n v="26.19"/>
    <n v="256"/>
    <n v="8"/>
    <n v="0"/>
    <n v="4"/>
    <n v="4"/>
    <x v="3"/>
    <x v="1"/>
  </r>
  <r>
    <s v="04609-95151-XH"/>
    <d v="2022-08-06T00:00:00"/>
    <n v="1"/>
    <n v="29.849999999999998"/>
    <n v="14"/>
    <n v="9"/>
    <n v="0"/>
    <n v="4"/>
    <n v="4.333333333333333"/>
    <x v="3"/>
    <x v="0"/>
  </r>
  <r>
    <s v="04666-71569-RI"/>
    <d v="2020-01-31T00:00:00"/>
    <n v="2"/>
    <n v="33.31"/>
    <n v="932"/>
    <n v="2"/>
    <n v="9"/>
    <n v="5"/>
    <n v="5.333333333333333"/>
    <x v="3"/>
    <x v="1"/>
  </r>
  <r>
    <s v="04671-85591-RT"/>
    <d v="2020-01-27T00:00:00"/>
    <n v="1"/>
    <n v="10.935"/>
    <n v="936"/>
    <n v="2"/>
    <n v="0"/>
    <n v="1"/>
    <n v="1"/>
    <x v="1"/>
    <x v="1"/>
  </r>
  <r>
    <s v="04713-57765-KR"/>
    <d v="2021-08-31T00:00:00"/>
    <n v="1"/>
    <n v="22.5"/>
    <n v="354"/>
    <n v="7"/>
    <n v="0"/>
    <n v="3"/>
    <n v="3.3333333333333335"/>
    <x v="3"/>
    <x v="1"/>
  </r>
  <r>
    <s v="04739-85772-QT"/>
    <d v="2019-12-14T00:00:00"/>
    <n v="1"/>
    <n v="204.92999999999995"/>
    <n v="980"/>
    <n v="2"/>
    <n v="0"/>
    <n v="9"/>
    <n v="3.6666666666666665"/>
    <x v="3"/>
    <x v="1"/>
  </r>
  <r>
    <s v="04921-85445-SL"/>
    <d v="2021-12-13T00:00:00"/>
    <n v="1"/>
    <n v="178.70999999999998"/>
    <n v="250"/>
    <n v="8"/>
    <n v="0"/>
    <n v="9"/>
    <n v="5.666666666666667"/>
    <x v="3"/>
    <x v="1"/>
  </r>
  <r>
    <s v="05325-97750-WP"/>
    <d v="2021-11-05T00:00:00"/>
    <n v="4"/>
    <n v="183.66"/>
    <n v="288"/>
    <n v="7"/>
    <n v="9"/>
    <n v="9"/>
    <n v="8.3333333333333339"/>
    <x v="2"/>
    <x v="1"/>
  </r>
  <r>
    <s v="05501-86351-NX"/>
    <d v="2022-03-04T00:00:00"/>
    <n v="1"/>
    <n v="89.35499999999999"/>
    <n v="169"/>
    <n v="8"/>
    <n v="0"/>
    <n v="8"/>
    <n v="5.333333333333333"/>
    <x v="3"/>
    <x v="1"/>
  </r>
  <r>
    <s v="05754-41702-FG"/>
    <d v="2021-03-27T00:00:00"/>
    <n v="1"/>
    <n v="8.73"/>
    <n v="511"/>
    <n v="6"/>
    <n v="0"/>
    <n v="1"/>
    <n v="2.3333333333333335"/>
    <x v="1"/>
    <x v="0"/>
  </r>
  <r>
    <s v="06058-48844-PI"/>
    <d v="2022-06-05T00:00:00"/>
    <n v="1"/>
    <n v="126.49999999999999"/>
    <n v="76"/>
    <n v="9"/>
    <n v="0"/>
    <n v="9"/>
    <n v="6"/>
    <x v="0"/>
    <x v="1"/>
  </r>
  <r>
    <s v="06136-65250-PG"/>
    <d v="2022-08-12T00:00:00"/>
    <n v="1"/>
    <n v="23.9"/>
    <n v="8"/>
    <n v="9"/>
    <n v="0"/>
    <n v="3"/>
    <n v="4"/>
    <x v="3"/>
    <x v="1"/>
  </r>
  <r>
    <s v="06279-72603-JE"/>
    <d v="2022-01-30T00:00:00"/>
    <n v="1"/>
    <n v="44.75"/>
    <n v="202"/>
    <n v="8"/>
    <n v="0"/>
    <n v="6"/>
    <n v="4.666666666666667"/>
    <x v="3"/>
    <x v="0"/>
  </r>
  <r>
    <s v="06432-73165-ML"/>
    <d v="2020-12-05T00:00:00"/>
    <n v="1"/>
    <n v="20.25"/>
    <n v="623"/>
    <n v="5"/>
    <n v="0"/>
    <n v="3"/>
    <n v="2.6666666666666665"/>
    <x v="1"/>
    <x v="1"/>
  </r>
  <r>
    <s v="06488-46303-IZ"/>
    <d v="2019-11-21T00:00:00"/>
    <n v="1"/>
    <n v="59.569999999999993"/>
    <n v="1003"/>
    <n v="2"/>
    <n v="0"/>
    <n v="7"/>
    <n v="3"/>
    <x v="3"/>
    <x v="1"/>
  </r>
  <r>
    <s v="06552-04430-AG"/>
    <d v="2020-09-16T00:00:00"/>
    <n v="1"/>
    <n v="35.82"/>
    <n v="703"/>
    <n v="4"/>
    <n v="0"/>
    <n v="5"/>
    <n v="3"/>
    <x v="3"/>
    <x v="0"/>
  </r>
  <r>
    <s v="06623-54610-HC"/>
    <d v="2022-03-15T00:00:00"/>
    <n v="1"/>
    <n v="10.754999999999999"/>
    <n v="158"/>
    <n v="8"/>
    <n v="0"/>
    <n v="1"/>
    <n v="3"/>
    <x v="3"/>
    <x v="0"/>
  </r>
  <r>
    <s v="06624-54037-BQ"/>
    <d v="2022-03-22T00:00:00"/>
    <n v="1"/>
    <n v="5.97"/>
    <n v="151"/>
    <n v="8"/>
    <n v="0"/>
    <n v="0"/>
    <n v="2.6666666666666665"/>
    <x v="1"/>
    <x v="0"/>
  </r>
  <r>
    <s v="06631-86965-XP"/>
    <d v="2020-04-11T00:00:00"/>
    <n v="1"/>
    <n v="16.5"/>
    <n v="861"/>
    <n v="3"/>
    <n v="0"/>
    <n v="2"/>
    <n v="1.6666666666666667"/>
    <x v="1"/>
    <x v="1"/>
  </r>
  <r>
    <s v="06757-96251-UH"/>
    <d v="2019-07-31T00:00:00"/>
    <n v="1"/>
    <n v="17.91"/>
    <n v="1116"/>
    <n v="1"/>
    <n v="0"/>
    <n v="2"/>
    <n v="1"/>
    <x v="1"/>
    <x v="1"/>
  </r>
  <r>
    <s v="06812-11924-IK"/>
    <d v="2021-02-07T00:00:00"/>
    <n v="1"/>
    <n v="53.699999999999996"/>
    <n v="559"/>
    <n v="5"/>
    <n v="0"/>
    <n v="6"/>
    <n v="3.6666666666666665"/>
    <x v="3"/>
    <x v="1"/>
  </r>
  <r>
    <s v="06899-54551-EH"/>
    <d v="2021-06-04T00:00:00"/>
    <n v="1"/>
    <n v="39.799999999999997"/>
    <n v="442"/>
    <n v="6"/>
    <n v="0"/>
    <n v="5"/>
    <n v="3.6666666666666665"/>
    <x v="3"/>
    <x v="0"/>
  </r>
  <r>
    <s v="06953-94794-FB"/>
    <d v="2020-07-29T00:00:00"/>
    <n v="1"/>
    <n v="27"/>
    <n v="752"/>
    <n v="4"/>
    <n v="0"/>
    <n v="4"/>
    <n v="2.6666666666666665"/>
    <x v="1"/>
    <x v="0"/>
  </r>
  <r>
    <s v="07095-81281-NJ"/>
    <d v="2021-05-28T00:00:00"/>
    <n v="1"/>
    <n v="23.31"/>
    <n v="449"/>
    <n v="6"/>
    <n v="0"/>
    <n v="3"/>
    <n v="3"/>
    <x v="3"/>
    <x v="1"/>
  </r>
  <r>
    <s v="07237-32539-NB"/>
    <d v="2020-04-20T00:00:00"/>
    <n v="1"/>
    <n v="5.3699999999999992"/>
    <n v="852"/>
    <n v="3"/>
    <n v="0"/>
    <n v="0"/>
    <n v="1"/>
    <x v="1"/>
    <x v="1"/>
  </r>
  <r>
    <s v="07250-63194-JO"/>
    <d v="2021-10-12T00:00:00"/>
    <n v="1"/>
    <n v="11.25"/>
    <n v="312"/>
    <n v="7"/>
    <n v="0"/>
    <n v="1"/>
    <n v="2.6666666666666665"/>
    <x v="1"/>
    <x v="0"/>
  </r>
  <r>
    <s v="07476-13102-NJ"/>
    <d v="2020-02-08T00:00:00"/>
    <n v="1"/>
    <n v="15.54"/>
    <n v="924"/>
    <n v="2"/>
    <n v="0"/>
    <n v="2"/>
    <n v="1.3333333333333333"/>
    <x v="1"/>
    <x v="0"/>
  </r>
  <r>
    <s v="07591-92789-UA"/>
    <d v="2020-10-24T00:00:00"/>
    <n v="1"/>
    <n v="12.375"/>
    <n v="665"/>
    <n v="4"/>
    <n v="0"/>
    <n v="1"/>
    <n v="1.6666666666666667"/>
    <x v="1"/>
    <x v="1"/>
  </r>
  <r>
    <s v="07756-71018-GU"/>
    <d v="2019-06-27T00:00:00"/>
    <n v="1"/>
    <n v="137.42499999999998"/>
    <n v="1150"/>
    <n v="1"/>
    <n v="0"/>
    <n v="9"/>
    <n v="3.3333333333333335"/>
    <x v="3"/>
    <x v="1"/>
  </r>
  <r>
    <s v="07878-45872-CC"/>
    <d v="2021-11-13T00:00:00"/>
    <n v="1"/>
    <n v="139.72499999999999"/>
    <n v="280"/>
    <n v="7"/>
    <n v="0"/>
    <n v="9"/>
    <n v="5.333333333333333"/>
    <x v="3"/>
    <x v="0"/>
  </r>
  <r>
    <s v="07972-83134-NM"/>
    <d v="2021-05-08T00:00:00"/>
    <n v="1"/>
    <n v="21.87"/>
    <n v="469"/>
    <n v="6"/>
    <n v="0"/>
    <n v="3"/>
    <n v="3"/>
    <x v="3"/>
    <x v="1"/>
  </r>
  <r>
    <s v="07972-83748-JI"/>
    <d v="2019-02-13T00:00:00"/>
    <n v="1"/>
    <n v="77.699999999999989"/>
    <n v="1284"/>
    <n v="0"/>
    <n v="0"/>
    <n v="8"/>
    <n v="2.6666666666666665"/>
    <x v="1"/>
    <x v="1"/>
  </r>
  <r>
    <s v="08023-52962-ET"/>
    <d v="2021-03-28T00:00:00"/>
    <n v="1"/>
    <n v="41.25"/>
    <n v="510"/>
    <n v="6"/>
    <n v="0"/>
    <n v="5"/>
    <n v="3.6666666666666665"/>
    <x v="3"/>
    <x v="1"/>
  </r>
  <r>
    <s v="08100-71102-HQ"/>
    <d v="2019-03-10T00:00:00"/>
    <n v="1"/>
    <n v="38.04"/>
    <n v="1259"/>
    <n v="0"/>
    <n v="0"/>
    <n v="5"/>
    <n v="1.6666666666666667"/>
    <x v="1"/>
    <x v="0"/>
  </r>
  <r>
    <s v="08120-16183-AW"/>
    <d v="2021-08-10T00:00:00"/>
    <n v="1"/>
    <n v="24.75"/>
    <n v="375"/>
    <n v="7"/>
    <n v="0"/>
    <n v="3"/>
    <n v="3.3333333333333335"/>
    <x v="3"/>
    <x v="0"/>
  </r>
  <r>
    <s v="08350-81623-TF"/>
    <d v="2022-07-07T00:00:00"/>
    <n v="1"/>
    <n v="7.29"/>
    <n v="44"/>
    <n v="9"/>
    <n v="0"/>
    <n v="0"/>
    <n v="3"/>
    <x v="3"/>
    <x v="1"/>
  </r>
  <r>
    <s v="08360-19442-GB"/>
    <d v="2022-05-21T00:00:00"/>
    <n v="1"/>
    <n v="133.85999999999999"/>
    <n v="91"/>
    <n v="9"/>
    <n v="0"/>
    <n v="9"/>
    <n v="6"/>
    <x v="0"/>
    <x v="0"/>
  </r>
  <r>
    <s v="08405-33165-BS"/>
    <d v="2020-01-01T00:00:00"/>
    <n v="1"/>
    <n v="6.75"/>
    <n v="962"/>
    <n v="2"/>
    <n v="0"/>
    <n v="0"/>
    <n v="0.66666666666666663"/>
    <x v="5"/>
    <x v="1"/>
  </r>
  <r>
    <s v="08439-55669-AI"/>
    <d v="2019-07-21T00:00:00"/>
    <n v="2"/>
    <n v="75.239999999999995"/>
    <n v="1126"/>
    <n v="1"/>
    <n v="9"/>
    <n v="7"/>
    <n v="5.666666666666667"/>
    <x v="3"/>
    <x v="1"/>
  </r>
  <r>
    <s v="08478-75251-OG"/>
    <d v="2020-09-09T00:00:00"/>
    <n v="1"/>
    <n v="17.91"/>
    <n v="710"/>
    <n v="4"/>
    <n v="0"/>
    <n v="2"/>
    <n v="2"/>
    <x v="1"/>
    <x v="1"/>
  </r>
  <r>
    <s v="08523-01791-TI"/>
    <d v="2020-04-25T00:00:00"/>
    <n v="1"/>
    <n v="114.42499999999998"/>
    <n v="847"/>
    <n v="3"/>
    <n v="0"/>
    <n v="8"/>
    <n v="3.6666666666666665"/>
    <x v="3"/>
    <x v="0"/>
  </r>
  <r>
    <s v="08613-17327-XT"/>
    <d v="2019-10-13T00:00:00"/>
    <n v="2"/>
    <n v="56.669999999999995"/>
    <n v="1042"/>
    <n v="2"/>
    <n v="9"/>
    <n v="7"/>
    <n v="6"/>
    <x v="0"/>
    <x v="0"/>
  </r>
  <r>
    <s v="08694-57330-XR"/>
    <d v="2022-05-13T00:00:00"/>
    <n v="1"/>
    <n v="29.784999999999997"/>
    <n v="99"/>
    <n v="9"/>
    <n v="0"/>
    <n v="4"/>
    <n v="4.333333333333333"/>
    <x v="3"/>
    <x v="1"/>
  </r>
  <r>
    <s v="08743-09057-OO"/>
    <d v="2021-10-17T00:00:00"/>
    <n v="1"/>
    <n v="178.70999999999998"/>
    <n v="307"/>
    <n v="7"/>
    <n v="0"/>
    <n v="9"/>
    <n v="5.333333333333333"/>
    <x v="3"/>
    <x v="1"/>
  </r>
  <r>
    <s v="08847-29858-HN"/>
    <d v="2021-04-05T00:00:00"/>
    <n v="1"/>
    <n v="7.77"/>
    <n v="502"/>
    <n v="6"/>
    <n v="0"/>
    <n v="0"/>
    <n v="2"/>
    <x v="1"/>
    <x v="1"/>
  </r>
  <r>
    <s v="08909-77713-CG"/>
    <d v="2020-02-18T00:00:00"/>
    <n v="1"/>
    <n v="2.9849999999999999"/>
    <n v="914"/>
    <n v="2"/>
    <n v="0"/>
    <n v="0"/>
    <n v="0.66666666666666663"/>
    <x v="5"/>
    <x v="1"/>
  </r>
  <r>
    <s v="08934-65581-ZI"/>
    <d v="2019-09-08T00:00:00"/>
    <n v="1"/>
    <n v="178.70999999999998"/>
    <n v="1077"/>
    <n v="1"/>
    <n v="0"/>
    <n v="9"/>
    <n v="3.3333333333333335"/>
    <x v="3"/>
    <x v="0"/>
  </r>
  <r>
    <s v="08946-56610-IH"/>
    <d v="2019-11-09T00:00:00"/>
    <n v="1"/>
    <n v="145.82"/>
    <n v="1015"/>
    <n v="2"/>
    <n v="0"/>
    <n v="9"/>
    <n v="3.6666666666666665"/>
    <x v="3"/>
    <x v="0"/>
  </r>
  <r>
    <s v="09020-56774-GU"/>
    <d v="2022-06-15T00:00:00"/>
    <n v="1"/>
    <n v="13.365"/>
    <n v="66"/>
    <n v="9"/>
    <n v="0"/>
    <n v="1"/>
    <n v="3.3333333333333335"/>
    <x v="3"/>
    <x v="1"/>
  </r>
  <r>
    <s v="09171-42203-EB"/>
    <d v="2020-04-07T00:00:00"/>
    <n v="1"/>
    <n v="33.464999999999996"/>
    <n v="865"/>
    <n v="3"/>
    <n v="0"/>
    <n v="5"/>
    <n v="2.6666666666666665"/>
    <x v="1"/>
    <x v="0"/>
  </r>
  <r>
    <s v="09540-70637-EV"/>
    <d v="2019-02-12T00:00:00"/>
    <n v="1"/>
    <n v="25.9"/>
    <n v="1285"/>
    <n v="0"/>
    <n v="0"/>
    <n v="4"/>
    <n v="1.3333333333333333"/>
    <x v="1"/>
    <x v="1"/>
  </r>
  <r>
    <s v="09595-95726-OV"/>
    <d v="2021-03-03T00:00:00"/>
    <n v="1"/>
    <n v="16.11"/>
    <n v="535"/>
    <n v="5"/>
    <n v="0"/>
    <n v="2"/>
    <n v="2.3333333333333335"/>
    <x v="1"/>
    <x v="1"/>
  </r>
  <r>
    <s v="09667-09231-YM"/>
    <d v="2019-01-26T00:00:00"/>
    <n v="1"/>
    <n v="53.46"/>
    <n v="1302"/>
    <n v="0"/>
    <n v="0"/>
    <n v="6"/>
    <n v="2"/>
    <x v="1"/>
    <x v="1"/>
  </r>
  <r>
    <s v="09668-23340-IC"/>
    <d v="2019-07-14T00:00:00"/>
    <n v="1"/>
    <n v="8.9550000000000001"/>
    <n v="1133"/>
    <n v="1"/>
    <n v="0"/>
    <n v="1"/>
    <n v="0.66666666666666663"/>
    <x v="5"/>
    <x v="0"/>
  </r>
  <r>
    <s v="09818-59895-EH"/>
    <d v="2021-02-20T00:00:00"/>
    <n v="1"/>
    <n v="139.72499999999999"/>
    <n v="546"/>
    <n v="5"/>
    <n v="0"/>
    <n v="9"/>
    <n v="4.666666666666667"/>
    <x v="3"/>
    <x v="1"/>
  </r>
  <r>
    <s v="09960-34242-LZ"/>
    <d v="2020-12-03T00:00:00"/>
    <n v="1"/>
    <n v="47.55"/>
    <n v="625"/>
    <n v="5"/>
    <n v="0"/>
    <n v="6"/>
    <n v="3.6666666666666665"/>
    <x v="3"/>
    <x v="0"/>
  </r>
  <r>
    <s v="10074-20104-NN"/>
    <d v="2019-12-15T00:00:00"/>
    <n v="1"/>
    <n v="20.584999999999997"/>
    <n v="979"/>
    <n v="2"/>
    <n v="0"/>
    <n v="3"/>
    <n v="1.6666666666666667"/>
    <x v="1"/>
    <x v="1"/>
  </r>
  <r>
    <s v="10138-31681-SD"/>
    <d v="2020-02-08T00:00:00"/>
    <n v="1"/>
    <n v="5.97"/>
    <n v="924"/>
    <n v="2"/>
    <n v="0"/>
    <n v="0"/>
    <n v="0.66666666666666663"/>
    <x v="5"/>
    <x v="0"/>
  </r>
  <r>
    <s v="10142-55267-YO"/>
    <d v="2021-03-10T00:00:00"/>
    <n v="2"/>
    <n v="28.574999999999999"/>
    <n v="528"/>
    <n v="5"/>
    <n v="9"/>
    <n v="4"/>
    <n v="6"/>
    <x v="0"/>
    <x v="1"/>
  </r>
  <r>
    <s v="10204-31464-SA"/>
    <d v="2021-03-12T00:00:00"/>
    <n v="1"/>
    <n v="7.77"/>
    <n v="526"/>
    <n v="5"/>
    <n v="0"/>
    <n v="0"/>
    <n v="1.6666666666666667"/>
    <x v="1"/>
    <x v="1"/>
  </r>
  <r>
    <s v="10225-91535-AI"/>
    <d v="2021-11-13T00:00:00"/>
    <n v="1"/>
    <n v="77.699999999999989"/>
    <n v="280"/>
    <n v="7"/>
    <n v="0"/>
    <n v="8"/>
    <n v="5"/>
    <x v="4"/>
    <x v="1"/>
  </r>
  <r>
    <s v="10637-45522-ID"/>
    <d v="2021-02-28T00:00:00"/>
    <n v="1"/>
    <n v="72.91"/>
    <n v="538"/>
    <n v="5"/>
    <n v="0"/>
    <n v="7"/>
    <n v="4"/>
    <x v="3"/>
    <x v="0"/>
  </r>
  <r>
    <s v="10725-45724-CO"/>
    <d v="2022-03-23T00:00:00"/>
    <n v="1"/>
    <n v="28.679999999999996"/>
    <n v="150"/>
    <n v="8"/>
    <n v="0"/>
    <n v="4"/>
    <n v="4"/>
    <x v="3"/>
    <x v="0"/>
  </r>
  <r>
    <s v="10728-17633-ST"/>
    <d v="2020-04-29T00:00:00"/>
    <n v="1"/>
    <n v="63.249999999999993"/>
    <n v="843"/>
    <n v="3"/>
    <n v="0"/>
    <n v="7"/>
    <n v="3.3333333333333335"/>
    <x v="3"/>
    <x v="1"/>
  </r>
  <r>
    <s v="11212-69985-ZJ"/>
    <d v="2021-01-13T00:00:00"/>
    <n v="1"/>
    <n v="17.91"/>
    <n v="584"/>
    <n v="5"/>
    <n v="0"/>
    <n v="2"/>
    <n v="2.3333333333333335"/>
    <x v="1"/>
    <x v="0"/>
  </r>
  <r>
    <s v="11263-86515-VU"/>
    <d v="2020-09-09T00:00:00"/>
    <n v="1"/>
    <n v="109.93999999999998"/>
    <n v="710"/>
    <n v="4"/>
    <n v="0"/>
    <n v="8"/>
    <n v="4"/>
    <x v="3"/>
    <x v="0"/>
  </r>
  <r>
    <s v="11349-55147-SN"/>
    <d v="2019-03-16T00:00:00"/>
    <n v="1"/>
    <n v="25.9"/>
    <n v="1253"/>
    <n v="0"/>
    <n v="0"/>
    <n v="4"/>
    <n v="1.3333333333333333"/>
    <x v="1"/>
    <x v="0"/>
  </r>
  <r>
    <s v="11408-81032-UR"/>
    <d v="2022-02-10T00:00:00"/>
    <n v="1"/>
    <n v="36.454999999999998"/>
    <n v="191"/>
    <n v="8"/>
    <n v="0"/>
    <n v="5"/>
    <n v="4.333333333333333"/>
    <x v="3"/>
    <x v="0"/>
  </r>
  <r>
    <s v="11550-78378-GE"/>
    <d v="2021-05-21T00:00:00"/>
    <n v="1"/>
    <n v="14.339999999999998"/>
    <n v="456"/>
    <n v="6"/>
    <n v="0"/>
    <n v="2"/>
    <n v="2.6666666666666665"/>
    <x v="1"/>
    <x v="0"/>
  </r>
  <r>
    <s v="11621-09964-ID"/>
    <d v="2019-07-26T00:00:00"/>
    <n v="1"/>
    <n v="8.9499999999999993"/>
    <n v="1121"/>
    <n v="1"/>
    <n v="0"/>
    <n v="1"/>
    <n v="0.66666666666666663"/>
    <x v="5"/>
    <x v="0"/>
  </r>
  <r>
    <s v="11729-74102-XB"/>
    <d v="2021-03-15T00:00:00"/>
    <n v="1"/>
    <n v="8.91"/>
    <n v="523"/>
    <n v="5"/>
    <n v="0"/>
    <n v="1"/>
    <n v="2"/>
    <x v="1"/>
    <x v="1"/>
  </r>
  <r>
    <s v="11812-00461-KH"/>
    <d v="2021-04-09T00:00:00"/>
    <n v="1"/>
    <n v="9.51"/>
    <n v="498"/>
    <n v="6"/>
    <n v="0"/>
    <n v="1"/>
    <n v="2.3333333333333335"/>
    <x v="1"/>
    <x v="0"/>
  </r>
  <r>
    <s v="11932-85629-CU"/>
    <d v="2022-05-30T00:00:00"/>
    <n v="1"/>
    <n v="123.50999999999999"/>
    <n v="82"/>
    <n v="9"/>
    <n v="0"/>
    <n v="9"/>
    <n v="6"/>
    <x v="0"/>
    <x v="0"/>
  </r>
  <r>
    <s v="12018-75670-EU"/>
    <d v="2020-01-25T00:00:00"/>
    <n v="1"/>
    <n v="3.5849999999999995"/>
    <n v="938"/>
    <n v="2"/>
    <n v="0"/>
    <n v="0"/>
    <n v="0.66666666666666663"/>
    <x v="5"/>
    <x v="1"/>
  </r>
  <r>
    <s v="12190-25421-WM"/>
    <d v="2019-01-11T00:00:00"/>
    <n v="1"/>
    <n v="68.655000000000001"/>
    <n v="1317"/>
    <n v="0"/>
    <n v="0"/>
    <n v="7"/>
    <n v="2.3333333333333335"/>
    <x v="1"/>
    <x v="0"/>
  </r>
  <r>
    <s v="12299-30914-NG"/>
    <d v="2019-06-24T00:00:00"/>
    <n v="1"/>
    <n v="155.24999999999997"/>
    <n v="1153"/>
    <n v="1"/>
    <n v="0"/>
    <n v="9"/>
    <n v="3.3333333333333335"/>
    <x v="3"/>
    <x v="1"/>
  </r>
  <r>
    <s v="12444-05174-OO"/>
    <d v="2021-06-08T00:00:00"/>
    <n v="1"/>
    <n v="5.97"/>
    <n v="438"/>
    <n v="6"/>
    <n v="0"/>
    <n v="0"/>
    <n v="2"/>
    <x v="1"/>
    <x v="0"/>
  </r>
  <r>
    <s v="12607-75113-UV"/>
    <d v="2021-12-10T00:00:00"/>
    <n v="1"/>
    <n v="20.25"/>
    <n v="253"/>
    <n v="8"/>
    <n v="0"/>
    <n v="2"/>
    <n v="3.3333333333333335"/>
    <x v="3"/>
    <x v="0"/>
  </r>
  <r>
    <s v="12715-05198-QU"/>
    <d v="2020-10-04T00:00:00"/>
    <n v="1"/>
    <n v="51.749999999999993"/>
    <n v="685"/>
    <n v="4"/>
    <n v="0"/>
    <n v="6"/>
    <n v="3.3333333333333335"/>
    <x v="3"/>
    <x v="1"/>
  </r>
  <r>
    <s v="12729-50170-JE"/>
    <d v="2021-08-27T00:00:00"/>
    <n v="1"/>
    <n v="71.699999999999989"/>
    <n v="358"/>
    <n v="7"/>
    <n v="0"/>
    <n v="7"/>
    <n v="4.666666666666667"/>
    <x v="3"/>
    <x v="1"/>
  </r>
  <r>
    <s v="12743-00952-KO"/>
    <d v="2020-09-08T00:00:00"/>
    <n v="1"/>
    <n v="45.769999999999996"/>
    <n v="711"/>
    <n v="4"/>
    <n v="0"/>
    <n v="6"/>
    <n v="3.3333333333333335"/>
    <x v="3"/>
    <x v="0"/>
  </r>
  <r>
    <s v="12747-63766-EU"/>
    <d v="2020-06-26T00:00:00"/>
    <n v="1"/>
    <n v="4.7549999999999999"/>
    <n v="785"/>
    <n v="3"/>
    <n v="0"/>
    <n v="0"/>
    <n v="1"/>
    <x v="1"/>
    <x v="1"/>
  </r>
  <r>
    <s v="12839-56537-TQ"/>
    <d v="2020-02-24T00:00:00"/>
    <n v="1"/>
    <n v="28.53"/>
    <n v="908"/>
    <n v="3"/>
    <n v="0"/>
    <n v="4"/>
    <n v="2.3333333333333335"/>
    <x v="1"/>
    <x v="1"/>
  </r>
  <r>
    <s v="12997-41076-FQ"/>
    <d v="2021-09-18T00:00:00"/>
    <n v="1"/>
    <n v="29.784999999999997"/>
    <n v="336"/>
    <n v="7"/>
    <n v="0"/>
    <n v="4"/>
    <n v="3.6666666666666665"/>
    <x v="3"/>
    <x v="1"/>
  </r>
  <r>
    <s v="13082-41034-PD"/>
    <d v="2022-07-13T00:00:00"/>
    <n v="1"/>
    <n v="114.42499999999998"/>
    <n v="38"/>
    <n v="9"/>
    <n v="0"/>
    <n v="8"/>
    <n v="5.666666666666667"/>
    <x v="3"/>
    <x v="0"/>
  </r>
  <r>
    <s v="13181-04387-LI"/>
    <d v="2021-03-03T00:00:00"/>
    <n v="1"/>
    <n v="82.5"/>
    <n v="535"/>
    <n v="5"/>
    <n v="0"/>
    <n v="8"/>
    <n v="4.333333333333333"/>
    <x v="3"/>
    <x v="0"/>
  </r>
  <r>
    <s v="13321-57602-GK"/>
    <d v="2021-10-07T00:00:00"/>
    <n v="1"/>
    <n v="35.82"/>
    <n v="317"/>
    <n v="7"/>
    <n v="0"/>
    <n v="5"/>
    <n v="4"/>
    <x v="3"/>
    <x v="1"/>
  </r>
  <r>
    <s v="13324-78688-MI"/>
    <d v="2020-06-24T00:00:00"/>
    <n v="1"/>
    <n v="77.699999999999989"/>
    <n v="787"/>
    <n v="3"/>
    <n v="0"/>
    <n v="8"/>
    <n v="3.6666666666666665"/>
    <x v="3"/>
    <x v="0"/>
  </r>
  <r>
    <s v="13366-78506-KP"/>
    <d v="2020-11-04T00:00:00"/>
    <n v="1"/>
    <n v="13.095000000000001"/>
    <n v="654"/>
    <n v="4"/>
    <n v="0"/>
    <n v="1"/>
    <n v="1.6666666666666667"/>
    <x v="1"/>
    <x v="1"/>
  </r>
  <r>
    <s v="13404-39127-WQ"/>
    <d v="2021-09-12T00:00:00"/>
    <n v="1"/>
    <n v="89.35499999999999"/>
    <n v="342"/>
    <n v="7"/>
    <n v="0"/>
    <n v="8"/>
    <n v="5"/>
    <x v="4"/>
    <x v="0"/>
  </r>
  <r>
    <s v="13441-34686-SW"/>
    <d v="2019-08-16T00:00:00"/>
    <n v="1"/>
    <n v="31.08"/>
    <n v="1100"/>
    <n v="1"/>
    <n v="0"/>
    <n v="4"/>
    <n v="1.6666666666666667"/>
    <x v="1"/>
    <x v="0"/>
  </r>
  <r>
    <s v="13549-65017-VE"/>
    <d v="2019-05-02T00:00:00"/>
    <n v="1"/>
    <n v="8.0549999999999997"/>
    <n v="1206"/>
    <n v="0"/>
    <n v="0"/>
    <n v="0"/>
    <n v="0"/>
    <x v="5"/>
    <x v="1"/>
  </r>
  <r>
    <s v="13561-92774-WP"/>
    <d v="2020-01-06T00:00:00"/>
    <n v="1"/>
    <n v="119.13999999999999"/>
    <n v="957"/>
    <n v="2"/>
    <n v="0"/>
    <n v="9"/>
    <n v="3.6666666666666665"/>
    <x v="3"/>
    <x v="1"/>
  </r>
  <r>
    <s v="13654-85265-IL"/>
    <d v="2020-07-02T00:00:00"/>
    <n v="1"/>
    <n v="17.91"/>
    <n v="779"/>
    <n v="3"/>
    <n v="0"/>
    <n v="2"/>
    <n v="1.6666666666666667"/>
    <x v="1"/>
    <x v="1"/>
  </r>
  <r>
    <s v="13694-25001-LX"/>
    <d v="2019-04-25T00:00:00"/>
    <n v="1"/>
    <n v="28.53"/>
    <n v="1213"/>
    <n v="0"/>
    <n v="0"/>
    <n v="4"/>
    <n v="1.3333333333333333"/>
    <x v="1"/>
    <x v="0"/>
  </r>
  <r>
    <s v="13736-92418-JS"/>
    <d v="2020-05-03T00:00:00"/>
    <n v="1"/>
    <n v="14.924999999999999"/>
    <n v="839"/>
    <n v="3"/>
    <n v="0"/>
    <n v="2"/>
    <n v="1.6666666666666667"/>
    <x v="1"/>
    <x v="1"/>
  </r>
  <r>
    <s v="14103-58987-ZU"/>
    <d v="2019-11-26T00:00:00"/>
    <n v="1"/>
    <n v="59.699999999999996"/>
    <n v="998"/>
    <n v="2"/>
    <n v="0"/>
    <n v="7"/>
    <n v="3"/>
    <x v="3"/>
    <x v="1"/>
  </r>
  <r>
    <s v="14121-20527-OJ"/>
    <d v="2021-04-05T00:00:00"/>
    <n v="1"/>
    <n v="83.835000000000008"/>
    <n v="502"/>
    <n v="6"/>
    <n v="0"/>
    <n v="8"/>
    <n v="4.666666666666667"/>
    <x v="3"/>
    <x v="1"/>
  </r>
  <r>
    <s v="14158-30713-OB"/>
    <d v="2019-02-20T00:00:00"/>
    <n v="1"/>
    <n v="39.799999999999997"/>
    <n v="1277"/>
    <n v="0"/>
    <n v="0"/>
    <n v="5"/>
    <n v="1.6666666666666667"/>
    <x v="1"/>
    <x v="1"/>
  </r>
  <r>
    <s v="14204-14186-LA"/>
    <d v="2022-03-06T00:00:00"/>
    <n v="1"/>
    <n v="82.339999999999989"/>
    <n v="167"/>
    <n v="8"/>
    <n v="0"/>
    <n v="8"/>
    <n v="5.333333333333333"/>
    <x v="3"/>
    <x v="1"/>
  </r>
  <r>
    <s v="14264-41252-SL"/>
    <d v="2021-02-02T00:00:00"/>
    <n v="1"/>
    <n v="28.53"/>
    <n v="564"/>
    <n v="5"/>
    <n v="0"/>
    <n v="4"/>
    <n v="3"/>
    <x v="3"/>
    <x v="0"/>
  </r>
  <r>
    <s v="14298-02150-KH"/>
    <d v="2021-09-02T00:00:00"/>
    <n v="1"/>
    <n v="15.54"/>
    <n v="352"/>
    <n v="7"/>
    <n v="0"/>
    <n v="2"/>
    <n v="3"/>
    <x v="3"/>
    <x v="0"/>
  </r>
  <r>
    <s v="14307-87663-KB"/>
    <d v="2020-10-10T00:00:00"/>
    <n v="1"/>
    <n v="29.16"/>
    <n v="679"/>
    <n v="4"/>
    <n v="0"/>
    <n v="4"/>
    <n v="2.6666666666666665"/>
    <x v="1"/>
    <x v="1"/>
  </r>
  <r>
    <s v="14398-43114-RV"/>
    <d v="2020-03-06T00:00:00"/>
    <n v="1"/>
    <n v="13.5"/>
    <n v="897"/>
    <n v="3"/>
    <n v="0"/>
    <n v="1"/>
    <n v="1.3333333333333333"/>
    <x v="1"/>
    <x v="0"/>
  </r>
  <r>
    <s v="14640-87215-BK"/>
    <d v="2020-07-05T00:00:00"/>
    <n v="1"/>
    <n v="35.849999999999994"/>
    <n v="776"/>
    <n v="3"/>
    <n v="0"/>
    <n v="5"/>
    <n v="2.6666666666666665"/>
    <x v="1"/>
    <x v="0"/>
  </r>
  <r>
    <s v="14756-18321-CL"/>
    <d v="2021-01-21T00:00:00"/>
    <n v="1"/>
    <n v="20.25"/>
    <n v="576"/>
    <n v="5"/>
    <n v="0"/>
    <n v="2"/>
    <n v="2.3333333333333335"/>
    <x v="1"/>
    <x v="0"/>
  </r>
  <r>
    <s v="14888-85625-TM"/>
    <d v="2019-02-20T00:00:00"/>
    <n v="1"/>
    <n v="89.35499999999999"/>
    <n v="1277"/>
    <n v="0"/>
    <n v="0"/>
    <n v="8"/>
    <n v="2.6666666666666665"/>
    <x v="1"/>
    <x v="1"/>
  </r>
  <r>
    <s v="15064-65241-HB"/>
    <d v="2021-09-10T00:00:00"/>
    <n v="1"/>
    <n v="109.93999999999998"/>
    <n v="344"/>
    <n v="7"/>
    <n v="0"/>
    <n v="8"/>
    <n v="5"/>
    <x v="4"/>
    <x v="0"/>
  </r>
  <r>
    <s v="15380-76513-PS"/>
    <d v="2021-06-27T00:00:00"/>
    <n v="1"/>
    <n v="61.754999999999995"/>
    <n v="419"/>
    <n v="6"/>
    <n v="0"/>
    <n v="7"/>
    <n v="4.333333333333333"/>
    <x v="3"/>
    <x v="0"/>
  </r>
  <r>
    <s v="15395-90855-VB"/>
    <d v="2021-06-15T00:00:00"/>
    <n v="1"/>
    <n v="21.825000000000003"/>
    <n v="431"/>
    <n v="6"/>
    <n v="0"/>
    <n v="3"/>
    <n v="3"/>
    <x v="3"/>
    <x v="1"/>
  </r>
  <r>
    <s v="15405-60469-TM"/>
    <d v="2019-04-14T00:00:00"/>
    <n v="1"/>
    <n v="17.91"/>
    <n v="1224"/>
    <n v="0"/>
    <n v="0"/>
    <n v="2"/>
    <n v="0.66666666666666663"/>
    <x v="5"/>
    <x v="1"/>
  </r>
  <r>
    <s v="15456-29250-RU"/>
    <d v="2019-02-28T00:00:00"/>
    <n v="1"/>
    <n v="119.13999999999999"/>
    <n v="1269"/>
    <n v="0"/>
    <n v="0"/>
    <n v="9"/>
    <n v="3"/>
    <x v="3"/>
    <x v="0"/>
  </r>
  <r>
    <s v="15673-18812-IU"/>
    <d v="2020-03-12T00:00:00"/>
    <n v="1"/>
    <n v="10.739999999999998"/>
    <n v="891"/>
    <n v="3"/>
    <n v="0"/>
    <n v="1"/>
    <n v="1.3333333333333333"/>
    <x v="1"/>
    <x v="0"/>
  </r>
  <r>
    <s v="15764-22559-ZT"/>
    <d v="2022-05-26T00:00:00"/>
    <n v="1"/>
    <n v="25.874999999999996"/>
    <n v="86"/>
    <n v="9"/>
    <n v="0"/>
    <n v="3"/>
    <n v="4"/>
    <x v="3"/>
    <x v="0"/>
  </r>
  <r>
    <s v="15770-27099-GX"/>
    <d v="2020-09-11T00:00:00"/>
    <n v="1"/>
    <n v="91.539999999999992"/>
    <n v="708"/>
    <n v="4"/>
    <n v="0"/>
    <n v="8"/>
    <n v="4"/>
    <x v="3"/>
    <x v="0"/>
  </r>
  <r>
    <s v="15776-91507-GT"/>
    <d v="2020-01-11T00:00:00"/>
    <n v="1"/>
    <n v="9.51"/>
    <n v="952"/>
    <n v="2"/>
    <n v="0"/>
    <n v="1"/>
    <n v="1"/>
    <x v="1"/>
    <x v="1"/>
  </r>
  <r>
    <s v="15958-25089-OS"/>
    <d v="2022-03-17T00:00:00"/>
    <n v="1"/>
    <n v="72.91"/>
    <n v="156"/>
    <n v="8"/>
    <n v="0"/>
    <n v="7"/>
    <n v="5"/>
    <x v="4"/>
    <x v="1"/>
  </r>
  <r>
    <s v="16046-34805-ZF"/>
    <d v="2021-08-08T00:00:00"/>
    <n v="1"/>
    <n v="68.75"/>
    <n v="377"/>
    <n v="7"/>
    <n v="0"/>
    <n v="7"/>
    <n v="4.666666666666667"/>
    <x v="3"/>
    <x v="1"/>
  </r>
  <r>
    <s v="16106-36039-QS"/>
    <d v="2021-08-23T00:00:00"/>
    <n v="1"/>
    <n v="26.73"/>
    <n v="362"/>
    <n v="7"/>
    <n v="0"/>
    <n v="4"/>
    <n v="3.6666666666666665"/>
    <x v="3"/>
    <x v="1"/>
  </r>
  <r>
    <s v="16123-07017-TY"/>
    <d v="2022-06-13T00:00:00"/>
    <n v="1"/>
    <n v="204.92999999999995"/>
    <n v="68"/>
    <n v="9"/>
    <n v="0"/>
    <n v="9"/>
    <n v="6"/>
    <x v="0"/>
    <x v="0"/>
  </r>
  <r>
    <s v="16358-63919-CE"/>
    <d v="2019-06-24T00:00:00"/>
    <n v="1"/>
    <n v="158.12499999999997"/>
    <n v="1153"/>
    <n v="1"/>
    <n v="0"/>
    <n v="9"/>
    <n v="3.3333333333333335"/>
    <x v="3"/>
    <x v="0"/>
  </r>
  <r>
    <s v="16385-11286-NX"/>
    <d v="2019-02-22T00:00:00"/>
    <n v="1"/>
    <n v="41.169999999999995"/>
    <n v="1275"/>
    <n v="0"/>
    <n v="0"/>
    <n v="5"/>
    <n v="1.6666666666666667"/>
    <x v="1"/>
    <x v="1"/>
  </r>
  <r>
    <s v="16545-76328-JY"/>
    <d v="2021-08-04T00:00:00"/>
    <n v="1"/>
    <n v="111.78"/>
    <n v="381"/>
    <n v="7"/>
    <n v="0"/>
    <n v="8"/>
    <n v="5"/>
    <x v="4"/>
    <x v="1"/>
  </r>
  <r>
    <s v="16809-16936-WF"/>
    <d v="2022-04-24T00:00:00"/>
    <n v="2"/>
    <n v="18.689999999999998"/>
    <n v="118"/>
    <n v="9"/>
    <n v="9"/>
    <n v="2"/>
    <n v="6.666666666666667"/>
    <x v="0"/>
    <x v="1"/>
  </r>
  <r>
    <s v="16880-78077-FB"/>
    <d v="2021-06-20T00:00:00"/>
    <n v="4"/>
    <n v="289.11"/>
    <n v="685"/>
    <n v="4"/>
    <n v="9"/>
    <n v="9"/>
    <n v="7.333333333333333"/>
    <x v="0"/>
    <x v="0"/>
  </r>
  <r>
    <s v="16982-35708-BZ"/>
    <d v="2021-05-23T00:00:00"/>
    <n v="5"/>
    <n v="281.67499999999995"/>
    <n v="454"/>
    <n v="6"/>
    <n v="9"/>
    <n v="9"/>
    <n v="8"/>
    <x v="2"/>
    <x v="0"/>
  </r>
  <r>
    <s v="17005-82030-EA"/>
    <d v="2021-09-16T00:00:00"/>
    <n v="1"/>
    <n v="74.25"/>
    <n v="338"/>
    <n v="7"/>
    <n v="0"/>
    <n v="8"/>
    <n v="5"/>
    <x v="4"/>
    <x v="1"/>
  </r>
  <r>
    <s v="17088-16989-PL"/>
    <d v="2022-05-01T00:00:00"/>
    <n v="1"/>
    <n v="15.54"/>
    <n v="111"/>
    <n v="9"/>
    <n v="0"/>
    <n v="2"/>
    <n v="3.6666666666666665"/>
    <x v="3"/>
    <x v="1"/>
  </r>
  <r>
    <s v="17488-65879-XL"/>
    <d v="2022-01-17T00:00:00"/>
    <n v="1"/>
    <n v="35.64"/>
    <n v="215"/>
    <n v="8"/>
    <n v="0"/>
    <n v="5"/>
    <n v="4.333333333333333"/>
    <x v="3"/>
    <x v="1"/>
  </r>
  <r>
    <s v="17503-27693-ZH"/>
    <d v="2020-07-25T00:00:00"/>
    <n v="1"/>
    <n v="44.55"/>
    <n v="756"/>
    <n v="4"/>
    <n v="0"/>
    <n v="6"/>
    <n v="3.3333333333333335"/>
    <x v="3"/>
    <x v="1"/>
  </r>
  <r>
    <s v="17514-94165-RJ"/>
    <d v="2020-01-07T00:00:00"/>
    <n v="1"/>
    <n v="33"/>
    <n v="956"/>
    <n v="2"/>
    <n v="0"/>
    <n v="5"/>
    <n v="2.3333333333333335"/>
    <x v="1"/>
    <x v="0"/>
  </r>
  <r>
    <s v="17572-27091-AA"/>
    <d v="2019-11-21T00:00:00"/>
    <n v="1"/>
    <n v="7.169999999999999"/>
    <n v="1003"/>
    <n v="2"/>
    <n v="0"/>
    <n v="0"/>
    <n v="0.66666666666666663"/>
    <x v="5"/>
    <x v="0"/>
  </r>
  <r>
    <s v="17649-28133-PY"/>
    <d v="2021-03-24T00:00:00"/>
    <n v="1"/>
    <n v="8.25"/>
    <n v="514"/>
    <n v="6"/>
    <n v="0"/>
    <n v="0"/>
    <n v="2"/>
    <x v="1"/>
    <x v="1"/>
  </r>
  <r>
    <s v="17670-51384-MA"/>
    <d v="2019-09-05T00:00:00"/>
    <n v="2"/>
    <n v="61.15"/>
    <n v="1080"/>
    <n v="1"/>
    <n v="9"/>
    <n v="7"/>
    <n v="5.666666666666667"/>
    <x v="3"/>
    <x v="1"/>
  </r>
  <r>
    <s v="17775-77072-PP"/>
    <d v="2021-09-08T00:00:00"/>
    <n v="1"/>
    <n v="56.25"/>
    <n v="346"/>
    <n v="7"/>
    <n v="0"/>
    <n v="7"/>
    <n v="4.666666666666667"/>
    <x v="3"/>
    <x v="0"/>
  </r>
  <r>
    <s v="17816-67941-ZS"/>
    <d v="2022-03-20T00:00:00"/>
    <n v="1"/>
    <n v="3.645"/>
    <n v="153"/>
    <n v="8"/>
    <n v="0"/>
    <n v="0"/>
    <n v="2.6666666666666665"/>
    <x v="1"/>
    <x v="1"/>
  </r>
  <r>
    <s v="18082-74419-QH"/>
    <d v="2021-11-21T00:00:00"/>
    <n v="1"/>
    <n v="41.25"/>
    <n v="272"/>
    <n v="7"/>
    <n v="0"/>
    <n v="6"/>
    <n v="4.333333333333333"/>
    <x v="3"/>
    <x v="0"/>
  </r>
  <r>
    <s v="18275-73980-KL"/>
    <d v="2020-04-05T00:00:00"/>
    <n v="1"/>
    <n v="53.46"/>
    <n v="867"/>
    <n v="3"/>
    <n v="0"/>
    <n v="6"/>
    <n v="3"/>
    <x v="3"/>
    <x v="0"/>
  </r>
  <r>
    <s v="18293-78136-MN"/>
    <d v="2021-01-10T00:00:00"/>
    <n v="1"/>
    <n v="43.650000000000006"/>
    <n v="587"/>
    <n v="5"/>
    <n v="0"/>
    <n v="6"/>
    <n v="3.6666666666666665"/>
    <x v="3"/>
    <x v="0"/>
  </r>
  <r>
    <s v="18366-65239-WF"/>
    <d v="2019-07-23T00:00:00"/>
    <n v="1"/>
    <n v="28.53"/>
    <n v="1124"/>
    <n v="1"/>
    <n v="0"/>
    <n v="4"/>
    <n v="1.6666666666666667"/>
    <x v="1"/>
    <x v="0"/>
  </r>
  <r>
    <s v="18551-80943-YQ"/>
    <d v="2021-08-02T00:00:00"/>
    <n v="1"/>
    <n v="56.25"/>
    <n v="383"/>
    <n v="7"/>
    <n v="0"/>
    <n v="7"/>
    <n v="4.666666666666667"/>
    <x v="3"/>
    <x v="1"/>
  </r>
  <r>
    <s v="18570-80998-ZS"/>
    <d v="2022-06-04T00:00:00"/>
    <n v="1"/>
    <n v="21.87"/>
    <n v="77"/>
    <n v="9"/>
    <n v="0"/>
    <n v="3"/>
    <n v="4"/>
    <x v="3"/>
    <x v="1"/>
  </r>
  <r>
    <s v="18684-73088-YL"/>
    <d v="2019-12-21T00:00:00"/>
    <n v="1"/>
    <n v="47.8"/>
    <n v="973"/>
    <n v="2"/>
    <n v="0"/>
    <n v="6"/>
    <n v="2.6666666666666665"/>
    <x v="1"/>
    <x v="0"/>
  </r>
  <r>
    <s v="18741-72071-PP"/>
    <d v="2021-01-31T00:00:00"/>
    <n v="1"/>
    <n v="33.75"/>
    <n v="566"/>
    <n v="5"/>
    <n v="0"/>
    <n v="5"/>
    <n v="3.3333333333333335"/>
    <x v="3"/>
    <x v="1"/>
  </r>
  <r>
    <s v="19017-95853-EK"/>
    <d v="2021-08-31T00:00:00"/>
    <n v="1"/>
    <n v="6.75"/>
    <n v="354"/>
    <n v="7"/>
    <n v="0"/>
    <n v="0"/>
    <n v="2.3333333333333335"/>
    <x v="1"/>
    <x v="0"/>
  </r>
  <r>
    <s v="19196-09748-DB"/>
    <d v="2020-01-27T00:00:00"/>
    <n v="1"/>
    <n v="36.454999999999998"/>
    <n v="936"/>
    <n v="2"/>
    <n v="0"/>
    <n v="5"/>
    <n v="2.3333333333333335"/>
    <x v="1"/>
    <x v="1"/>
  </r>
  <r>
    <s v="19383-33606-PW"/>
    <d v="2019-01-03T00:00:00"/>
    <n v="1"/>
    <n v="21.509999999999998"/>
    <n v="1325"/>
    <n v="0"/>
    <n v="0"/>
    <n v="3"/>
    <n v="1"/>
    <x v="1"/>
    <x v="0"/>
  </r>
  <r>
    <s v="19413-02045-CG"/>
    <d v="2021-04-03T00:00:00"/>
    <n v="1"/>
    <n v="23.9"/>
    <n v="504"/>
    <n v="6"/>
    <n v="0"/>
    <n v="3"/>
    <n v="3"/>
    <x v="3"/>
    <x v="0"/>
  </r>
  <r>
    <s v="19485-98072-PS"/>
    <d v="2021-08-02T00:00:00"/>
    <n v="3"/>
    <n v="278.01"/>
    <n v="802"/>
    <n v="3"/>
    <n v="9"/>
    <n v="9"/>
    <n v="7"/>
    <x v="0"/>
    <x v="0"/>
  </r>
  <r>
    <s v="19524-21432-XP"/>
    <d v="2019-10-01T00:00:00"/>
    <n v="1"/>
    <n v="68.309999999999988"/>
    <n v="1054"/>
    <n v="1"/>
    <n v="0"/>
    <n v="7"/>
    <n v="2.6666666666666665"/>
    <x v="1"/>
    <x v="0"/>
  </r>
  <r>
    <s v="19597-91185-CM"/>
    <d v="2019-07-20T00:00:00"/>
    <n v="1"/>
    <n v="13.75"/>
    <n v="1127"/>
    <n v="1"/>
    <n v="0"/>
    <n v="2"/>
    <n v="1"/>
    <x v="1"/>
    <x v="0"/>
  </r>
  <r>
    <s v="19755-55847-VW"/>
    <d v="2019-08-30T00:00:00"/>
    <n v="1"/>
    <n v="29.7"/>
    <n v="1086"/>
    <n v="1"/>
    <n v="0"/>
    <n v="4"/>
    <n v="1.6666666666666667"/>
    <x v="1"/>
    <x v="1"/>
  </r>
  <r>
    <s v="19820-29285-FD"/>
    <d v="2021-06-06T00:00:00"/>
    <n v="1"/>
    <n v="12.375"/>
    <n v="440"/>
    <n v="6"/>
    <n v="0"/>
    <n v="1"/>
    <n v="2.3333333333333335"/>
    <x v="1"/>
    <x v="0"/>
  </r>
  <r>
    <s v="19821-05175-WZ"/>
    <d v="2019-01-18T00:00:00"/>
    <n v="1"/>
    <n v="36.450000000000003"/>
    <n v="1310"/>
    <n v="0"/>
    <n v="0"/>
    <n v="5"/>
    <n v="1.6666666666666667"/>
    <x v="1"/>
    <x v="1"/>
  </r>
  <r>
    <s v="19849-12926-QF"/>
    <d v="2022-01-27T00:00:00"/>
    <n v="1"/>
    <n v="27"/>
    <n v="205"/>
    <n v="8"/>
    <n v="0"/>
    <n v="4"/>
    <n v="4"/>
    <x v="3"/>
    <x v="1"/>
  </r>
  <r>
    <s v="20118-28138-QD"/>
    <d v="2019-08-03T00:00:00"/>
    <n v="1"/>
    <n v="25.9"/>
    <n v="1113"/>
    <n v="1"/>
    <n v="0"/>
    <n v="4"/>
    <n v="1.6666666666666667"/>
    <x v="1"/>
    <x v="0"/>
  </r>
  <r>
    <s v="20203-03950-FY"/>
    <d v="2020-08-11T00:00:00"/>
    <n v="1"/>
    <n v="19.02"/>
    <n v="739"/>
    <n v="4"/>
    <n v="0"/>
    <n v="2"/>
    <n v="2"/>
    <x v="1"/>
    <x v="1"/>
  </r>
  <r>
    <s v="20236-42322-CM"/>
    <d v="2021-01-26T00:00:00"/>
    <n v="1"/>
    <n v="15.54"/>
    <n v="571"/>
    <n v="5"/>
    <n v="0"/>
    <n v="2"/>
    <n v="2.3333333333333335"/>
    <x v="1"/>
    <x v="1"/>
  </r>
  <r>
    <s v="20236-64364-QL"/>
    <d v="2020-06-24T00:00:00"/>
    <n v="1"/>
    <n v="72.91"/>
    <n v="787"/>
    <n v="3"/>
    <n v="0"/>
    <n v="7"/>
    <n v="3.3333333333333335"/>
    <x v="3"/>
    <x v="1"/>
  </r>
  <r>
    <s v="20256-54689-LO"/>
    <d v="2019-06-14T00:00:00"/>
    <n v="1"/>
    <n v="10.935"/>
    <n v="1163"/>
    <n v="1"/>
    <n v="0"/>
    <n v="1"/>
    <n v="0.66666666666666663"/>
    <x v="5"/>
    <x v="0"/>
  </r>
  <r>
    <s v="20259-47723-AC"/>
    <d v="2020-07-07T00:00:00"/>
    <n v="1"/>
    <n v="9.9499999999999993"/>
    <n v="774"/>
    <n v="3"/>
    <n v="0"/>
    <n v="1"/>
    <n v="1.3333333333333333"/>
    <x v="1"/>
    <x v="1"/>
  </r>
  <r>
    <s v="20260-32948-EB"/>
    <d v="2020-03-07T00:00:00"/>
    <n v="1"/>
    <n v="26.73"/>
    <n v="896"/>
    <n v="3"/>
    <n v="0"/>
    <n v="4"/>
    <n v="2.3333333333333335"/>
    <x v="1"/>
    <x v="0"/>
  </r>
  <r>
    <s v="21125-22134-PX"/>
    <d v="2021-06-17T00:00:00"/>
    <n v="1"/>
    <n v="12.95"/>
    <n v="429"/>
    <n v="6"/>
    <n v="0"/>
    <n v="1"/>
    <n v="2.3333333333333335"/>
    <x v="1"/>
    <x v="1"/>
  </r>
  <r>
    <s v="21134-81676-FR"/>
    <d v="2022-05-20T00:00:00"/>
    <n v="1"/>
    <n v="4.7549999999999999"/>
    <n v="92"/>
    <n v="9"/>
    <n v="0"/>
    <n v="0"/>
    <n v="3"/>
    <x v="3"/>
    <x v="1"/>
  </r>
  <r>
    <s v="21141-12455-VB"/>
    <d v="2019-12-05T00:00:00"/>
    <n v="1"/>
    <n v="13.5"/>
    <n v="989"/>
    <n v="2"/>
    <n v="0"/>
    <n v="1"/>
    <n v="1"/>
    <x v="1"/>
    <x v="1"/>
  </r>
  <r>
    <s v="21177-40725-CF"/>
    <d v="2022-04-08T00:00:00"/>
    <n v="1"/>
    <n v="44.55"/>
    <n v="134"/>
    <n v="9"/>
    <n v="0"/>
    <n v="6"/>
    <n v="5"/>
    <x v="4"/>
    <x v="0"/>
  </r>
  <r>
    <s v="21240-83132-SP"/>
    <d v="2021-04-19T00:00:00"/>
    <n v="1"/>
    <n v="43.650000000000006"/>
    <n v="488"/>
    <n v="6"/>
    <n v="0"/>
    <n v="6"/>
    <n v="4"/>
    <x v="3"/>
    <x v="0"/>
  </r>
  <r>
    <s v="21403-49423-PD"/>
    <d v="2020-06-05T00:00:00"/>
    <n v="1"/>
    <n v="148.92499999999998"/>
    <n v="806"/>
    <n v="3"/>
    <n v="0"/>
    <n v="9"/>
    <n v="4"/>
    <x v="3"/>
    <x v="0"/>
  </r>
  <r>
    <s v="21617-79890-DD"/>
    <d v="2021-05-07T00:00:00"/>
    <n v="1"/>
    <n v="27.484999999999996"/>
    <n v="470"/>
    <n v="6"/>
    <n v="0"/>
    <n v="4"/>
    <n v="3.3333333333333335"/>
    <x v="3"/>
    <x v="1"/>
  </r>
  <r>
    <s v="21798-04171-XC"/>
    <d v="2019-01-06T00:00:00"/>
    <n v="1"/>
    <n v="16.5"/>
    <n v="1322"/>
    <n v="0"/>
    <n v="0"/>
    <n v="2"/>
    <n v="0.66666666666666663"/>
    <x v="5"/>
    <x v="0"/>
  </r>
  <r>
    <s v="21889-94615-WT"/>
    <d v="2022-01-02T00:00:00"/>
    <n v="1"/>
    <n v="200.78999999999996"/>
    <n v="230"/>
    <n v="8"/>
    <n v="0"/>
    <n v="9"/>
    <n v="5.666666666666667"/>
    <x v="3"/>
    <x v="1"/>
  </r>
  <r>
    <s v="21907-75962-VB"/>
    <d v="2019-05-01T00:00:00"/>
    <n v="1"/>
    <n v="53.46"/>
    <n v="1207"/>
    <n v="0"/>
    <n v="0"/>
    <n v="6"/>
    <n v="2"/>
    <x v="1"/>
    <x v="1"/>
  </r>
  <r>
    <s v="22107-86640-SB"/>
    <d v="2021-03-16T00:00:00"/>
    <n v="1"/>
    <n v="72.75"/>
    <n v="522"/>
    <n v="5"/>
    <n v="0"/>
    <n v="7"/>
    <n v="4"/>
    <x v="3"/>
    <x v="0"/>
  </r>
  <r>
    <s v="22221-71106-JD"/>
    <d v="2021-12-06T00:00:00"/>
    <n v="1"/>
    <n v="5.97"/>
    <n v="257"/>
    <n v="8"/>
    <n v="0"/>
    <n v="0"/>
    <n v="2.6666666666666665"/>
    <x v="1"/>
    <x v="0"/>
  </r>
  <r>
    <s v="22305-40299-CY"/>
    <d v="2019-12-12T00:00:00"/>
    <n v="1"/>
    <n v="7.77"/>
    <n v="982"/>
    <n v="2"/>
    <n v="0"/>
    <n v="0"/>
    <n v="0.66666666666666663"/>
    <x v="5"/>
    <x v="1"/>
  </r>
  <r>
    <s v="22349-47389-GY"/>
    <d v="2019-11-27T00:00:00"/>
    <n v="1"/>
    <n v="21.825000000000003"/>
    <n v="997"/>
    <n v="2"/>
    <n v="0"/>
    <n v="3"/>
    <n v="1.6666666666666667"/>
    <x v="1"/>
    <x v="0"/>
  </r>
  <r>
    <s v="22503-52799-MI"/>
    <d v="2019-06-22T00:00:00"/>
    <n v="1"/>
    <n v="34.92"/>
    <n v="1155"/>
    <n v="1"/>
    <n v="0"/>
    <n v="5"/>
    <n v="2"/>
    <x v="1"/>
    <x v="0"/>
  </r>
  <r>
    <s v="22721-63196-UJ"/>
    <d v="2019-01-02T00:00:00"/>
    <n v="4"/>
    <n v="94.504999999999995"/>
    <n v="1326"/>
    <n v="0"/>
    <n v="9"/>
    <n v="8"/>
    <n v="5.666666666666667"/>
    <x v="3"/>
    <x v="0"/>
  </r>
  <r>
    <s v="22725-79522-GP"/>
    <d v="2022-04-12T00:00:00"/>
    <n v="1"/>
    <n v="59.699999999999996"/>
    <n v="130"/>
    <n v="9"/>
    <n v="0"/>
    <n v="7"/>
    <n v="5.333333333333333"/>
    <x v="3"/>
    <x v="0"/>
  </r>
  <r>
    <s v="22832-98538-RB"/>
    <d v="2019-03-14T00:00:00"/>
    <n v="1"/>
    <n v="3.5849999999999995"/>
    <n v="1255"/>
    <n v="0"/>
    <n v="0"/>
    <n v="0"/>
    <n v="0"/>
    <x v="5"/>
    <x v="1"/>
  </r>
  <r>
    <s v="23039-93032-FN"/>
    <d v="2021-06-11T00:00:00"/>
    <n v="1"/>
    <n v="114.42499999999998"/>
    <n v="435"/>
    <n v="6"/>
    <n v="0"/>
    <n v="9"/>
    <n v="5"/>
    <x v="4"/>
    <x v="1"/>
  </r>
  <r>
    <s v="23187-65750-HZ"/>
    <d v="2019-01-10T00:00:00"/>
    <n v="1"/>
    <n v="59.699999999999996"/>
    <n v="1318"/>
    <n v="0"/>
    <n v="0"/>
    <n v="7"/>
    <n v="2.3333333333333335"/>
    <x v="1"/>
    <x v="0"/>
  </r>
  <r>
    <s v="23243-92649-RY"/>
    <d v="2021-10-16T00:00:00"/>
    <n v="1"/>
    <n v="51.8"/>
    <n v="308"/>
    <n v="7"/>
    <n v="0"/>
    <n v="6"/>
    <n v="4.333333333333333"/>
    <x v="3"/>
    <x v="0"/>
  </r>
  <r>
    <s v="23446-47798-ID"/>
    <d v="2019-07-25T00:00:00"/>
    <n v="1"/>
    <n v="47.55"/>
    <n v="1122"/>
    <n v="1"/>
    <n v="0"/>
    <n v="6"/>
    <n v="2.3333333333333335"/>
    <x v="1"/>
    <x v="0"/>
  </r>
  <r>
    <s v="23473-41001-CD"/>
    <d v="2020-07-05T00:00:00"/>
    <n v="1"/>
    <n v="41.169999999999995"/>
    <n v="776"/>
    <n v="3"/>
    <n v="0"/>
    <n v="5"/>
    <n v="2.6666666666666665"/>
    <x v="1"/>
    <x v="0"/>
  </r>
  <r>
    <s v="23600-98432-ME"/>
    <d v="2019-06-12T00:00:00"/>
    <n v="1"/>
    <n v="8.73"/>
    <n v="1165"/>
    <n v="1"/>
    <n v="0"/>
    <n v="1"/>
    <n v="0.66666666666666663"/>
    <x v="5"/>
    <x v="1"/>
  </r>
  <r>
    <s v="23779-10274-KN"/>
    <d v="2021-11-10T00:00:00"/>
    <n v="1"/>
    <n v="68.655000000000001"/>
    <n v="283"/>
    <n v="7"/>
    <n v="0"/>
    <n v="7"/>
    <n v="4.666666666666667"/>
    <x v="3"/>
    <x v="1"/>
  </r>
  <r>
    <s v="23806-46781-OU"/>
    <d v="2021-07-15T00:00:00"/>
    <n v="2"/>
    <n v="82.47"/>
    <n v="401"/>
    <n v="6"/>
    <n v="9"/>
    <n v="8"/>
    <n v="7.666666666666667"/>
    <x v="0"/>
    <x v="0"/>
  </r>
  <r>
    <s v="23941-30203-MO"/>
    <d v="2021-04-16T00:00:00"/>
    <n v="1"/>
    <n v="82.339999999999989"/>
    <n v="491"/>
    <n v="6"/>
    <n v="0"/>
    <n v="8"/>
    <n v="4.666666666666667"/>
    <x v="3"/>
    <x v="1"/>
  </r>
  <r>
    <s v="24010-66714-HW"/>
    <d v="2021-09-15T00:00:00"/>
    <n v="1"/>
    <n v="11.25"/>
    <n v="339"/>
    <n v="7"/>
    <n v="0"/>
    <n v="1"/>
    <n v="2.6666666666666665"/>
    <x v="1"/>
    <x v="0"/>
  </r>
  <r>
    <s v="24040-20817-QB"/>
    <d v="2019-10-05T00:00:00"/>
    <n v="1"/>
    <n v="39.799999999999997"/>
    <n v="1050"/>
    <n v="1"/>
    <n v="0"/>
    <n v="5"/>
    <n v="2"/>
    <x v="1"/>
    <x v="0"/>
  </r>
  <r>
    <s v="24155-79322-EQ"/>
    <d v="2022-04-13T00:00:00"/>
    <n v="1"/>
    <n v="8.9499999999999993"/>
    <n v="129"/>
    <n v="9"/>
    <n v="0"/>
    <n v="1"/>
    <n v="3.3333333333333335"/>
    <x v="3"/>
    <x v="1"/>
  </r>
  <r>
    <s v="24344-88599-PP"/>
    <d v="2019-10-03T00:00:00"/>
    <n v="1"/>
    <n v="33.75"/>
    <n v="1052"/>
    <n v="1"/>
    <n v="0"/>
    <n v="5"/>
    <n v="2"/>
    <x v="1"/>
    <x v="0"/>
  </r>
  <r>
    <s v="24669-76297-SF"/>
    <d v="2022-02-11T00:00:00"/>
    <n v="1"/>
    <n v="25.9"/>
    <n v="190"/>
    <n v="8"/>
    <n v="0"/>
    <n v="4"/>
    <n v="4"/>
    <x v="3"/>
    <x v="0"/>
  </r>
  <r>
    <s v="24689-69376-XX"/>
    <d v="2020-07-03T00:00:00"/>
    <n v="1"/>
    <n v="95.1"/>
    <n v="778"/>
    <n v="3"/>
    <n v="0"/>
    <n v="8"/>
    <n v="3.6666666666666665"/>
    <x v="3"/>
    <x v="0"/>
  </r>
  <r>
    <s v="24766-58139-GT"/>
    <d v="2020-02-22T00:00:00"/>
    <n v="1"/>
    <n v="8.0549999999999997"/>
    <n v="910"/>
    <n v="2"/>
    <n v="0"/>
    <n v="0"/>
    <n v="0.66666666666666663"/>
    <x v="5"/>
    <x v="1"/>
  </r>
  <r>
    <s v="24825-51803-CQ"/>
    <d v="2021-06-01T00:00:00"/>
    <n v="1"/>
    <n v="35.82"/>
    <n v="445"/>
    <n v="6"/>
    <n v="0"/>
    <n v="5"/>
    <n v="3.6666666666666665"/>
    <x v="3"/>
    <x v="0"/>
  </r>
  <r>
    <s v="24845-36117-TI"/>
    <d v="2021-11-23T00:00:00"/>
    <n v="1"/>
    <n v="8.73"/>
    <n v="270"/>
    <n v="7"/>
    <n v="0"/>
    <n v="1"/>
    <n v="2.6666666666666665"/>
    <x v="1"/>
    <x v="1"/>
  </r>
  <r>
    <s v="24891-77957-LU"/>
    <d v="2020-11-20T00:00:00"/>
    <n v="1"/>
    <n v="21.87"/>
    <n v="638"/>
    <n v="4"/>
    <n v="0"/>
    <n v="3"/>
    <n v="2.3333333333333335"/>
    <x v="1"/>
    <x v="1"/>
  </r>
  <r>
    <s v="24972-55878-KX"/>
    <d v="2022-01-01T00:00:00"/>
    <n v="3"/>
    <n v="141.785"/>
    <n v="396"/>
    <n v="6"/>
    <n v="9"/>
    <n v="9"/>
    <n v="8"/>
    <x v="2"/>
    <x v="0"/>
  </r>
  <r>
    <s v="25181-97933-UX"/>
    <d v="2020-07-30T00:00:00"/>
    <n v="1"/>
    <n v="17.91"/>
    <n v="751"/>
    <n v="4"/>
    <n v="0"/>
    <n v="2"/>
    <n v="2"/>
    <x v="1"/>
    <x v="0"/>
  </r>
  <r>
    <s v="25331-13794-SB"/>
    <d v="2021-12-21T00:00:00"/>
    <n v="1"/>
    <n v="66.929999999999993"/>
    <n v="242"/>
    <n v="8"/>
    <n v="0"/>
    <n v="7"/>
    <n v="5"/>
    <x v="4"/>
    <x v="0"/>
  </r>
  <r>
    <s v="25473-43727-BY"/>
    <d v="2022-06-07T00:00:00"/>
    <n v="1"/>
    <n v="114.42499999999998"/>
    <n v="74"/>
    <n v="9"/>
    <n v="0"/>
    <n v="8"/>
    <n v="5.666666666666667"/>
    <x v="3"/>
    <x v="0"/>
  </r>
  <r>
    <s v="25504-41681-WA"/>
    <d v="2021-04-12T00:00:00"/>
    <n v="1"/>
    <n v="23.88"/>
    <n v="495"/>
    <n v="6"/>
    <n v="0"/>
    <n v="3"/>
    <n v="3"/>
    <x v="3"/>
    <x v="1"/>
  </r>
  <r>
    <s v="25514-23938-IQ"/>
    <d v="2021-05-17T00:00:00"/>
    <n v="1"/>
    <n v="5.97"/>
    <n v="460"/>
    <n v="6"/>
    <n v="0"/>
    <n v="0"/>
    <n v="2"/>
    <x v="1"/>
    <x v="0"/>
  </r>
  <r>
    <s v="25544-84179-QC"/>
    <d v="2021-11-16T00:00:00"/>
    <n v="1"/>
    <n v="35.849999999999994"/>
    <n v="277"/>
    <n v="7"/>
    <n v="0"/>
    <n v="5"/>
    <n v="4"/>
    <x v="3"/>
    <x v="1"/>
  </r>
  <r>
    <s v="25598-77476-CB"/>
    <d v="2020-12-19T00:00:00"/>
    <n v="1"/>
    <n v="25.9"/>
    <n v="609"/>
    <n v="5"/>
    <n v="0"/>
    <n v="4"/>
    <n v="3"/>
    <x v="3"/>
    <x v="1"/>
  </r>
  <r>
    <s v="25729-68859-UA"/>
    <d v="2022-07-17T00:00:00"/>
    <n v="1"/>
    <n v="59.4"/>
    <n v="34"/>
    <n v="9"/>
    <n v="0"/>
    <n v="7"/>
    <n v="5.333333333333333"/>
    <x v="3"/>
    <x v="0"/>
  </r>
  <r>
    <s v="25754-33191-ZI"/>
    <d v="2019-04-22T00:00:00"/>
    <n v="1"/>
    <n v="133.85999999999999"/>
    <n v="1216"/>
    <n v="0"/>
    <n v="0"/>
    <n v="9"/>
    <n v="3"/>
    <x v="3"/>
    <x v="0"/>
  </r>
  <r>
    <s v="26103-41504-IB"/>
    <d v="2019-04-17T00:00:00"/>
    <n v="1"/>
    <n v="38.849999999999994"/>
    <n v="1221"/>
    <n v="0"/>
    <n v="0"/>
    <n v="5"/>
    <n v="1.6666666666666667"/>
    <x v="1"/>
    <x v="1"/>
  </r>
  <r>
    <s v="26248-84194-FI"/>
    <d v="2021-04-04T00:00:00"/>
    <n v="1"/>
    <n v="17.91"/>
    <n v="503"/>
    <n v="6"/>
    <n v="0"/>
    <n v="2"/>
    <n v="2.6666666666666665"/>
    <x v="1"/>
    <x v="0"/>
  </r>
  <r>
    <s v="26295-44907-DK"/>
    <d v="2019-09-12T00:00:00"/>
    <n v="1"/>
    <n v="12.95"/>
    <n v="1073"/>
    <n v="1"/>
    <n v="0"/>
    <n v="1"/>
    <n v="0.66666666666666663"/>
    <x v="5"/>
    <x v="0"/>
  </r>
  <r>
    <s v="26314-66792-VP"/>
    <d v="2019-07-02T00:00:00"/>
    <n v="1"/>
    <n v="27.5"/>
    <n v="1145"/>
    <n v="1"/>
    <n v="0"/>
    <n v="4"/>
    <n v="1.6666666666666667"/>
    <x v="1"/>
    <x v="1"/>
  </r>
  <r>
    <s v="26333-67911-OL"/>
    <d v="2019-09-11T00:00:00"/>
    <n v="2"/>
    <n v="102.75999999999999"/>
    <n v="1074"/>
    <n v="1"/>
    <n v="9"/>
    <n v="8"/>
    <n v="6"/>
    <x v="0"/>
    <x v="0"/>
  </r>
  <r>
    <s v="26822-19510-SD"/>
    <d v="2019-07-30T00:00:00"/>
    <n v="2"/>
    <n v="27.674999999999997"/>
    <n v="1117"/>
    <n v="1"/>
    <n v="9"/>
    <n v="4"/>
    <n v="4.666666666666667"/>
    <x v="3"/>
    <x v="1"/>
  </r>
  <r>
    <s v="27132-68907-RC"/>
    <d v="2021-06-28T00:00:00"/>
    <n v="4"/>
    <n v="206.59999999999997"/>
    <n v="418"/>
    <n v="6"/>
    <n v="9"/>
    <n v="9"/>
    <n v="8"/>
    <x v="2"/>
    <x v="1"/>
  </r>
  <r>
    <s v="27226-53717-SY"/>
    <d v="2019-12-30T00:00:00"/>
    <n v="1"/>
    <n v="23.31"/>
    <n v="964"/>
    <n v="2"/>
    <n v="0"/>
    <n v="3"/>
    <n v="1.6666666666666667"/>
    <x v="1"/>
    <x v="0"/>
  </r>
  <r>
    <s v="27493-46921-TZ"/>
    <d v="2020-05-11T00:00:00"/>
    <n v="1"/>
    <n v="26.19"/>
    <n v="831"/>
    <n v="3"/>
    <n v="0"/>
    <n v="4"/>
    <n v="2.3333333333333335"/>
    <x v="1"/>
    <x v="0"/>
  </r>
  <r>
    <s v="27517-43747-YD"/>
    <d v="2021-01-13T00:00:00"/>
    <n v="1"/>
    <n v="5.3699999999999992"/>
    <n v="584"/>
    <n v="5"/>
    <n v="0"/>
    <n v="0"/>
    <n v="1.6666666666666667"/>
    <x v="1"/>
    <x v="1"/>
  </r>
  <r>
    <s v="27536-28463-NJ"/>
    <d v="2021-11-26T00:00:00"/>
    <n v="1"/>
    <n v="19.02"/>
    <n v="267"/>
    <n v="7"/>
    <n v="0"/>
    <n v="2"/>
    <n v="3"/>
    <x v="3"/>
    <x v="1"/>
  </r>
  <r>
    <s v="27702-50024-XC"/>
    <d v="2019-08-26T00:00:00"/>
    <n v="1"/>
    <n v="148.92499999999998"/>
    <n v="1090"/>
    <n v="1"/>
    <n v="0"/>
    <n v="9"/>
    <n v="3.3333333333333335"/>
    <x v="3"/>
    <x v="0"/>
  </r>
  <r>
    <s v="27723-45097-MH"/>
    <d v="2020-06-10T00:00:00"/>
    <n v="1"/>
    <n v="109.93999999999998"/>
    <n v="801"/>
    <n v="3"/>
    <n v="0"/>
    <n v="8"/>
    <n v="3.6666666666666665"/>
    <x v="3"/>
    <x v="1"/>
  </r>
  <r>
    <s v="27878-42224-QF"/>
    <d v="2021-09-12T00:00:00"/>
    <n v="1"/>
    <n v="59.699999999999996"/>
    <n v="342"/>
    <n v="7"/>
    <n v="0"/>
    <n v="7"/>
    <n v="4.666666666666667"/>
    <x v="3"/>
    <x v="0"/>
  </r>
  <r>
    <s v="27930-59250-JT"/>
    <d v="2022-07-19T00:00:00"/>
    <n v="3"/>
    <n v="317.06999999999994"/>
    <n v="925"/>
    <n v="2"/>
    <n v="9"/>
    <n v="9"/>
    <n v="6.666666666666667"/>
    <x v="0"/>
    <x v="0"/>
  </r>
  <r>
    <s v="28121-11641-UA"/>
    <d v="2022-07-15T00:00:00"/>
    <n v="1"/>
    <n v="21.87"/>
    <n v="36"/>
    <n v="9"/>
    <n v="0"/>
    <n v="3"/>
    <n v="4"/>
    <x v="3"/>
    <x v="0"/>
  </r>
  <r>
    <s v="28158-93383-CK"/>
    <d v="2019-03-22T00:00:00"/>
    <n v="1"/>
    <n v="12.15"/>
    <n v="1247"/>
    <n v="0"/>
    <n v="0"/>
    <n v="1"/>
    <n v="0.33333333333333331"/>
    <x v="5"/>
    <x v="1"/>
  </r>
  <r>
    <s v="28279-78469-YW"/>
    <d v="2021-04-10T00:00:00"/>
    <n v="1"/>
    <n v="63.249999999999993"/>
    <n v="497"/>
    <n v="6"/>
    <n v="0"/>
    <n v="7"/>
    <n v="4.333333333333333"/>
    <x v="3"/>
    <x v="1"/>
  </r>
  <r>
    <s v="28300-14355-GF"/>
    <d v="2019-06-19T00:00:00"/>
    <n v="1"/>
    <n v="20.625"/>
    <n v="1158"/>
    <n v="1"/>
    <n v="0"/>
    <n v="3"/>
    <n v="1.3333333333333333"/>
    <x v="1"/>
    <x v="0"/>
  </r>
  <r>
    <s v="28327-84469-ND"/>
    <d v="2022-05-26T00:00:00"/>
    <n v="1"/>
    <n v="45"/>
    <n v="86"/>
    <n v="9"/>
    <n v="0"/>
    <n v="6"/>
    <n v="5"/>
    <x v="4"/>
    <x v="0"/>
  </r>
  <r>
    <s v="28476-04082-GR"/>
    <d v="2021-07-23T00:00:00"/>
    <n v="1"/>
    <n v="53.699999999999996"/>
    <n v="393"/>
    <n v="6"/>
    <n v="0"/>
    <n v="7"/>
    <n v="4.333333333333333"/>
    <x v="3"/>
    <x v="1"/>
  </r>
  <r>
    <s v="28699-16256-XV"/>
    <d v="2020-01-26T00:00:00"/>
    <n v="1"/>
    <n v="10.739999999999998"/>
    <n v="937"/>
    <n v="2"/>
    <n v="0"/>
    <n v="1"/>
    <n v="1"/>
    <x v="1"/>
    <x v="0"/>
  </r>
  <r>
    <s v="28728-47861-TZ"/>
    <d v="2022-05-17T00:00:00"/>
    <n v="1"/>
    <n v="4.4550000000000001"/>
    <n v="95"/>
    <n v="9"/>
    <n v="0"/>
    <n v="0"/>
    <n v="3"/>
    <x v="3"/>
    <x v="1"/>
  </r>
  <r>
    <s v="28932-49296-TM"/>
    <d v="2021-02-18T00:00:00"/>
    <n v="1"/>
    <n v="14.58"/>
    <n v="548"/>
    <n v="5"/>
    <n v="0"/>
    <n v="2"/>
    <n v="2.3333333333333335"/>
    <x v="1"/>
    <x v="1"/>
  </r>
  <r>
    <s v="29050-93691-TS"/>
    <d v="2020-12-06T00:00:00"/>
    <n v="1"/>
    <n v="5.97"/>
    <n v="622"/>
    <n v="5"/>
    <n v="0"/>
    <n v="0"/>
    <n v="1.6666666666666667"/>
    <x v="1"/>
    <x v="0"/>
  </r>
  <r>
    <s v="29051-27555-GD"/>
    <d v="2021-05-15T00:00:00"/>
    <n v="1"/>
    <n v="3.8849999999999998"/>
    <n v="462"/>
    <n v="6"/>
    <n v="0"/>
    <n v="0"/>
    <n v="2"/>
    <x v="1"/>
    <x v="1"/>
  </r>
  <r>
    <s v="29060-75856-UI"/>
    <d v="2021-09-30T00:00:00"/>
    <n v="1"/>
    <n v="72.900000000000006"/>
    <n v="324"/>
    <n v="7"/>
    <n v="0"/>
    <n v="7"/>
    <n v="4.666666666666667"/>
    <x v="3"/>
    <x v="1"/>
  </r>
  <r>
    <s v="29102-40100-TZ"/>
    <d v="2021-03-16T00:00:00"/>
    <n v="1"/>
    <n v="126.49999999999999"/>
    <n v="522"/>
    <n v="5"/>
    <n v="0"/>
    <n v="9"/>
    <n v="4.666666666666667"/>
    <x v="3"/>
    <x v="0"/>
  </r>
  <r>
    <s v="29129-60664-KO"/>
    <d v="2020-04-29T00:00:00"/>
    <n v="1"/>
    <n v="8.0549999999999997"/>
    <n v="843"/>
    <n v="3"/>
    <n v="0"/>
    <n v="0"/>
    <n v="1"/>
    <x v="1"/>
    <x v="1"/>
  </r>
  <r>
    <s v="29581-13303-VB"/>
    <d v="2019-03-16T00:00:00"/>
    <n v="1"/>
    <n v="28.679999999999996"/>
    <n v="1253"/>
    <n v="0"/>
    <n v="0"/>
    <n v="4"/>
    <n v="1.3333333333333333"/>
    <x v="1"/>
    <x v="0"/>
  </r>
  <r>
    <s v="29588-35679-RG"/>
    <d v="2020-08-15T00:00:00"/>
    <n v="2"/>
    <n v="47.139999999999993"/>
    <n v="735"/>
    <n v="4"/>
    <n v="9"/>
    <n v="6"/>
    <n v="6.333333333333333"/>
    <x v="0"/>
    <x v="0"/>
  </r>
  <r>
    <s v="29808-89098-XD"/>
    <d v="2021-12-19T00:00:00"/>
    <n v="2"/>
    <n v="80.67"/>
    <n v="244"/>
    <n v="8"/>
    <n v="9"/>
    <n v="8"/>
    <n v="8.3333333333333339"/>
    <x v="2"/>
    <x v="0"/>
  </r>
  <r>
    <s v="29814-01459-RC"/>
    <d v="2019-08-13T00:00:00"/>
    <n v="1"/>
    <n v="43.019999999999996"/>
    <n v="1103"/>
    <n v="1"/>
    <n v="0"/>
    <n v="6"/>
    <n v="2.3333333333333335"/>
    <x v="1"/>
    <x v="1"/>
  </r>
  <r>
    <s v="29851-36402-UX"/>
    <d v="2021-06-28T00:00:00"/>
    <n v="1"/>
    <n v="103.49999999999999"/>
    <n v="418"/>
    <n v="6"/>
    <n v="0"/>
    <n v="8"/>
    <n v="4.666666666666667"/>
    <x v="3"/>
    <x v="0"/>
  </r>
  <r>
    <s v="30373-66619-CB"/>
    <d v="2019-11-14T00:00:00"/>
    <n v="1"/>
    <n v="9.51"/>
    <n v="1010"/>
    <n v="2"/>
    <n v="0"/>
    <n v="1"/>
    <n v="1"/>
    <x v="1"/>
    <x v="0"/>
  </r>
  <r>
    <s v="30381-64762-NG"/>
    <d v="2020-11-02T00:00:00"/>
    <n v="1"/>
    <n v="103.49999999999999"/>
    <n v="656"/>
    <n v="4"/>
    <n v="0"/>
    <n v="8"/>
    <n v="4"/>
    <x v="3"/>
    <x v="0"/>
  </r>
  <r>
    <s v="30585-48726-BK"/>
    <d v="2020-06-03T00:00:00"/>
    <n v="1"/>
    <n v="25.874999999999996"/>
    <n v="808"/>
    <n v="3"/>
    <n v="0"/>
    <n v="4"/>
    <n v="2.3333333333333335"/>
    <x v="1"/>
    <x v="0"/>
  </r>
  <r>
    <s v="30844-91890-ZA"/>
    <d v="2021-03-07T00:00:00"/>
    <n v="1"/>
    <n v="21.509999999999998"/>
    <n v="531"/>
    <n v="5"/>
    <n v="0"/>
    <n v="3"/>
    <n v="2.6666666666666665"/>
    <x v="1"/>
    <x v="0"/>
  </r>
  <r>
    <s v="31245-81098-PJ"/>
    <d v="2020-02-22T00:00:00"/>
    <n v="1"/>
    <n v="41.25"/>
    <n v="910"/>
    <n v="2"/>
    <n v="0"/>
    <n v="6"/>
    <n v="2.6666666666666665"/>
    <x v="1"/>
    <x v="0"/>
  </r>
  <r>
    <s v="31582-23562-FM"/>
    <d v="2019-07-18T00:00:00"/>
    <n v="2"/>
    <n v="101.29499999999999"/>
    <n v="1129"/>
    <n v="1"/>
    <n v="9"/>
    <n v="8"/>
    <n v="6"/>
    <x v="0"/>
    <x v="0"/>
  </r>
  <r>
    <s v="31587-92570-HL"/>
    <d v="2021-09-25T00:00:00"/>
    <n v="1"/>
    <n v="7.77"/>
    <n v="329"/>
    <n v="7"/>
    <n v="0"/>
    <n v="0"/>
    <n v="2.3333333333333335"/>
    <x v="1"/>
    <x v="0"/>
  </r>
  <r>
    <s v="31599-82152-AD"/>
    <d v="2021-04-08T00:00:00"/>
    <n v="1"/>
    <n v="11.25"/>
    <n v="499"/>
    <n v="6"/>
    <n v="0"/>
    <n v="1"/>
    <n v="2.3333333333333335"/>
    <x v="1"/>
    <x v="0"/>
  </r>
  <r>
    <s v="31613-41626-KX"/>
    <d v="2021-04-26T00:00:00"/>
    <n v="1"/>
    <n v="43.650000000000006"/>
    <n v="481"/>
    <n v="6"/>
    <n v="0"/>
    <n v="6"/>
    <n v="4"/>
    <x v="3"/>
    <x v="1"/>
  </r>
  <r>
    <s v="31715-98714-OO"/>
    <d v="2019-04-29T00:00:00"/>
    <n v="1"/>
    <n v="63.4"/>
    <n v="1209"/>
    <n v="0"/>
    <n v="0"/>
    <n v="7"/>
    <n v="2.3333333333333335"/>
    <x v="1"/>
    <x v="1"/>
  </r>
  <r>
    <s v="31798-95707-NR"/>
    <d v="2020-10-21T00:00:00"/>
    <n v="1"/>
    <n v="38.04"/>
    <n v="668"/>
    <n v="4"/>
    <n v="0"/>
    <n v="5"/>
    <n v="3"/>
    <x v="3"/>
    <x v="1"/>
  </r>
  <r>
    <s v="32031-49093-KE"/>
    <d v="2021-10-19T00:00:00"/>
    <n v="1"/>
    <n v="26.849999999999994"/>
    <n v="305"/>
    <n v="7"/>
    <n v="0"/>
    <n v="4"/>
    <n v="3.6666666666666665"/>
    <x v="3"/>
    <x v="0"/>
  </r>
  <r>
    <s v="32038-81174-JF"/>
    <d v="2019-11-12T00:00:00"/>
    <n v="1"/>
    <n v="67.5"/>
    <n v="1012"/>
    <n v="2"/>
    <n v="0"/>
    <n v="7"/>
    <n v="3"/>
    <x v="3"/>
    <x v="0"/>
  </r>
  <r>
    <s v="32058-76765-ZL"/>
    <d v="2019-06-16T00:00:00"/>
    <n v="1"/>
    <n v="89.35499999999999"/>
    <n v="1161"/>
    <n v="1"/>
    <n v="0"/>
    <n v="8"/>
    <n v="3"/>
    <x v="3"/>
    <x v="0"/>
  </r>
  <r>
    <s v="32070-55528-UG"/>
    <d v="2019-04-16T00:00:00"/>
    <n v="1"/>
    <n v="182.27499999999998"/>
    <n v="1222"/>
    <n v="0"/>
    <n v="0"/>
    <n v="9"/>
    <n v="3"/>
    <x v="3"/>
    <x v="0"/>
  </r>
  <r>
    <s v="32291-18308-YZ"/>
    <d v="2019-08-16T00:00:00"/>
    <n v="1"/>
    <n v="41.25"/>
    <n v="1100"/>
    <n v="1"/>
    <n v="0"/>
    <n v="6"/>
    <n v="2.3333333333333335"/>
    <x v="1"/>
    <x v="0"/>
  </r>
  <r>
    <s v="32481-61533-ZJ"/>
    <d v="2019-04-27T00:00:00"/>
    <n v="1"/>
    <n v="72.900000000000006"/>
    <n v="1211"/>
    <n v="0"/>
    <n v="0"/>
    <n v="7"/>
    <n v="2.3333333333333335"/>
    <x v="1"/>
    <x v="1"/>
  </r>
  <r>
    <s v="32622-54551-UC"/>
    <d v="2019-10-21T00:00:00"/>
    <n v="1"/>
    <n v="59.75"/>
    <n v="1034"/>
    <n v="2"/>
    <n v="0"/>
    <n v="7"/>
    <n v="3"/>
    <x v="3"/>
    <x v="0"/>
  </r>
  <r>
    <s v="32638-38620-AX"/>
    <d v="2019-12-14T00:00:00"/>
    <n v="1"/>
    <n v="43.650000000000006"/>
    <n v="980"/>
    <n v="2"/>
    <n v="0"/>
    <n v="6"/>
    <n v="2.6666666666666665"/>
    <x v="1"/>
    <x v="1"/>
  </r>
  <r>
    <s v="32743-78448-KT"/>
    <d v="2022-03-16T00:00:00"/>
    <n v="2"/>
    <n v="162.17499999999998"/>
    <n v="163"/>
    <n v="8"/>
    <n v="9"/>
    <n v="9"/>
    <n v="8.6666666666666661"/>
    <x v="2"/>
    <x v="1"/>
  </r>
  <r>
    <s v="32900-82606-BO"/>
    <d v="2019-02-25T00:00:00"/>
    <n v="1"/>
    <n v="22.5"/>
    <n v="1272"/>
    <n v="0"/>
    <n v="0"/>
    <n v="3"/>
    <n v="1"/>
    <x v="1"/>
    <x v="0"/>
  </r>
  <r>
    <s v="32928-18158-OW"/>
    <d v="2022-01-02T00:00:00"/>
    <n v="1"/>
    <n v="3.5849999999999995"/>
    <n v="230"/>
    <n v="8"/>
    <n v="0"/>
    <n v="0"/>
    <n v="2.6666666666666665"/>
    <x v="1"/>
    <x v="1"/>
  </r>
  <r>
    <s v="32948-34398-HC"/>
    <d v="2022-04-15T00:00:00"/>
    <n v="1"/>
    <n v="7.169999999999999"/>
    <n v="127"/>
    <n v="9"/>
    <n v="0"/>
    <n v="0"/>
    <n v="3"/>
    <x v="3"/>
    <x v="1"/>
  </r>
  <r>
    <s v="33000-22405-LO"/>
    <d v="2019-07-08T00:00:00"/>
    <n v="1"/>
    <n v="95.1"/>
    <n v="1139"/>
    <n v="1"/>
    <n v="0"/>
    <n v="8"/>
    <n v="3"/>
    <x v="3"/>
    <x v="0"/>
  </r>
  <r>
    <s v="33011-52383-BA"/>
    <d v="2022-03-26T00:00:00"/>
    <n v="1"/>
    <n v="38.849999999999994"/>
    <n v="147"/>
    <n v="9"/>
    <n v="0"/>
    <n v="5"/>
    <n v="4.666666666666667"/>
    <x v="3"/>
    <x v="1"/>
  </r>
  <r>
    <s v="33269-10023-CO"/>
    <d v="2020-06-03T00:00:00"/>
    <n v="1"/>
    <n v="77.699999999999989"/>
    <n v="808"/>
    <n v="3"/>
    <n v="0"/>
    <n v="8"/>
    <n v="3.6666666666666665"/>
    <x v="3"/>
    <x v="1"/>
  </r>
  <r>
    <s v="33555-01585-RP"/>
    <d v="2020-12-16T00:00:00"/>
    <n v="1"/>
    <n v="13.424999999999997"/>
    <n v="612"/>
    <n v="5"/>
    <n v="0"/>
    <n v="1"/>
    <n v="2"/>
    <x v="1"/>
    <x v="1"/>
  </r>
  <r>
    <s v="34015-31593-JC"/>
    <d v="2019-08-17T00:00:00"/>
    <n v="1"/>
    <n v="87.300000000000011"/>
    <n v="1099"/>
    <n v="1"/>
    <n v="0"/>
    <n v="8"/>
    <n v="3"/>
    <x v="3"/>
    <x v="0"/>
  </r>
  <r>
    <s v="34136-36674-OM"/>
    <d v="2022-07-02T00:00:00"/>
    <n v="1"/>
    <n v="49.75"/>
    <n v="49"/>
    <n v="9"/>
    <n v="0"/>
    <n v="6"/>
    <n v="5"/>
    <x v="4"/>
    <x v="0"/>
  </r>
  <r>
    <s v="34317-87258-HQ"/>
    <d v="2019-02-10T00:00:00"/>
    <n v="1"/>
    <n v="119.13999999999999"/>
    <n v="1287"/>
    <n v="0"/>
    <n v="0"/>
    <n v="9"/>
    <n v="3"/>
    <x v="3"/>
    <x v="1"/>
  </r>
  <r>
    <s v="34419-18068-AG"/>
    <d v="2019-01-09T00:00:00"/>
    <n v="1"/>
    <n v="111.78"/>
    <n v="1319"/>
    <n v="0"/>
    <n v="0"/>
    <n v="8"/>
    <n v="2.6666666666666665"/>
    <x v="1"/>
    <x v="0"/>
  </r>
  <r>
    <s v="34546-70516-LR"/>
    <d v="2022-02-03T00:00:00"/>
    <n v="1"/>
    <n v="49.5"/>
    <n v="198"/>
    <n v="8"/>
    <n v="0"/>
    <n v="6"/>
    <n v="4.666666666666667"/>
    <x v="3"/>
    <x v="0"/>
  </r>
  <r>
    <s v="34570-99384-AF"/>
    <d v="2020-07-04T00:00:00"/>
    <n v="1"/>
    <n v="82.339999999999989"/>
    <n v="777"/>
    <n v="3"/>
    <n v="0"/>
    <n v="8"/>
    <n v="3.6666666666666665"/>
    <x v="3"/>
    <x v="1"/>
  </r>
  <r>
    <s v="34665-62561-AU"/>
    <d v="2020-11-21T00:00:00"/>
    <n v="1"/>
    <n v="27.484999999999996"/>
    <n v="637"/>
    <n v="4"/>
    <n v="0"/>
    <n v="4"/>
    <n v="2.6666666666666665"/>
    <x v="1"/>
    <x v="1"/>
  </r>
  <r>
    <s v="34666-76738-SQ"/>
    <d v="2022-05-13T00:00:00"/>
    <n v="1"/>
    <n v="41.169999999999995"/>
    <n v="99"/>
    <n v="9"/>
    <n v="0"/>
    <n v="6"/>
    <n v="5"/>
    <x v="4"/>
    <x v="0"/>
  </r>
  <r>
    <s v="34704-83143-KS"/>
    <d v="2020-05-09T00:00:00"/>
    <n v="1"/>
    <n v="2.9849999999999999"/>
    <n v="833"/>
    <n v="3"/>
    <n v="0"/>
    <n v="0"/>
    <n v="1"/>
    <x v="1"/>
    <x v="0"/>
  </r>
  <r>
    <s v="34786-30419-XY"/>
    <d v="2020-08-11T00:00:00"/>
    <n v="1"/>
    <n v="35.849999999999994"/>
    <n v="739"/>
    <n v="4"/>
    <n v="0"/>
    <n v="5"/>
    <n v="3"/>
    <x v="3"/>
    <x v="0"/>
  </r>
  <r>
    <s v="34927-68586-ZV"/>
    <d v="2019-08-07T00:00:00"/>
    <n v="1"/>
    <n v="77.624999999999986"/>
    <n v="1109"/>
    <n v="1"/>
    <n v="0"/>
    <n v="8"/>
    <n v="3"/>
    <x v="3"/>
    <x v="1"/>
  </r>
  <r>
    <s v="35058-04550-VC"/>
    <d v="2019-11-06T00:00:00"/>
    <n v="1"/>
    <n v="31.7"/>
    <n v="1018"/>
    <n v="2"/>
    <n v="0"/>
    <n v="5"/>
    <n v="2.3333333333333335"/>
    <x v="1"/>
    <x v="0"/>
  </r>
  <r>
    <s v="35099-13971-JI"/>
    <d v="2021-10-01T00:00:00"/>
    <n v="1"/>
    <n v="63.249999999999993"/>
    <n v="323"/>
    <n v="7"/>
    <n v="0"/>
    <n v="7"/>
    <n v="4.666666666666667"/>
    <x v="3"/>
    <x v="0"/>
  </r>
  <r>
    <s v="35256-12529-FT"/>
    <d v="2022-03-11T00:00:00"/>
    <n v="1"/>
    <n v="51.8"/>
    <n v="162"/>
    <n v="8"/>
    <n v="0"/>
    <n v="7"/>
    <n v="5"/>
    <x v="4"/>
    <x v="1"/>
  </r>
  <r>
    <s v="35367-50483-AR"/>
    <d v="2021-05-16T00:00:00"/>
    <n v="1"/>
    <n v="14.339999999999998"/>
    <n v="461"/>
    <n v="6"/>
    <n v="0"/>
    <n v="1"/>
    <n v="2.3333333333333335"/>
    <x v="1"/>
    <x v="1"/>
  </r>
  <r>
    <s v="35442-75769-PL"/>
    <d v="2021-11-29T00:00:00"/>
    <n v="1"/>
    <n v="19.899999999999999"/>
    <n v="264"/>
    <n v="8"/>
    <n v="0"/>
    <n v="3"/>
    <n v="3.6666666666666665"/>
    <x v="3"/>
    <x v="1"/>
  </r>
  <r>
    <s v="36021-61205-DF"/>
    <d v="2019-05-06T00:00:00"/>
    <n v="1"/>
    <n v="8.73"/>
    <n v="1202"/>
    <n v="0"/>
    <n v="0"/>
    <n v="0"/>
    <n v="0"/>
    <x v="5"/>
    <x v="1"/>
  </r>
  <r>
    <s v="36078-91009-WU"/>
    <d v="2019-06-28T00:00:00"/>
    <n v="1"/>
    <n v="7.77"/>
    <n v="1149"/>
    <n v="1"/>
    <n v="0"/>
    <n v="0"/>
    <n v="0.33333333333333331"/>
    <x v="5"/>
    <x v="1"/>
  </r>
  <r>
    <s v="36192-07175-XC"/>
    <d v="2021-11-09T00:00:00"/>
    <n v="1"/>
    <n v="7.77"/>
    <n v="284"/>
    <n v="7"/>
    <n v="0"/>
    <n v="0"/>
    <n v="2.3333333333333335"/>
    <x v="1"/>
    <x v="0"/>
  </r>
  <r>
    <s v="36572-91896-PP"/>
    <d v="2020-10-29T00:00:00"/>
    <n v="1"/>
    <n v="58.2"/>
    <n v="660"/>
    <n v="4"/>
    <n v="0"/>
    <n v="7"/>
    <n v="3.6666666666666665"/>
    <x v="3"/>
    <x v="0"/>
  </r>
  <r>
    <s v="36605-83052-WB"/>
    <d v="2020-02-11T00:00:00"/>
    <n v="1"/>
    <n v="5.97"/>
    <n v="921"/>
    <n v="2"/>
    <n v="0"/>
    <n v="0"/>
    <n v="0.66666666666666663"/>
    <x v="5"/>
    <x v="1"/>
  </r>
  <r>
    <s v="36769-16558-SX"/>
    <d v="2022-03-24T00:00:00"/>
    <n v="1"/>
    <n v="133.85999999999999"/>
    <n v="149"/>
    <n v="8"/>
    <n v="0"/>
    <n v="9"/>
    <n v="5.666666666666667"/>
    <x v="3"/>
    <x v="1"/>
  </r>
  <r>
    <s v="37078-56703-AF"/>
    <d v="2020-12-18T00:00:00"/>
    <n v="1"/>
    <n v="89.1"/>
    <n v="610"/>
    <n v="5"/>
    <n v="0"/>
    <n v="8"/>
    <n v="4.333333333333333"/>
    <x v="3"/>
    <x v="0"/>
  </r>
  <r>
    <s v="37177-68797-ON"/>
    <d v="2020-03-18T00:00:00"/>
    <n v="1"/>
    <n v="17.91"/>
    <n v="885"/>
    <n v="3"/>
    <n v="0"/>
    <n v="2"/>
    <n v="1.6666666666666667"/>
    <x v="1"/>
    <x v="0"/>
  </r>
  <r>
    <s v="37182-54930-XC"/>
    <d v="2019-03-04T00:00:00"/>
    <n v="1"/>
    <n v="7.29"/>
    <n v="1265"/>
    <n v="0"/>
    <n v="0"/>
    <n v="0"/>
    <n v="0"/>
    <x v="5"/>
    <x v="1"/>
  </r>
  <r>
    <s v="37191-12203-MX"/>
    <d v="2019-10-24T00:00:00"/>
    <n v="1"/>
    <n v="6.75"/>
    <n v="1031"/>
    <n v="2"/>
    <n v="0"/>
    <n v="0"/>
    <n v="0.66666666666666663"/>
    <x v="5"/>
    <x v="0"/>
  </r>
  <r>
    <s v="37238-52421-JJ"/>
    <d v="2020-09-23T00:00:00"/>
    <n v="1"/>
    <n v="5.97"/>
    <n v="696"/>
    <n v="4"/>
    <n v="0"/>
    <n v="0"/>
    <n v="1.3333333333333333"/>
    <x v="1"/>
    <x v="1"/>
  </r>
  <r>
    <s v="37274-08534-FM"/>
    <d v="2019-11-13T00:00:00"/>
    <n v="2"/>
    <n v="37.980000000000004"/>
    <n v="1267"/>
    <n v="0"/>
    <n v="9"/>
    <n v="5"/>
    <n v="4.666666666666667"/>
    <x v="3"/>
    <x v="0"/>
  </r>
  <r>
    <s v="37397-05992-VO"/>
    <d v="2020-07-14T00:00:00"/>
    <n v="1"/>
    <n v="11.25"/>
    <n v="767"/>
    <n v="3"/>
    <n v="0"/>
    <n v="1"/>
    <n v="1.3333333333333333"/>
    <x v="1"/>
    <x v="0"/>
  </r>
  <r>
    <s v="37430-29579-HD"/>
    <d v="2020-02-03T00:00:00"/>
    <n v="1"/>
    <n v="26.19"/>
    <n v="929"/>
    <n v="2"/>
    <n v="0"/>
    <n v="4"/>
    <n v="2"/>
    <x v="1"/>
    <x v="1"/>
  </r>
  <r>
    <s v="37445-17791-NQ"/>
    <d v="2021-05-01T00:00:00"/>
    <n v="1"/>
    <n v="5.97"/>
    <n v="476"/>
    <n v="6"/>
    <n v="0"/>
    <n v="0"/>
    <n v="2"/>
    <x v="1"/>
    <x v="1"/>
  </r>
  <r>
    <s v="37490-01572-JW"/>
    <d v="2022-02-16T00:00:00"/>
    <n v="1"/>
    <n v="4.7549999999999999"/>
    <n v="185"/>
    <n v="8"/>
    <n v="0"/>
    <n v="0"/>
    <n v="2.6666666666666665"/>
    <x v="1"/>
    <x v="0"/>
  </r>
  <r>
    <s v="37651-47492-NC"/>
    <d v="2021-01-22T00:00:00"/>
    <n v="1"/>
    <n v="91.539999999999992"/>
    <n v="575"/>
    <n v="5"/>
    <n v="0"/>
    <n v="8"/>
    <n v="4.333333333333333"/>
    <x v="3"/>
    <x v="1"/>
  </r>
  <r>
    <s v="37762-09530-MP"/>
    <d v="2021-11-27T00:00:00"/>
    <n v="1"/>
    <n v="119.13999999999999"/>
    <n v="266"/>
    <n v="7"/>
    <n v="0"/>
    <n v="9"/>
    <n v="5.333333333333333"/>
    <x v="3"/>
    <x v="1"/>
  </r>
  <r>
    <s v="38387-64959-WW"/>
    <d v="2020-07-31T00:00:00"/>
    <n v="1"/>
    <n v="52.38"/>
    <n v="750"/>
    <n v="4"/>
    <n v="0"/>
    <n v="7"/>
    <n v="3.6666666666666665"/>
    <x v="3"/>
    <x v="1"/>
  </r>
  <r>
    <s v="38487-01549-MV"/>
    <d v="2020-12-09T00:00:00"/>
    <n v="1"/>
    <n v="35.64"/>
    <n v="619"/>
    <n v="4"/>
    <n v="0"/>
    <n v="5"/>
    <n v="3"/>
    <x v="3"/>
    <x v="0"/>
  </r>
  <r>
    <s v="38536-98293-JZ"/>
    <d v="2021-02-17T00:00:00"/>
    <n v="1"/>
    <n v="8.9550000000000001"/>
    <n v="549"/>
    <n v="5"/>
    <n v="0"/>
    <n v="1"/>
    <n v="2"/>
    <x v="1"/>
    <x v="0"/>
  </r>
  <r>
    <s v="38890-22576-UI"/>
    <d v="2022-03-23T00:00:00"/>
    <n v="1"/>
    <n v="17.899999999999999"/>
    <n v="150"/>
    <n v="8"/>
    <n v="0"/>
    <n v="2"/>
    <n v="3.3333333333333335"/>
    <x v="3"/>
    <x v="0"/>
  </r>
  <r>
    <s v="38972-89678-ZM"/>
    <d v="2020-12-25T00:00:00"/>
    <n v="1"/>
    <n v="44.55"/>
    <n v="603"/>
    <n v="5"/>
    <n v="0"/>
    <n v="6"/>
    <n v="3.6666666666666665"/>
    <x v="3"/>
    <x v="1"/>
  </r>
  <r>
    <s v="38978-59582-JP"/>
    <d v="2020-10-16T00:00:00"/>
    <n v="1"/>
    <n v="109.93999999999998"/>
    <n v="673"/>
    <n v="4"/>
    <n v="0"/>
    <n v="8"/>
    <n v="4"/>
    <x v="3"/>
    <x v="1"/>
  </r>
  <r>
    <s v="39011-18412-GR"/>
    <d v="2021-11-05T00:00:00"/>
    <n v="1"/>
    <n v="137.31"/>
    <n v="288"/>
    <n v="7"/>
    <n v="0"/>
    <n v="9"/>
    <n v="5.333333333333333"/>
    <x v="3"/>
    <x v="1"/>
  </r>
  <r>
    <s v="39019-13649-CL"/>
    <d v="2021-12-21T00:00:00"/>
    <n v="1"/>
    <n v="18.225000000000001"/>
    <n v="242"/>
    <n v="8"/>
    <n v="0"/>
    <n v="2"/>
    <n v="3.3333333333333335"/>
    <x v="3"/>
    <x v="1"/>
  </r>
  <r>
    <s v="39123-12846-YJ"/>
    <d v="2021-07-17T00:00:00"/>
    <n v="1"/>
    <n v="23.774999999999999"/>
    <n v="399"/>
    <n v="6"/>
    <n v="0"/>
    <n v="3"/>
    <n v="3"/>
    <x v="3"/>
    <x v="0"/>
  </r>
  <r>
    <s v="39181-35745-WH"/>
    <d v="2020-05-20T00:00:00"/>
    <n v="1"/>
    <n v="51.8"/>
    <n v="822"/>
    <n v="3"/>
    <n v="0"/>
    <n v="7"/>
    <n v="3.3333333333333335"/>
    <x v="3"/>
    <x v="1"/>
  </r>
  <r>
    <s v="39193-51770-FM"/>
    <d v="2019-12-28T00:00:00"/>
    <n v="1"/>
    <n v="8.25"/>
    <n v="966"/>
    <n v="2"/>
    <n v="0"/>
    <n v="0"/>
    <n v="0.66666666666666663"/>
    <x v="5"/>
    <x v="1"/>
  </r>
  <r>
    <s v="39276-95489-XV"/>
    <d v="2022-06-15T00:00:00"/>
    <n v="1"/>
    <n v="29.849999999999998"/>
    <n v="66"/>
    <n v="9"/>
    <n v="0"/>
    <n v="4"/>
    <n v="4.333333333333333"/>
    <x v="3"/>
    <x v="1"/>
  </r>
  <r>
    <s v="39396-12890-PE"/>
    <d v="2020-05-22T00:00:00"/>
    <n v="1"/>
    <n v="41.169999999999995"/>
    <n v="820"/>
    <n v="3"/>
    <n v="0"/>
    <n v="6"/>
    <n v="3"/>
    <x v="3"/>
    <x v="0"/>
  </r>
  <r>
    <s v="39457-62611-YK"/>
    <d v="2020-11-13T00:00:00"/>
    <n v="1"/>
    <n v="119.13999999999999"/>
    <n v="645"/>
    <n v="4"/>
    <n v="0"/>
    <n v="9"/>
    <n v="4.333333333333333"/>
    <x v="3"/>
    <x v="0"/>
  </r>
  <r>
    <s v="39528-19971-OR"/>
    <d v="2020-01-01T00:00:00"/>
    <n v="1"/>
    <n v="13.5"/>
    <n v="962"/>
    <n v="2"/>
    <n v="0"/>
    <n v="1"/>
    <n v="1"/>
    <x v="1"/>
    <x v="1"/>
  </r>
  <r>
    <s v="39582-35773-ZJ"/>
    <d v="2019-06-09T00:00:00"/>
    <n v="1"/>
    <n v="29.849999999999998"/>
    <n v="1168"/>
    <n v="1"/>
    <n v="0"/>
    <n v="4"/>
    <n v="1.6666666666666667"/>
    <x v="1"/>
    <x v="0"/>
  </r>
  <r>
    <s v="39789-43945-IV"/>
    <d v="2020-05-14T00:00:00"/>
    <n v="1"/>
    <n v="44.55"/>
    <n v="828"/>
    <n v="3"/>
    <n v="0"/>
    <n v="6"/>
    <n v="3"/>
    <x v="3"/>
    <x v="1"/>
  </r>
  <r>
    <s v="39919-06540-ZI"/>
    <d v="2021-03-10T00:00:00"/>
    <n v="1"/>
    <n v="68.309999999999988"/>
    <n v="528"/>
    <n v="5"/>
    <n v="0"/>
    <n v="7"/>
    <n v="4"/>
    <x v="3"/>
    <x v="1"/>
  </r>
  <r>
    <s v="40172-12000-AU"/>
    <d v="2020-07-12T00:00:00"/>
    <n v="2"/>
    <n v="71.150000000000006"/>
    <n v="769"/>
    <n v="3"/>
    <n v="9"/>
    <n v="7"/>
    <n v="6.333333333333333"/>
    <x v="0"/>
    <x v="0"/>
  </r>
  <r>
    <s v="40180-22940-QB"/>
    <d v="2020-06-29T00:00:00"/>
    <n v="1"/>
    <n v="102.46499999999997"/>
    <n v="782"/>
    <n v="3"/>
    <n v="0"/>
    <n v="8"/>
    <n v="3.6666666666666665"/>
    <x v="3"/>
    <x v="1"/>
  </r>
  <r>
    <s v="40214-03678-GU"/>
    <d v="2020-10-14T00:00:00"/>
    <n v="1"/>
    <n v="82.5"/>
    <n v="675"/>
    <n v="4"/>
    <n v="0"/>
    <n v="8"/>
    <n v="4"/>
    <x v="3"/>
    <x v="1"/>
  </r>
  <r>
    <s v="40226-52317-IO"/>
    <d v="2020-06-30T00:00:00"/>
    <n v="1"/>
    <n v="33.75"/>
    <n v="781"/>
    <n v="3"/>
    <n v="0"/>
    <n v="5"/>
    <n v="2.6666666666666665"/>
    <x v="1"/>
    <x v="1"/>
  </r>
  <r>
    <s v="40414-26467-VE"/>
    <d v="2021-10-16T00:00:00"/>
    <n v="1"/>
    <n v="20.25"/>
    <n v="308"/>
    <n v="7"/>
    <n v="0"/>
    <n v="2"/>
    <n v="3"/>
    <x v="3"/>
    <x v="1"/>
  </r>
  <r>
    <s v="40535-56770-UM"/>
    <d v="2021-09-10T00:00:00"/>
    <n v="1"/>
    <n v="38.849999999999994"/>
    <n v="344"/>
    <n v="7"/>
    <n v="0"/>
    <n v="5"/>
    <n v="4"/>
    <x v="3"/>
    <x v="0"/>
  </r>
  <r>
    <s v="40560-18556-YE"/>
    <d v="2021-02-08T00:00:00"/>
    <n v="1"/>
    <n v="8.0549999999999997"/>
    <n v="558"/>
    <n v="5"/>
    <n v="0"/>
    <n v="0"/>
    <n v="1.6666666666666667"/>
    <x v="1"/>
    <x v="1"/>
  </r>
  <r>
    <s v="40600-58915-WZ"/>
    <d v="2019-04-08T00:00:00"/>
    <n v="1"/>
    <n v="43.650000000000006"/>
    <n v="1230"/>
    <n v="0"/>
    <n v="0"/>
    <n v="6"/>
    <n v="2"/>
    <x v="1"/>
    <x v="0"/>
  </r>
  <r>
    <s v="40780-22081-LX"/>
    <d v="2020-08-11T00:00:00"/>
    <n v="1"/>
    <n v="28.53"/>
    <n v="739"/>
    <n v="4"/>
    <n v="0"/>
    <n v="4"/>
    <n v="2.6666666666666665"/>
    <x v="1"/>
    <x v="0"/>
  </r>
  <r>
    <s v="40946-22090-FP"/>
    <d v="2019-12-17T00:00:00"/>
    <n v="1"/>
    <n v="155.24999999999997"/>
    <n v="977"/>
    <n v="2"/>
    <n v="0"/>
    <n v="9"/>
    <n v="3.6666666666666665"/>
    <x v="3"/>
    <x v="0"/>
  </r>
  <r>
    <s v="40959-32642-DN"/>
    <d v="2022-02-06T00:00:00"/>
    <n v="1"/>
    <n v="23.774999999999999"/>
    <n v="195"/>
    <n v="8"/>
    <n v="0"/>
    <n v="3"/>
    <n v="3.6666666666666665"/>
    <x v="3"/>
    <x v="1"/>
  </r>
  <r>
    <s v="41054-59693-XE"/>
    <d v="2020-01-17T00:00:00"/>
    <n v="1"/>
    <n v="19.02"/>
    <n v="946"/>
    <n v="2"/>
    <n v="0"/>
    <n v="2"/>
    <n v="1.3333333333333333"/>
    <x v="1"/>
    <x v="0"/>
  </r>
  <r>
    <s v="41252-45992-VS"/>
    <d v="2022-07-13T00:00:00"/>
    <n v="1"/>
    <n v="4.3650000000000002"/>
    <n v="38"/>
    <n v="9"/>
    <n v="0"/>
    <n v="0"/>
    <n v="3"/>
    <x v="3"/>
    <x v="0"/>
  </r>
  <r>
    <s v="41486-52502-QQ"/>
    <d v="2019-10-23T00:00:00"/>
    <n v="1"/>
    <n v="5.97"/>
    <n v="1032"/>
    <n v="2"/>
    <n v="0"/>
    <n v="0"/>
    <n v="0.66666666666666663"/>
    <x v="5"/>
    <x v="0"/>
  </r>
  <r>
    <s v="41505-42181-EF"/>
    <d v="2020-03-28T00:00:00"/>
    <n v="1"/>
    <n v="36.450000000000003"/>
    <n v="875"/>
    <n v="3"/>
    <n v="0"/>
    <n v="5"/>
    <n v="2.6666666666666665"/>
    <x v="1"/>
    <x v="1"/>
  </r>
  <r>
    <s v="41611-34336-WT"/>
    <d v="2021-10-23T00:00:00"/>
    <n v="1"/>
    <n v="7.77"/>
    <n v="301"/>
    <n v="7"/>
    <n v="0"/>
    <n v="0"/>
    <n v="2.3333333333333335"/>
    <x v="1"/>
    <x v="0"/>
  </r>
  <r>
    <s v="41899-00283-VK"/>
    <d v="2021-12-10T00:00:00"/>
    <n v="1"/>
    <n v="20.625"/>
    <n v="253"/>
    <n v="8"/>
    <n v="0"/>
    <n v="3"/>
    <n v="3.6666666666666665"/>
    <x v="3"/>
    <x v="0"/>
  </r>
  <r>
    <s v="42179-95059-DO"/>
    <d v="2020-10-26T00:00:00"/>
    <n v="1"/>
    <n v="11.654999999999999"/>
    <n v="663"/>
    <n v="4"/>
    <n v="0"/>
    <n v="1"/>
    <n v="1.6666666666666667"/>
    <x v="1"/>
    <x v="1"/>
  </r>
  <r>
    <s v="42466-87067-DT"/>
    <d v="2020-01-10T00:00:00"/>
    <n v="1"/>
    <n v="23.774999999999999"/>
    <n v="953"/>
    <n v="2"/>
    <n v="0"/>
    <n v="3"/>
    <n v="1.6666666666666667"/>
    <x v="1"/>
    <x v="0"/>
  </r>
  <r>
    <s v="42770-36274-QA"/>
    <d v="2019-10-16T00:00:00"/>
    <n v="1"/>
    <n v="2.9849999999999999"/>
    <n v="1039"/>
    <n v="2"/>
    <n v="0"/>
    <n v="0"/>
    <n v="0.66666666666666663"/>
    <x v="5"/>
    <x v="0"/>
  </r>
  <r>
    <s v="43014-53743-XK"/>
    <d v="2020-01-06T00:00:00"/>
    <n v="1"/>
    <n v="27.484999999999996"/>
    <n v="957"/>
    <n v="2"/>
    <n v="0"/>
    <n v="4"/>
    <n v="2"/>
    <x v="1"/>
    <x v="0"/>
  </r>
  <r>
    <s v="43074-00987-PB"/>
    <d v="2022-06-08T00:00:00"/>
    <n v="1"/>
    <n v="91.539999999999992"/>
    <n v="73"/>
    <n v="9"/>
    <n v="0"/>
    <n v="8"/>
    <n v="5.666666666666667"/>
    <x v="3"/>
    <x v="0"/>
  </r>
  <r>
    <s v="43155-71724-XP"/>
    <d v="2019-02-19T00:00:00"/>
    <n v="1"/>
    <n v="5.97"/>
    <n v="1278"/>
    <n v="0"/>
    <n v="0"/>
    <n v="0"/>
    <n v="0"/>
    <x v="5"/>
    <x v="1"/>
  </r>
  <r>
    <s v="43439-94003-DW"/>
    <d v="2021-10-03T00:00:00"/>
    <n v="4"/>
    <n v="160.4"/>
    <n v="736"/>
    <n v="4"/>
    <n v="9"/>
    <n v="9"/>
    <n v="7.333333333333333"/>
    <x v="0"/>
    <x v="0"/>
  </r>
  <r>
    <s v="43452-18035-DH"/>
    <d v="2021-10-19T00:00:00"/>
    <n v="1"/>
    <n v="8.73"/>
    <n v="305"/>
    <n v="7"/>
    <n v="0"/>
    <n v="0"/>
    <n v="2.3333333333333335"/>
    <x v="1"/>
    <x v="0"/>
  </r>
  <r>
    <s v="43605-12616-YH"/>
    <d v="2020-01-10T00:00:00"/>
    <n v="1"/>
    <n v="21.87"/>
    <n v="953"/>
    <n v="2"/>
    <n v="0"/>
    <n v="3"/>
    <n v="1.6666666666666667"/>
    <x v="1"/>
    <x v="0"/>
  </r>
  <r>
    <s v="43606-83072-OA"/>
    <d v="2022-04-27T00:00:00"/>
    <n v="1"/>
    <n v="7.77"/>
    <n v="115"/>
    <n v="9"/>
    <n v="0"/>
    <n v="0"/>
    <n v="3"/>
    <x v="3"/>
    <x v="0"/>
  </r>
  <r>
    <s v="43974-44760-QI"/>
    <d v="2022-04-30T00:00:00"/>
    <n v="1"/>
    <n v="7.77"/>
    <n v="112"/>
    <n v="9"/>
    <n v="0"/>
    <n v="0"/>
    <n v="3"/>
    <x v="3"/>
    <x v="0"/>
  </r>
  <r>
    <s v="44220-00348-MB"/>
    <d v="2020-11-07T00:00:00"/>
    <n v="1"/>
    <n v="148.92499999999998"/>
    <n v="651"/>
    <n v="4"/>
    <n v="0"/>
    <n v="9"/>
    <n v="4.333333333333333"/>
    <x v="3"/>
    <x v="1"/>
  </r>
  <r>
    <s v="44494-89923-UW"/>
    <d v="2020-05-26T00:00:00"/>
    <n v="1"/>
    <n v="17.91"/>
    <n v="816"/>
    <n v="3"/>
    <n v="0"/>
    <n v="2"/>
    <n v="1.6666666666666667"/>
    <x v="1"/>
    <x v="1"/>
  </r>
  <r>
    <s v="44530-75983-OD"/>
    <d v="2019-03-15T00:00:00"/>
    <n v="1"/>
    <n v="167.67000000000002"/>
    <n v="1254"/>
    <n v="0"/>
    <n v="0"/>
    <n v="9"/>
    <n v="3"/>
    <x v="3"/>
    <x v="0"/>
  </r>
  <r>
    <s v="44601-51441-BH"/>
    <d v="2021-09-24T00:00:00"/>
    <n v="1"/>
    <n v="148.92499999999998"/>
    <n v="330"/>
    <n v="7"/>
    <n v="0"/>
    <n v="9"/>
    <n v="5.333333333333333"/>
    <x v="3"/>
    <x v="0"/>
  </r>
  <r>
    <s v="44699-43836-UH"/>
    <d v="2019-04-08T00:00:00"/>
    <n v="1"/>
    <n v="21.509999999999998"/>
    <n v="1230"/>
    <n v="0"/>
    <n v="0"/>
    <n v="3"/>
    <n v="1"/>
    <x v="1"/>
    <x v="0"/>
  </r>
  <r>
    <s v="44708-78241-DF"/>
    <d v="2020-02-15T00:00:00"/>
    <n v="1"/>
    <n v="155.24999999999997"/>
    <n v="917"/>
    <n v="2"/>
    <n v="0"/>
    <n v="9"/>
    <n v="3.6666666666666665"/>
    <x v="3"/>
    <x v="0"/>
  </r>
  <r>
    <s v="44799-09711-XW"/>
    <d v="2022-02-15T00:00:00"/>
    <n v="1"/>
    <n v="23.88"/>
    <n v="186"/>
    <n v="8"/>
    <n v="0"/>
    <n v="3"/>
    <n v="3.6666666666666665"/>
    <x v="3"/>
    <x v="1"/>
  </r>
  <r>
    <s v="44865-58249-RY"/>
    <d v="2021-05-16T00:00:00"/>
    <n v="1"/>
    <n v="63.4"/>
    <n v="461"/>
    <n v="6"/>
    <n v="0"/>
    <n v="7"/>
    <n v="4.333333333333333"/>
    <x v="3"/>
    <x v="0"/>
  </r>
  <r>
    <s v="44932-34838-RM"/>
    <d v="2020-06-13T00:00:00"/>
    <n v="1"/>
    <n v="59.4"/>
    <n v="798"/>
    <n v="3"/>
    <n v="0"/>
    <n v="7"/>
    <n v="3.3333333333333335"/>
    <x v="3"/>
    <x v="0"/>
  </r>
  <r>
    <s v="44981-99666-XB"/>
    <d v="2020-06-29T00:00:00"/>
    <n v="1"/>
    <n v="57.06"/>
    <n v="782"/>
    <n v="3"/>
    <n v="0"/>
    <n v="7"/>
    <n v="3.3333333333333335"/>
    <x v="3"/>
    <x v="1"/>
  </r>
  <r>
    <s v="45089-52817-WN"/>
    <d v="2022-08-19T00:00:00"/>
    <n v="1"/>
    <n v="15.54"/>
    <n v="1"/>
    <n v="9"/>
    <n v="0"/>
    <n v="2"/>
    <n v="3.6666666666666665"/>
    <x v="3"/>
    <x v="0"/>
  </r>
  <r>
    <s v="45190-08727-NV"/>
    <d v="2021-10-19T00:00:00"/>
    <n v="1"/>
    <n v="38.849999999999994"/>
    <n v="305"/>
    <n v="7"/>
    <n v="0"/>
    <n v="5"/>
    <n v="4"/>
    <x v="3"/>
    <x v="1"/>
  </r>
  <r>
    <s v="45315-50206-DK"/>
    <d v="2019-05-12T00:00:00"/>
    <n v="1"/>
    <n v="35.82"/>
    <n v="1196"/>
    <n v="1"/>
    <n v="0"/>
    <n v="5"/>
    <n v="2"/>
    <x v="1"/>
    <x v="1"/>
  </r>
  <r>
    <s v="45666-86771-EH"/>
    <d v="2021-11-02T00:00:00"/>
    <n v="1"/>
    <n v="28.53"/>
    <n v="291"/>
    <n v="7"/>
    <n v="0"/>
    <n v="4"/>
    <n v="3.6666666666666665"/>
    <x v="3"/>
    <x v="1"/>
  </r>
  <r>
    <s v="45899-92796-EI"/>
    <d v="2022-05-16T00:00:00"/>
    <n v="1"/>
    <n v="14.339999999999998"/>
    <n v="96"/>
    <n v="9"/>
    <n v="0"/>
    <n v="1"/>
    <n v="3.3333333333333335"/>
    <x v="3"/>
    <x v="0"/>
  </r>
  <r>
    <s v="46242-54946-ZW"/>
    <d v="2022-04-08T00:00:00"/>
    <n v="1"/>
    <n v="67.5"/>
    <n v="134"/>
    <n v="9"/>
    <n v="0"/>
    <n v="7"/>
    <n v="5.333333333333333"/>
    <x v="3"/>
    <x v="1"/>
  </r>
  <r>
    <s v="46296-42617-OQ"/>
    <d v="2022-06-03T00:00:00"/>
    <n v="1"/>
    <n v="35.799999999999997"/>
    <n v="78"/>
    <n v="9"/>
    <n v="0"/>
    <n v="5"/>
    <n v="4.666666666666667"/>
    <x v="3"/>
    <x v="1"/>
  </r>
  <r>
    <s v="46431-09298-OU"/>
    <d v="2019-01-22T00:00:00"/>
    <n v="1"/>
    <n v="95.1"/>
    <n v="1306"/>
    <n v="0"/>
    <n v="0"/>
    <n v="8"/>
    <n v="2.6666666666666665"/>
    <x v="1"/>
    <x v="1"/>
  </r>
  <r>
    <s v="46478-42970-EM"/>
    <d v="2021-05-30T00:00:00"/>
    <n v="1"/>
    <n v="33.75"/>
    <n v="447"/>
    <n v="6"/>
    <n v="0"/>
    <n v="5"/>
    <n v="3.6666666666666665"/>
    <x v="3"/>
    <x v="0"/>
  </r>
  <r>
    <s v="46560-73885-PJ"/>
    <d v="2021-10-13T00:00:00"/>
    <n v="1"/>
    <n v="28.679999999999996"/>
    <n v="311"/>
    <n v="7"/>
    <n v="0"/>
    <n v="4"/>
    <n v="3.6666666666666665"/>
    <x v="3"/>
    <x v="0"/>
  </r>
  <r>
    <s v="46681-78850-ZW"/>
    <d v="2020-05-20T00:00:00"/>
    <n v="1"/>
    <n v="39.799999999999997"/>
    <n v="822"/>
    <n v="3"/>
    <n v="0"/>
    <n v="5"/>
    <n v="2.6666666666666665"/>
    <x v="1"/>
    <x v="0"/>
  </r>
  <r>
    <s v="46818-20198-GB"/>
    <d v="2019-03-30T00:00:00"/>
    <n v="1"/>
    <n v="67.5"/>
    <n v="1239"/>
    <n v="0"/>
    <n v="0"/>
    <n v="7"/>
    <n v="2.3333333333333335"/>
    <x v="1"/>
    <x v="0"/>
  </r>
  <r>
    <s v="46859-14212-FI"/>
    <d v="2022-01-12T00:00:00"/>
    <n v="2"/>
    <n v="28.62"/>
    <n v="220"/>
    <n v="8"/>
    <n v="9"/>
    <n v="4"/>
    <n v="7"/>
    <x v="0"/>
    <x v="0"/>
  </r>
  <r>
    <s v="46885-00260-TL"/>
    <d v="2019-04-01T00:00:00"/>
    <n v="1"/>
    <n v="5.3699999999999992"/>
    <n v="1237"/>
    <n v="0"/>
    <n v="0"/>
    <n v="0"/>
    <n v="0"/>
    <x v="5"/>
    <x v="1"/>
  </r>
  <r>
    <s v="46959-60474-LT"/>
    <d v="2019-10-26T00:00:00"/>
    <n v="1"/>
    <n v="15.54"/>
    <n v="1029"/>
    <n v="2"/>
    <n v="0"/>
    <n v="2"/>
    <n v="1.3333333333333333"/>
    <x v="1"/>
    <x v="0"/>
  </r>
  <r>
    <s v="46963-10322-ZA"/>
    <d v="2020-11-15T00:00:00"/>
    <n v="1"/>
    <n v="79.25"/>
    <n v="643"/>
    <n v="4"/>
    <n v="0"/>
    <n v="8"/>
    <n v="4"/>
    <x v="3"/>
    <x v="1"/>
  </r>
  <r>
    <s v="47011-57815-HJ"/>
    <d v="2022-02-21T00:00:00"/>
    <n v="1"/>
    <n v="23.31"/>
    <n v="180"/>
    <n v="8"/>
    <n v="0"/>
    <n v="3"/>
    <n v="3.6666666666666665"/>
    <x v="3"/>
    <x v="0"/>
  </r>
  <r>
    <s v="47268-50127-XY"/>
    <d v="2021-03-04T00:00:00"/>
    <n v="1"/>
    <n v="19.899999999999999"/>
    <n v="534"/>
    <n v="5"/>
    <n v="0"/>
    <n v="2"/>
    <n v="2.3333333333333335"/>
    <x v="1"/>
    <x v="0"/>
  </r>
  <r>
    <s v="47355-97488-XS"/>
    <d v="2021-07-22T00:00:00"/>
    <n v="1"/>
    <n v="56.25"/>
    <n v="394"/>
    <n v="6"/>
    <n v="0"/>
    <n v="7"/>
    <n v="4.333333333333333"/>
    <x v="3"/>
    <x v="0"/>
  </r>
  <r>
    <s v="47386-50743-FG"/>
    <d v="2021-01-28T00:00:00"/>
    <n v="1"/>
    <n v="77.624999999999986"/>
    <n v="569"/>
    <n v="5"/>
    <n v="0"/>
    <n v="8"/>
    <n v="4.333333333333333"/>
    <x v="3"/>
    <x v="1"/>
  </r>
  <r>
    <s v="47493-68564-YM"/>
    <d v="2022-03-04T00:00:00"/>
    <n v="1"/>
    <n v="148.92499999999998"/>
    <n v="169"/>
    <n v="8"/>
    <n v="0"/>
    <n v="9"/>
    <n v="5.666666666666667"/>
    <x v="3"/>
    <x v="1"/>
  </r>
  <r>
    <s v="47725-34771-FJ"/>
    <d v="2021-08-29T00:00:00"/>
    <n v="1"/>
    <n v="44.75"/>
    <n v="356"/>
    <n v="7"/>
    <n v="0"/>
    <n v="6"/>
    <n v="4.333333333333333"/>
    <x v="3"/>
    <x v="0"/>
  </r>
  <r>
    <s v="47939-53158-LS"/>
    <d v="2021-10-02T00:00:00"/>
    <n v="3"/>
    <n v="76.760000000000005"/>
    <n v="322"/>
    <n v="7"/>
    <n v="9"/>
    <n v="8"/>
    <n v="8"/>
    <x v="2"/>
    <x v="0"/>
  </r>
  <r>
    <s v="48090-06534-HI"/>
    <d v="2020-09-16T00:00:00"/>
    <n v="1"/>
    <n v="23.31"/>
    <n v="703"/>
    <n v="4"/>
    <n v="0"/>
    <n v="3"/>
    <n v="2.3333333333333335"/>
    <x v="1"/>
    <x v="0"/>
  </r>
  <r>
    <s v="48203-23480-UB"/>
    <d v="2021-10-10T00:00:00"/>
    <n v="1"/>
    <n v="8.9550000000000001"/>
    <n v="314"/>
    <n v="7"/>
    <n v="0"/>
    <n v="1"/>
    <n v="2.6666666666666665"/>
    <x v="1"/>
    <x v="1"/>
  </r>
  <r>
    <s v="48389-71976-JB"/>
    <d v="2020-02-20T00:00:00"/>
    <n v="1"/>
    <n v="59.4"/>
    <n v="912"/>
    <n v="2"/>
    <n v="0"/>
    <n v="7"/>
    <n v="3"/>
    <x v="3"/>
    <x v="0"/>
  </r>
  <r>
    <s v="48418-60841-CC"/>
    <d v="2020-09-19T00:00:00"/>
    <n v="1"/>
    <n v="72.900000000000006"/>
    <n v="700"/>
    <n v="4"/>
    <n v="0"/>
    <n v="8"/>
    <n v="4"/>
    <x v="3"/>
    <x v="0"/>
  </r>
  <r>
    <s v="48419-02347-XP"/>
    <d v="2021-11-04T00:00:00"/>
    <n v="1"/>
    <n v="5.3699999999999992"/>
    <n v="289"/>
    <n v="7"/>
    <n v="0"/>
    <n v="0"/>
    <n v="2.3333333333333335"/>
    <x v="1"/>
    <x v="1"/>
  </r>
  <r>
    <s v="48464-99723-HK"/>
    <d v="2022-03-08T00:00:00"/>
    <n v="2"/>
    <n v="30.06"/>
    <n v="165"/>
    <n v="8"/>
    <n v="9"/>
    <n v="4"/>
    <n v="7"/>
    <x v="0"/>
    <x v="1"/>
  </r>
  <r>
    <s v="48497-29281-FE"/>
    <d v="2022-03-26T00:00:00"/>
    <n v="1"/>
    <n v="14.924999999999999"/>
    <n v="147"/>
    <n v="8"/>
    <n v="0"/>
    <n v="2"/>
    <n v="3.3333333333333335"/>
    <x v="3"/>
    <x v="1"/>
  </r>
  <r>
    <s v="48544-90737-AZ"/>
    <d v="2019-07-03T00:00:00"/>
    <n v="1"/>
    <n v="12.95"/>
    <n v="1144"/>
    <n v="1"/>
    <n v="0"/>
    <n v="1"/>
    <n v="0.66666666666666663"/>
    <x v="5"/>
    <x v="1"/>
  </r>
  <r>
    <s v="48553-69225-VX"/>
    <d v="2021-10-24T00:00:00"/>
    <n v="2"/>
    <n v="114.85"/>
    <n v="300"/>
    <n v="7"/>
    <n v="9"/>
    <n v="9"/>
    <n v="8.3333333333333339"/>
    <x v="2"/>
    <x v="1"/>
  </r>
  <r>
    <s v="48582-05061-RY"/>
    <d v="2021-10-13T00:00:00"/>
    <n v="1"/>
    <n v="10.739999999999998"/>
    <n v="311"/>
    <n v="7"/>
    <n v="0"/>
    <n v="1"/>
    <n v="2.6666666666666665"/>
    <x v="1"/>
    <x v="1"/>
  </r>
  <r>
    <s v="48675-07824-HJ"/>
    <d v="2021-11-04T00:00:00"/>
    <n v="1"/>
    <n v="87.300000000000011"/>
    <n v="289"/>
    <n v="7"/>
    <n v="0"/>
    <n v="8"/>
    <n v="5"/>
    <x v="4"/>
    <x v="1"/>
  </r>
  <r>
    <s v="48854-01899-FN"/>
    <d v="2019-03-08T00:00:00"/>
    <n v="1"/>
    <n v="8.0549999999999997"/>
    <n v="1261"/>
    <n v="0"/>
    <n v="0"/>
    <n v="0"/>
    <n v="0"/>
    <x v="5"/>
    <x v="0"/>
  </r>
  <r>
    <s v="48873-84433-PN"/>
    <d v="2020-02-12T00:00:00"/>
    <n v="1"/>
    <n v="89.35499999999999"/>
    <n v="920"/>
    <n v="2"/>
    <n v="0"/>
    <n v="8"/>
    <n v="3.3333333333333335"/>
    <x v="3"/>
    <x v="0"/>
  </r>
  <r>
    <s v="49012-12987-QT"/>
    <d v="2021-02-13T00:00:00"/>
    <n v="1"/>
    <n v="16.11"/>
    <n v="553"/>
    <n v="5"/>
    <n v="0"/>
    <n v="2"/>
    <n v="2.3333333333333335"/>
    <x v="1"/>
    <x v="0"/>
  </r>
  <r>
    <s v="49084-44492-OJ"/>
    <d v="2019-07-09T00:00:00"/>
    <n v="1"/>
    <n v="7.29"/>
    <n v="1138"/>
    <n v="1"/>
    <n v="0"/>
    <n v="0"/>
    <n v="0.33333333333333331"/>
    <x v="5"/>
    <x v="1"/>
  </r>
  <r>
    <s v="49231-44455-IC"/>
    <d v="2019-02-20T00:00:00"/>
    <n v="1"/>
    <n v="27"/>
    <n v="1277"/>
    <n v="0"/>
    <n v="0"/>
    <n v="4"/>
    <n v="1.3333333333333333"/>
    <x v="1"/>
    <x v="1"/>
  </r>
  <r>
    <s v="49315-21985-BB"/>
    <d v="2020-10-28T00:00:00"/>
    <n v="1"/>
    <n v="170.77499999999998"/>
    <n v="661"/>
    <n v="4"/>
    <n v="0"/>
    <n v="9"/>
    <n v="4.333333333333333"/>
    <x v="3"/>
    <x v="1"/>
  </r>
  <r>
    <s v="49401-45041-ZU"/>
    <d v="2022-01-13T00:00:00"/>
    <n v="1"/>
    <n v="28.679999999999996"/>
    <n v="219"/>
    <n v="8"/>
    <n v="0"/>
    <n v="4"/>
    <n v="4"/>
    <x v="3"/>
    <x v="1"/>
  </r>
  <r>
    <s v="49412-86877-VY"/>
    <d v="2021-12-25T00:00:00"/>
    <n v="1"/>
    <n v="26.19"/>
    <n v="238"/>
    <n v="8"/>
    <n v="0"/>
    <n v="4"/>
    <n v="4"/>
    <x v="3"/>
    <x v="1"/>
  </r>
  <r>
    <s v="49480-85909-DG"/>
    <d v="2021-01-21T00:00:00"/>
    <n v="1"/>
    <n v="47.55"/>
    <n v="576"/>
    <n v="5"/>
    <n v="0"/>
    <n v="6"/>
    <n v="3.6666666666666665"/>
    <x v="3"/>
    <x v="0"/>
  </r>
  <r>
    <s v="49530-25460-RW"/>
    <d v="2021-03-10T00:00:00"/>
    <n v="1"/>
    <n v="14.339999999999998"/>
    <n v="528"/>
    <n v="5"/>
    <n v="0"/>
    <n v="1"/>
    <n v="2"/>
    <x v="1"/>
    <x v="0"/>
  </r>
  <r>
    <s v="49612-33852-CN"/>
    <d v="2019-11-03T00:00:00"/>
    <n v="1"/>
    <n v="13.424999999999997"/>
    <n v="1021"/>
    <n v="2"/>
    <n v="0"/>
    <n v="1"/>
    <n v="1"/>
    <x v="1"/>
    <x v="1"/>
  </r>
  <r>
    <s v="49667-96708-JL"/>
    <d v="2020-11-23T00:00:00"/>
    <n v="1"/>
    <n v="45.769999999999996"/>
    <n v="635"/>
    <n v="4"/>
    <n v="0"/>
    <n v="6"/>
    <n v="3.3333333333333335"/>
    <x v="3"/>
    <x v="1"/>
  </r>
  <r>
    <s v="49671-11547-WG"/>
    <d v="2021-04-26T00:00:00"/>
    <n v="1"/>
    <n v="8.91"/>
    <n v="481"/>
    <n v="6"/>
    <n v="0"/>
    <n v="0"/>
    <n v="2"/>
    <x v="1"/>
    <x v="0"/>
  </r>
  <r>
    <s v="49860-68865-AB"/>
    <d v="2021-11-24T00:00:00"/>
    <n v="1"/>
    <n v="59.699999999999996"/>
    <n v="269"/>
    <n v="7"/>
    <n v="0"/>
    <n v="7"/>
    <n v="4.666666666666667"/>
    <x v="3"/>
    <x v="1"/>
  </r>
  <r>
    <s v="49888-39458-PF"/>
    <d v="2021-05-20T00:00:00"/>
    <n v="1"/>
    <n v="5.3699999999999992"/>
    <n v="457"/>
    <n v="6"/>
    <n v="0"/>
    <n v="0"/>
    <n v="2"/>
    <x v="1"/>
    <x v="0"/>
  </r>
  <r>
    <s v="49894-06550-OQ"/>
    <d v="2019-09-22T00:00:00"/>
    <n v="1"/>
    <n v="27.5"/>
    <n v="1063"/>
    <n v="1"/>
    <n v="0"/>
    <n v="4"/>
    <n v="1.6666666666666667"/>
    <x v="1"/>
    <x v="0"/>
  </r>
  <r>
    <s v="50124-88608-EO"/>
    <d v="2019-10-08T00:00:00"/>
    <n v="1"/>
    <n v="16.875"/>
    <n v="1047"/>
    <n v="2"/>
    <n v="0"/>
    <n v="2"/>
    <n v="1.3333333333333333"/>
    <x v="1"/>
    <x v="0"/>
  </r>
  <r>
    <s v="50238-24377-ZS"/>
    <d v="2019-09-02T00:00:00"/>
    <n v="1"/>
    <n v="79.25"/>
    <n v="1083"/>
    <n v="1"/>
    <n v="0"/>
    <n v="8"/>
    <n v="3"/>
    <x v="3"/>
    <x v="1"/>
  </r>
  <r>
    <s v="50384-52703-LA"/>
    <d v="2019-04-30T00:00:00"/>
    <n v="1"/>
    <n v="136.61999999999998"/>
    <n v="1208"/>
    <n v="0"/>
    <n v="0"/>
    <n v="9"/>
    <n v="3"/>
    <x v="3"/>
    <x v="0"/>
  </r>
  <r>
    <s v="50449-80974-BZ"/>
    <d v="2021-02-23T00:00:00"/>
    <n v="1"/>
    <n v="22.274999999999999"/>
    <n v="543"/>
    <n v="5"/>
    <n v="0"/>
    <n v="3"/>
    <n v="2.6666666666666665"/>
    <x v="1"/>
    <x v="1"/>
  </r>
  <r>
    <s v="50705-17295-NK"/>
    <d v="2020-07-31T00:00:00"/>
    <n v="1"/>
    <n v="23.31"/>
    <n v="750"/>
    <n v="4"/>
    <n v="0"/>
    <n v="3"/>
    <n v="2.3333333333333335"/>
    <x v="1"/>
    <x v="0"/>
  </r>
  <r>
    <s v="50924-94200-SQ"/>
    <d v="2020-07-13T00:00:00"/>
    <n v="1"/>
    <n v="41.169999999999995"/>
    <n v="768"/>
    <n v="3"/>
    <n v="0"/>
    <n v="6"/>
    <n v="3"/>
    <x v="3"/>
    <x v="1"/>
  </r>
  <r>
    <s v="51114-51191-EW"/>
    <d v="2020-06-20T00:00:00"/>
    <n v="1"/>
    <n v="13.365"/>
    <n v="791"/>
    <n v="3"/>
    <n v="0"/>
    <n v="1"/>
    <n v="1.3333333333333333"/>
    <x v="1"/>
    <x v="0"/>
  </r>
  <r>
    <s v="51277-93873-RP"/>
    <d v="2020-05-04T00:00:00"/>
    <n v="1"/>
    <n v="33.464999999999996"/>
    <n v="838"/>
    <n v="3"/>
    <n v="0"/>
    <n v="5"/>
    <n v="2.6666666666666665"/>
    <x v="1"/>
    <x v="0"/>
  </r>
  <r>
    <s v="51427-89175-QJ"/>
    <d v="2021-09-25T00:00:00"/>
    <n v="3"/>
    <n v="110.02500000000001"/>
    <n v="329"/>
    <n v="7"/>
    <n v="9"/>
    <n v="8"/>
    <n v="8"/>
    <x v="2"/>
    <x v="0"/>
  </r>
  <r>
    <s v="51432-27169-KN"/>
    <d v="2021-12-15T00:00:00"/>
    <n v="1"/>
    <n v="21.87"/>
    <n v="248"/>
    <n v="8"/>
    <n v="0"/>
    <n v="3"/>
    <n v="3.6666666666666665"/>
    <x v="3"/>
    <x v="0"/>
  </r>
  <r>
    <s v="51466-52850-AG"/>
    <d v="2019-06-23T00:00:00"/>
    <n v="1"/>
    <n v="5.3699999999999992"/>
    <n v="1154"/>
    <n v="1"/>
    <n v="0"/>
    <n v="0"/>
    <n v="0.33333333333333331"/>
    <x v="5"/>
    <x v="1"/>
  </r>
  <r>
    <s v="51497-50894-WU"/>
    <d v="2022-07-29T00:00:00"/>
    <n v="1"/>
    <n v="45.769999999999996"/>
    <n v="22"/>
    <n v="9"/>
    <n v="0"/>
    <n v="6"/>
    <n v="5"/>
    <x v="4"/>
    <x v="1"/>
  </r>
  <r>
    <s v="51738-61457-RS"/>
    <d v="2022-07-12T00:00:00"/>
    <n v="1"/>
    <n v="63.249999999999993"/>
    <n v="39"/>
    <n v="9"/>
    <n v="0"/>
    <n v="7"/>
    <n v="5.333333333333333"/>
    <x v="3"/>
    <x v="1"/>
  </r>
  <r>
    <s v="51901-35210-UI"/>
    <d v="2019-02-16T00:00:00"/>
    <n v="1"/>
    <n v="59.569999999999993"/>
    <n v="1281"/>
    <n v="0"/>
    <n v="0"/>
    <n v="7"/>
    <n v="2.3333333333333335"/>
    <x v="1"/>
    <x v="0"/>
  </r>
  <r>
    <s v="51940-02669-OR"/>
    <d v="2022-01-23T00:00:00"/>
    <n v="1"/>
    <n v="47.55"/>
    <n v="209"/>
    <n v="8"/>
    <n v="0"/>
    <n v="6"/>
    <n v="4.666666666666667"/>
    <x v="3"/>
    <x v="0"/>
  </r>
  <r>
    <s v="51971-70393-QM"/>
    <d v="2020-12-17T00:00:00"/>
    <n v="1"/>
    <n v="29.16"/>
    <n v="611"/>
    <n v="5"/>
    <n v="0"/>
    <n v="4"/>
    <n v="3"/>
    <x v="3"/>
    <x v="0"/>
  </r>
  <r>
    <s v="52098-80103-FD"/>
    <d v="2022-07-05T00:00:00"/>
    <n v="1"/>
    <n v="51.749999999999993"/>
    <n v="46"/>
    <n v="9"/>
    <n v="0"/>
    <n v="6"/>
    <n v="5"/>
    <x v="4"/>
    <x v="1"/>
  </r>
  <r>
    <s v="52143-35672-JF"/>
    <d v="2021-12-17T00:00:00"/>
    <n v="2"/>
    <n v="153.53499999999997"/>
    <n v="246"/>
    <n v="8"/>
    <n v="9"/>
    <n v="9"/>
    <n v="8.6666666666666661"/>
    <x v="2"/>
    <x v="0"/>
  </r>
  <r>
    <s v="52151-75971-YY"/>
    <d v="2020-05-04T00:00:00"/>
    <n v="1"/>
    <n v="126.49999999999999"/>
    <n v="838"/>
    <n v="3"/>
    <n v="0"/>
    <n v="9"/>
    <n v="4"/>
    <x v="3"/>
    <x v="0"/>
  </r>
  <r>
    <s v="52316-30571-GD"/>
    <d v="2019-09-20T00:00:00"/>
    <n v="1"/>
    <n v="45.769999999999996"/>
    <n v="1065"/>
    <n v="1"/>
    <n v="0"/>
    <n v="6"/>
    <n v="2.3333333333333335"/>
    <x v="1"/>
    <x v="1"/>
  </r>
  <r>
    <s v="52374-27313-IV"/>
    <d v="2019-12-30T00:00:00"/>
    <n v="1"/>
    <n v="74.25"/>
    <n v="964"/>
    <n v="2"/>
    <n v="0"/>
    <n v="8"/>
    <n v="3.3333333333333335"/>
    <x v="3"/>
    <x v="1"/>
  </r>
  <r>
    <s v="52798-46508-HP"/>
    <d v="2019-04-24T00:00:00"/>
    <n v="1"/>
    <n v="64.75"/>
    <n v="1214"/>
    <n v="0"/>
    <n v="0"/>
    <n v="7"/>
    <n v="2.3333333333333335"/>
    <x v="1"/>
    <x v="0"/>
  </r>
  <r>
    <s v="53035-99701-WG"/>
    <d v="2019-10-17T00:00:00"/>
    <n v="1"/>
    <n v="13.5"/>
    <n v="1038"/>
    <n v="2"/>
    <n v="0"/>
    <n v="1"/>
    <n v="1"/>
    <x v="1"/>
    <x v="1"/>
  </r>
  <r>
    <s v="53086-67334-KT"/>
    <d v="2019-12-27T00:00:00"/>
    <n v="1"/>
    <n v="34.154999999999994"/>
    <n v="967"/>
    <n v="2"/>
    <n v="0"/>
    <n v="5"/>
    <n v="2.3333333333333335"/>
    <x v="1"/>
    <x v="1"/>
  </r>
  <r>
    <s v="53120-45532-KL"/>
    <d v="2022-05-02T00:00:00"/>
    <n v="1"/>
    <n v="59.75"/>
    <n v="110"/>
    <n v="9"/>
    <n v="0"/>
    <n v="7"/>
    <n v="5.333333333333333"/>
    <x v="3"/>
    <x v="1"/>
  </r>
  <r>
    <s v="53386-94266-LJ"/>
    <d v="2021-03-08T00:00:00"/>
    <n v="1"/>
    <n v="119.13999999999999"/>
    <n v="530"/>
    <n v="5"/>
    <n v="0"/>
    <n v="9"/>
    <n v="4.666666666666667"/>
    <x v="3"/>
    <x v="1"/>
  </r>
  <r>
    <s v="53414-73391-CR"/>
    <d v="2022-06-11T00:00:00"/>
    <n v="1"/>
    <n v="102.92499999999998"/>
    <n v="70"/>
    <n v="9"/>
    <n v="0"/>
    <n v="8"/>
    <n v="5.666666666666667"/>
    <x v="3"/>
    <x v="1"/>
  </r>
  <r>
    <s v="53486-73919-BQ"/>
    <d v="2019-12-09T00:00:00"/>
    <n v="1"/>
    <n v="22.5"/>
    <n v="985"/>
    <n v="2"/>
    <n v="0"/>
    <n v="3"/>
    <n v="1.6666666666666667"/>
    <x v="1"/>
    <x v="0"/>
  </r>
  <r>
    <s v="53631-24432-SY"/>
    <d v="2019-02-21T00:00:00"/>
    <n v="1"/>
    <n v="41.25"/>
    <n v="1276"/>
    <n v="0"/>
    <n v="0"/>
    <n v="6"/>
    <n v="2"/>
    <x v="1"/>
    <x v="0"/>
  </r>
  <r>
    <s v="53667-91553-LT"/>
    <d v="2020-10-13T00:00:00"/>
    <n v="1"/>
    <n v="55"/>
    <n v="676"/>
    <n v="4"/>
    <n v="0"/>
    <n v="7"/>
    <n v="3.6666666666666665"/>
    <x v="3"/>
    <x v="0"/>
  </r>
  <r>
    <s v="53683-35977-KI"/>
    <d v="2021-03-28T00:00:00"/>
    <n v="1"/>
    <n v="24.3"/>
    <n v="510"/>
    <n v="6"/>
    <n v="0"/>
    <n v="4"/>
    <n v="3.3333333333333335"/>
    <x v="3"/>
    <x v="0"/>
  </r>
  <r>
    <s v="53729-30320-XZ"/>
    <d v="2020-11-09T00:00:00"/>
    <n v="1"/>
    <n v="26.849999999999994"/>
    <n v="649"/>
    <n v="4"/>
    <n v="0"/>
    <n v="4"/>
    <n v="2.6666666666666665"/>
    <x v="1"/>
    <x v="0"/>
  </r>
  <r>
    <s v="53751-57560-CN"/>
    <d v="2021-02-07T00:00:00"/>
    <n v="1"/>
    <n v="41.25"/>
    <n v="559"/>
    <n v="5"/>
    <n v="0"/>
    <n v="6"/>
    <n v="3.6666666666666665"/>
    <x v="3"/>
    <x v="1"/>
  </r>
  <r>
    <s v="53809-98498-SN"/>
    <d v="2021-12-02T00:00:00"/>
    <n v="1"/>
    <n v="145.82"/>
    <n v="261"/>
    <n v="8"/>
    <n v="0"/>
    <n v="9"/>
    <n v="5.666666666666667"/>
    <x v="3"/>
    <x v="1"/>
  </r>
  <r>
    <s v="53817-13148-RK"/>
    <d v="2019-08-06T00:00:00"/>
    <n v="1"/>
    <n v="8.9550000000000001"/>
    <n v="1110"/>
    <n v="1"/>
    <n v="0"/>
    <n v="1"/>
    <n v="0.66666666666666663"/>
    <x v="5"/>
    <x v="0"/>
  </r>
  <r>
    <s v="53864-36201-FG"/>
    <d v="2020-10-30T00:00:00"/>
    <n v="1"/>
    <n v="47.55"/>
    <n v="659"/>
    <n v="4"/>
    <n v="0"/>
    <n v="6"/>
    <n v="3.3333333333333335"/>
    <x v="3"/>
    <x v="1"/>
  </r>
  <r>
    <s v="53893-01719-CL"/>
    <d v="2022-08-19T00:00:00"/>
    <n v="1"/>
    <n v="29.784999999999997"/>
    <n v="1"/>
    <n v="9"/>
    <n v="0"/>
    <n v="4"/>
    <n v="4.333333333333333"/>
    <x v="3"/>
    <x v="1"/>
  </r>
  <r>
    <s v="53971-49906-PZ"/>
    <d v="2019-07-25T00:00:00"/>
    <n v="1"/>
    <n v="204.92999999999995"/>
    <n v="1122"/>
    <n v="1"/>
    <n v="0"/>
    <n v="9"/>
    <n v="3.3333333333333335"/>
    <x v="3"/>
    <x v="0"/>
  </r>
  <r>
    <s v="54004-04664-AA"/>
    <d v="2022-01-02T00:00:00"/>
    <n v="1"/>
    <n v="51.749999999999993"/>
    <n v="230"/>
    <n v="8"/>
    <n v="0"/>
    <n v="7"/>
    <n v="5"/>
    <x v="4"/>
    <x v="1"/>
  </r>
  <r>
    <s v="54387-64897-XC"/>
    <d v="2020-10-01T00:00:00"/>
    <n v="1"/>
    <n v="6.75"/>
    <n v="688"/>
    <n v="4"/>
    <n v="0"/>
    <n v="0"/>
    <n v="1.3333333333333333"/>
    <x v="1"/>
    <x v="0"/>
  </r>
  <r>
    <s v="54462-58311-YF"/>
    <d v="2019-02-05T00:00:00"/>
    <n v="1"/>
    <n v="34.92"/>
    <n v="1292"/>
    <n v="0"/>
    <n v="0"/>
    <n v="5"/>
    <n v="1.6666666666666667"/>
    <x v="1"/>
    <x v="1"/>
  </r>
  <r>
    <s v="54597-57004-QM"/>
    <d v="2020-10-28T00:00:00"/>
    <n v="1"/>
    <n v="31.7"/>
    <n v="661"/>
    <n v="4"/>
    <n v="0"/>
    <n v="5"/>
    <n v="3"/>
    <x v="3"/>
    <x v="0"/>
  </r>
  <r>
    <s v="54619-08558-ZU"/>
    <d v="2022-01-31T00:00:00"/>
    <n v="1"/>
    <n v="178.70999999999998"/>
    <n v="201"/>
    <n v="8"/>
    <n v="0"/>
    <n v="9"/>
    <n v="5.666666666666667"/>
    <x v="3"/>
    <x v="0"/>
  </r>
  <r>
    <s v="54722-76431-EX"/>
    <d v="2019-07-18T00:00:00"/>
    <n v="1"/>
    <n v="123.50999999999999"/>
    <n v="1129"/>
    <n v="1"/>
    <n v="0"/>
    <n v="9"/>
    <n v="3.3333333333333335"/>
    <x v="3"/>
    <x v="0"/>
  </r>
  <r>
    <s v="54798-14109-HC"/>
    <d v="2022-02-11T00:00:00"/>
    <n v="3"/>
    <n v="46.83"/>
    <n v="190"/>
    <n v="8"/>
    <n v="9"/>
    <n v="6"/>
    <n v="7.666666666666667"/>
    <x v="0"/>
    <x v="1"/>
  </r>
  <r>
    <s v="54810-81899-HL"/>
    <d v="2022-03-13T00:00:00"/>
    <n v="1"/>
    <n v="47.8"/>
    <n v="160"/>
    <n v="8"/>
    <n v="0"/>
    <n v="6"/>
    <n v="4.666666666666667"/>
    <x v="3"/>
    <x v="0"/>
  </r>
  <r>
    <s v="54904-18397-UD"/>
    <d v="2021-11-10T00:00:00"/>
    <n v="1"/>
    <n v="77.699999999999989"/>
    <n v="283"/>
    <n v="7"/>
    <n v="0"/>
    <n v="8"/>
    <n v="5"/>
    <x v="4"/>
    <x v="0"/>
  </r>
  <r>
    <s v="55232-81621-BX"/>
    <d v="2021-11-12T00:00:00"/>
    <n v="1"/>
    <n v="8.25"/>
    <n v="281"/>
    <n v="7"/>
    <n v="0"/>
    <n v="0"/>
    <n v="2.3333333333333335"/>
    <x v="1"/>
    <x v="0"/>
  </r>
  <r>
    <s v="55265-75151-AK"/>
    <d v="2019-04-01T00:00:00"/>
    <n v="1"/>
    <n v="14.339999999999998"/>
    <n v="1237"/>
    <n v="0"/>
    <n v="0"/>
    <n v="1"/>
    <n v="0.33333333333333331"/>
    <x v="5"/>
    <x v="1"/>
  </r>
  <r>
    <s v="55374-03175-IA"/>
    <d v="2019-03-15T00:00:00"/>
    <n v="1"/>
    <n v="17.91"/>
    <n v="1254"/>
    <n v="0"/>
    <n v="0"/>
    <n v="2"/>
    <n v="0.66666666666666663"/>
    <x v="5"/>
    <x v="1"/>
  </r>
  <r>
    <s v="55409-07759-YG"/>
    <d v="2021-07-20T00:00:00"/>
    <n v="1"/>
    <n v="21.87"/>
    <n v="396"/>
    <n v="6"/>
    <n v="0"/>
    <n v="3"/>
    <n v="3"/>
    <x v="3"/>
    <x v="1"/>
  </r>
  <r>
    <s v="55427-08059-DF"/>
    <d v="2021-02-19T00:00:00"/>
    <n v="1"/>
    <n v="2.6849999999999996"/>
    <n v="547"/>
    <n v="5"/>
    <n v="0"/>
    <n v="0"/>
    <n v="1.6666666666666667"/>
    <x v="1"/>
    <x v="1"/>
  </r>
  <r>
    <s v="55515-37571-RS"/>
    <d v="2022-02-17T00:00:00"/>
    <n v="1"/>
    <n v="26.19"/>
    <n v="184"/>
    <n v="8"/>
    <n v="0"/>
    <n v="4"/>
    <n v="4"/>
    <x v="3"/>
    <x v="0"/>
  </r>
  <r>
    <s v="55621-06130-SA"/>
    <d v="2021-12-02T00:00:00"/>
    <n v="1"/>
    <n v="9.9499999999999993"/>
    <n v="261"/>
    <n v="8"/>
    <n v="0"/>
    <n v="1"/>
    <n v="3"/>
    <x v="3"/>
    <x v="1"/>
  </r>
  <r>
    <s v="55864-37682-GQ"/>
    <d v="2019-05-21T00:00:00"/>
    <n v="1"/>
    <n v="13.095000000000001"/>
    <n v="1187"/>
    <n v="1"/>
    <n v="0"/>
    <n v="1"/>
    <n v="0.66666666666666663"/>
    <x v="5"/>
    <x v="1"/>
  </r>
  <r>
    <s v="55871-61935-MF"/>
    <d v="2020-05-05T00:00:00"/>
    <n v="1"/>
    <n v="24.3"/>
    <n v="837"/>
    <n v="3"/>
    <n v="0"/>
    <n v="4"/>
    <n v="2.3333333333333335"/>
    <x v="1"/>
    <x v="0"/>
  </r>
  <r>
    <s v="55915-19477-MK"/>
    <d v="2019-08-20T00:00:00"/>
    <n v="1"/>
    <n v="13.424999999999997"/>
    <n v="1096"/>
    <n v="1"/>
    <n v="0"/>
    <n v="1"/>
    <n v="0.66666666666666663"/>
    <x v="5"/>
    <x v="0"/>
  </r>
  <r>
    <s v="55989-39849-WO"/>
    <d v="2019-03-12T00:00:00"/>
    <n v="1"/>
    <n v="23.31"/>
    <n v="1257"/>
    <n v="0"/>
    <n v="0"/>
    <n v="3"/>
    <n v="1"/>
    <x v="1"/>
    <x v="1"/>
  </r>
  <r>
    <s v="56060-17602-RG"/>
    <d v="2021-04-05T00:00:00"/>
    <n v="1"/>
    <n v="3.645"/>
    <n v="502"/>
    <n v="6"/>
    <n v="0"/>
    <n v="0"/>
    <n v="2"/>
    <x v="1"/>
    <x v="1"/>
  </r>
  <r>
    <s v="56248-75861-JX"/>
    <d v="2021-01-11T00:00:00"/>
    <n v="1"/>
    <n v="23.31"/>
    <n v="586"/>
    <n v="5"/>
    <n v="0"/>
    <n v="3"/>
    <n v="2.6666666666666665"/>
    <x v="1"/>
    <x v="0"/>
  </r>
  <r>
    <s v="56450-21890-HK"/>
    <d v="2019-09-06T00:00:00"/>
    <n v="1"/>
    <n v="89.1"/>
    <n v="1079"/>
    <n v="1"/>
    <n v="0"/>
    <n v="8"/>
    <n v="3"/>
    <x v="3"/>
    <x v="1"/>
  </r>
  <r>
    <s v="56891-86662-UY"/>
    <d v="2020-09-10T00:00:00"/>
    <n v="1"/>
    <n v="53.46"/>
    <n v="709"/>
    <n v="4"/>
    <n v="0"/>
    <n v="7"/>
    <n v="3.6666666666666665"/>
    <x v="3"/>
    <x v="0"/>
  </r>
  <r>
    <s v="56991-05510-PR"/>
    <d v="2019-03-17T00:00:00"/>
    <n v="1"/>
    <n v="59.569999999999993"/>
    <n v="1252"/>
    <n v="0"/>
    <n v="0"/>
    <n v="7"/>
    <n v="2.3333333333333335"/>
    <x v="1"/>
    <x v="0"/>
  </r>
  <r>
    <s v="57145-03803-ZL"/>
    <d v="2020-02-19T00:00:00"/>
    <n v="1"/>
    <n v="16.11"/>
    <n v="913"/>
    <n v="2"/>
    <n v="0"/>
    <n v="2"/>
    <n v="1.3333333333333333"/>
    <x v="1"/>
    <x v="1"/>
  </r>
  <r>
    <s v="57145-31023-FK"/>
    <d v="2020-05-09T00:00:00"/>
    <n v="1"/>
    <n v="94.874999999999986"/>
    <n v="833"/>
    <n v="3"/>
    <n v="0"/>
    <n v="8"/>
    <n v="3.6666666666666665"/>
    <x v="3"/>
    <x v="0"/>
  </r>
  <r>
    <s v="57192-13428-PL"/>
    <d v="2021-03-09T00:00:00"/>
    <n v="1"/>
    <n v="29.849999999999998"/>
    <n v="529"/>
    <n v="5"/>
    <n v="0"/>
    <n v="4"/>
    <n v="3"/>
    <x v="3"/>
    <x v="1"/>
  </r>
  <r>
    <s v="57235-92842-DK"/>
    <d v="2021-06-20T00:00:00"/>
    <n v="1"/>
    <n v="2.6849999999999996"/>
    <n v="426"/>
    <n v="6"/>
    <n v="0"/>
    <n v="0"/>
    <n v="2"/>
    <x v="1"/>
    <x v="0"/>
  </r>
  <r>
    <s v="57360-46846-NS"/>
    <d v="2021-08-03T00:00:00"/>
    <n v="1"/>
    <n v="89.35499999999999"/>
    <n v="382"/>
    <n v="7"/>
    <n v="0"/>
    <n v="8"/>
    <n v="5"/>
    <x v="4"/>
    <x v="1"/>
  </r>
  <r>
    <s v="57504-13456-UO"/>
    <d v="2019-02-25T00:00:00"/>
    <n v="1"/>
    <n v="33.464999999999996"/>
    <n v="1272"/>
    <n v="0"/>
    <n v="0"/>
    <n v="5"/>
    <n v="1.6666666666666667"/>
    <x v="1"/>
    <x v="1"/>
  </r>
  <r>
    <s v="57611-05522-ST"/>
    <d v="2019-06-13T00:00:00"/>
    <n v="1"/>
    <n v="82.339999999999989"/>
    <n v="1164"/>
    <n v="1"/>
    <n v="0"/>
    <n v="8"/>
    <n v="3"/>
    <x v="3"/>
    <x v="1"/>
  </r>
  <r>
    <s v="57808-90533-UE"/>
    <d v="2022-07-28T00:00:00"/>
    <n v="3"/>
    <n v="251.12499999999997"/>
    <n v="272"/>
    <n v="7"/>
    <n v="9"/>
    <n v="9"/>
    <n v="8.3333333333333339"/>
    <x v="2"/>
    <x v="0"/>
  </r>
  <r>
    <s v="57837-15577-YK"/>
    <d v="2020-10-23T00:00:00"/>
    <n v="1"/>
    <n v="83.835000000000008"/>
    <n v="666"/>
    <n v="4"/>
    <n v="0"/>
    <n v="8"/>
    <n v="4"/>
    <x v="3"/>
    <x v="0"/>
  </r>
  <r>
    <s v="57976-33535-WK"/>
    <d v="2022-01-04T00:00:00"/>
    <n v="1"/>
    <n v="100.39499999999998"/>
    <n v="228"/>
    <n v="8"/>
    <n v="0"/>
    <n v="8"/>
    <n v="5.333333333333333"/>
    <x v="3"/>
    <x v="1"/>
  </r>
  <r>
    <s v="58118-22461-GC"/>
    <d v="2020-07-19T00:00:00"/>
    <n v="1"/>
    <n v="82.339999999999989"/>
    <n v="762"/>
    <n v="3"/>
    <n v="0"/>
    <n v="8"/>
    <n v="3.6666666666666665"/>
    <x v="3"/>
    <x v="0"/>
  </r>
  <r>
    <s v="58443-95866-YO"/>
    <d v="2022-04-04T00:00:00"/>
    <n v="1"/>
    <n v="24.75"/>
    <n v="138"/>
    <n v="8"/>
    <n v="0"/>
    <n v="4"/>
    <n v="4"/>
    <x v="3"/>
    <x v="0"/>
  </r>
  <r>
    <s v="58511-10548-ZU"/>
    <d v="2021-10-28T00:00:00"/>
    <n v="1"/>
    <n v="29.849999999999998"/>
    <n v="296"/>
    <n v="7"/>
    <n v="0"/>
    <n v="4"/>
    <n v="3.6666666666666665"/>
    <x v="3"/>
    <x v="1"/>
  </r>
  <r>
    <s v="58559-08254-UY"/>
    <d v="2019-09-18T00:00:00"/>
    <n v="1"/>
    <n v="137.31"/>
    <n v="1067"/>
    <n v="1"/>
    <n v="0"/>
    <n v="9"/>
    <n v="3.3333333333333335"/>
    <x v="3"/>
    <x v="1"/>
  </r>
  <r>
    <s v="58638-01029-CB"/>
    <d v="2021-02-05T00:00:00"/>
    <n v="1"/>
    <n v="38.849999999999994"/>
    <n v="561"/>
    <n v="5"/>
    <n v="0"/>
    <n v="5"/>
    <n v="3.3333333333333335"/>
    <x v="3"/>
    <x v="1"/>
  </r>
  <r>
    <s v="58689-55264-VK"/>
    <d v="2021-02-25T00:00:00"/>
    <n v="1"/>
    <n v="114.42499999999998"/>
    <n v="541"/>
    <n v="5"/>
    <n v="0"/>
    <n v="9"/>
    <n v="4.666666666666667"/>
    <x v="3"/>
    <x v="0"/>
  </r>
  <r>
    <s v="58690-31815-VY"/>
    <d v="2021-11-29T00:00:00"/>
    <n v="1"/>
    <n v="17.91"/>
    <n v="264"/>
    <n v="8"/>
    <n v="0"/>
    <n v="2"/>
    <n v="3.3333333333333335"/>
    <x v="3"/>
    <x v="0"/>
  </r>
  <r>
    <s v="58816-74064-TF"/>
    <d v="2019-10-09T00:00:00"/>
    <n v="1"/>
    <n v="23.9"/>
    <n v="1046"/>
    <n v="1"/>
    <n v="0"/>
    <n v="4"/>
    <n v="1.6666666666666667"/>
    <x v="1"/>
    <x v="0"/>
  </r>
  <r>
    <s v="58916-61837-QH"/>
    <d v="2021-02-03T00:00:00"/>
    <n v="1"/>
    <n v="103.49999999999999"/>
    <n v="563"/>
    <n v="5"/>
    <n v="0"/>
    <n v="8"/>
    <n v="4.333333333333333"/>
    <x v="3"/>
    <x v="1"/>
  </r>
  <r>
    <s v="59081-87231-VP"/>
    <d v="2022-04-25T00:00:00"/>
    <n v="1"/>
    <n v="27.945"/>
    <n v="117"/>
    <n v="9"/>
    <n v="0"/>
    <n v="4"/>
    <n v="4.333333333333333"/>
    <x v="3"/>
    <x v="1"/>
  </r>
  <r>
    <s v="59122-08794-WT"/>
    <d v="2020-10-16T00:00:00"/>
    <n v="1"/>
    <n v="6.75"/>
    <n v="673"/>
    <n v="4"/>
    <n v="0"/>
    <n v="0"/>
    <n v="1.3333333333333333"/>
    <x v="1"/>
    <x v="1"/>
  </r>
  <r>
    <s v="59205-20324-NB"/>
    <d v="2022-05-16T00:00:00"/>
    <n v="1"/>
    <n v="21.509999999999998"/>
    <n v="96"/>
    <n v="9"/>
    <n v="0"/>
    <n v="3"/>
    <n v="4"/>
    <x v="3"/>
    <x v="1"/>
  </r>
  <r>
    <s v="59367-30821-ZQ"/>
    <d v="2021-07-16T00:00:00"/>
    <n v="1"/>
    <n v="8.73"/>
    <n v="400"/>
    <n v="6"/>
    <n v="0"/>
    <n v="0"/>
    <n v="2"/>
    <x v="1"/>
    <x v="1"/>
  </r>
  <r>
    <s v="59480-02795-IU"/>
    <d v="2022-04-16T00:00:00"/>
    <n v="1"/>
    <n v="38.849999999999994"/>
    <n v="126"/>
    <n v="9"/>
    <n v="0"/>
    <n v="5"/>
    <n v="4.666666666666667"/>
    <x v="3"/>
    <x v="1"/>
  </r>
  <r>
    <s v="59572-41990-XY"/>
    <d v="2021-03-27T00:00:00"/>
    <n v="1"/>
    <n v="87.300000000000011"/>
    <n v="511"/>
    <n v="6"/>
    <n v="0"/>
    <n v="8"/>
    <n v="4.666666666666667"/>
    <x v="3"/>
    <x v="0"/>
  </r>
  <r>
    <s v="59741-90220-OW"/>
    <d v="2021-03-15T00:00:00"/>
    <n v="1"/>
    <n v="26.849999999999994"/>
    <n v="523"/>
    <n v="5"/>
    <n v="0"/>
    <n v="4"/>
    <n v="3"/>
    <x v="3"/>
    <x v="1"/>
  </r>
  <r>
    <s v="59771-90302-OF"/>
    <d v="2022-05-24T00:00:00"/>
    <n v="1"/>
    <n v="46.62"/>
    <n v="88"/>
    <n v="9"/>
    <n v="0"/>
    <n v="6"/>
    <n v="5"/>
    <x v="4"/>
    <x v="1"/>
  </r>
  <r>
    <s v="59971-35626-YJ"/>
    <d v="2019-10-26T00:00:00"/>
    <n v="1"/>
    <n v="77.624999999999986"/>
    <n v="1029"/>
    <n v="2"/>
    <n v="0"/>
    <n v="8"/>
    <n v="3.3333333333333335"/>
    <x v="3"/>
    <x v="1"/>
  </r>
  <r>
    <s v="60004-62976-NI"/>
    <d v="2021-09-26T00:00:00"/>
    <n v="1"/>
    <n v="46.62"/>
    <n v="328"/>
    <n v="7"/>
    <n v="0"/>
    <n v="6"/>
    <n v="4.333333333333333"/>
    <x v="3"/>
    <x v="1"/>
  </r>
  <r>
    <s v="60121-12432-VU"/>
    <d v="2021-09-21T00:00:00"/>
    <n v="1"/>
    <n v="8.9550000000000001"/>
    <n v="333"/>
    <n v="7"/>
    <n v="0"/>
    <n v="1"/>
    <n v="2.6666666666666665"/>
    <x v="1"/>
    <x v="1"/>
  </r>
  <r>
    <s v="60221-67036-TD"/>
    <d v="2020-02-11T00:00:00"/>
    <n v="1"/>
    <n v="26.73"/>
    <n v="921"/>
    <n v="2"/>
    <n v="0"/>
    <n v="4"/>
    <n v="2"/>
    <x v="1"/>
    <x v="1"/>
  </r>
  <r>
    <s v="60255-12579-PZ"/>
    <d v="2020-02-29T00:00:00"/>
    <n v="1"/>
    <n v="2.9849999999999999"/>
    <n v="903"/>
    <n v="2"/>
    <n v="0"/>
    <n v="0"/>
    <n v="0.66666666666666663"/>
    <x v="5"/>
    <x v="0"/>
  </r>
  <r>
    <s v="60308-06944-GS"/>
    <d v="2022-06-06T00:00:00"/>
    <n v="1"/>
    <n v="7.169999999999999"/>
    <n v="75"/>
    <n v="9"/>
    <n v="0"/>
    <n v="0"/>
    <n v="3"/>
    <x v="3"/>
    <x v="0"/>
  </r>
  <r>
    <s v="60357-65386-RD"/>
    <d v="2022-02-28T00:00:00"/>
    <n v="1"/>
    <n v="24.3"/>
    <n v="173"/>
    <n v="8"/>
    <n v="0"/>
    <n v="4"/>
    <n v="4"/>
    <x v="3"/>
    <x v="0"/>
  </r>
  <r>
    <s v="60370-41934-IF"/>
    <d v="2021-08-30T00:00:00"/>
    <n v="1"/>
    <n v="10.935"/>
    <n v="355"/>
    <n v="7"/>
    <n v="0"/>
    <n v="1"/>
    <n v="2.6666666666666665"/>
    <x v="1"/>
    <x v="0"/>
  </r>
  <r>
    <s v="60378-26473-FE"/>
    <d v="2020-02-28T00:00:00"/>
    <n v="1"/>
    <n v="31.624999999999996"/>
    <n v="904"/>
    <n v="2"/>
    <n v="0"/>
    <n v="5"/>
    <n v="2.3333333333333335"/>
    <x v="1"/>
    <x v="1"/>
  </r>
  <r>
    <s v="60512-78550-WS"/>
    <d v="2019-04-07T00:00:00"/>
    <n v="1"/>
    <n v="17.46"/>
    <n v="1231"/>
    <n v="0"/>
    <n v="0"/>
    <n v="2"/>
    <n v="0.66666666666666663"/>
    <x v="5"/>
    <x v="0"/>
  </r>
  <r>
    <s v="60748-46813-DZ"/>
    <d v="2021-01-11T00:00:00"/>
    <n v="1"/>
    <n v="23.774999999999999"/>
    <n v="586"/>
    <n v="5"/>
    <n v="0"/>
    <n v="3"/>
    <n v="2.6666666666666665"/>
    <x v="1"/>
    <x v="0"/>
  </r>
  <r>
    <s v="60799-92593-CX"/>
    <d v="2019-02-04T00:00:00"/>
    <n v="1"/>
    <n v="8.91"/>
    <n v="1293"/>
    <n v="0"/>
    <n v="0"/>
    <n v="0"/>
    <n v="0"/>
    <x v="5"/>
    <x v="1"/>
  </r>
  <r>
    <s v="60973-72562-DQ"/>
    <d v="2021-09-06T00:00:00"/>
    <n v="2"/>
    <n v="92.984999999999999"/>
    <n v="348"/>
    <n v="7"/>
    <n v="9"/>
    <n v="8"/>
    <n v="8"/>
    <x v="2"/>
    <x v="0"/>
  </r>
  <r>
    <s v="61021-27840-ZN"/>
    <d v="2019-09-05T00:00:00"/>
    <n v="1"/>
    <n v="5.97"/>
    <n v="1080"/>
    <n v="1"/>
    <n v="0"/>
    <n v="0"/>
    <n v="0.33333333333333331"/>
    <x v="5"/>
    <x v="0"/>
  </r>
  <r>
    <s v="61253-98356-VD"/>
    <d v="2020-05-03T00:00:00"/>
    <n v="1"/>
    <n v="23.774999999999999"/>
    <n v="839"/>
    <n v="3"/>
    <n v="0"/>
    <n v="3"/>
    <n v="2"/>
    <x v="1"/>
    <x v="1"/>
  </r>
  <r>
    <s v="61302-06948-EH"/>
    <d v="2019-09-12T00:00:00"/>
    <n v="1"/>
    <n v="31.08"/>
    <n v="1073"/>
    <n v="1"/>
    <n v="0"/>
    <n v="4"/>
    <n v="1.6666666666666667"/>
    <x v="1"/>
    <x v="1"/>
  </r>
  <r>
    <s v="61323-91967-GG"/>
    <d v="2020-04-20T00:00:00"/>
    <n v="1"/>
    <n v="46.62"/>
    <n v="852"/>
    <n v="3"/>
    <n v="0"/>
    <n v="6"/>
    <n v="3"/>
    <x v="3"/>
    <x v="0"/>
  </r>
  <r>
    <s v="61437-83623-PZ"/>
    <d v="2019-07-15T00:00:00"/>
    <n v="1"/>
    <n v="7.77"/>
    <n v="1132"/>
    <n v="1"/>
    <n v="0"/>
    <n v="0"/>
    <n v="0.33333333333333331"/>
    <x v="5"/>
    <x v="1"/>
  </r>
  <r>
    <s v="61513-27752-FA"/>
    <d v="2021-03-13T00:00:00"/>
    <n v="1"/>
    <n v="23.88"/>
    <n v="525"/>
    <n v="5"/>
    <n v="0"/>
    <n v="3"/>
    <n v="2.6666666666666665"/>
    <x v="1"/>
    <x v="1"/>
  </r>
  <r>
    <s v="61600-55136-UM"/>
    <d v="2019-02-05T00:00:00"/>
    <n v="1"/>
    <n v="24.3"/>
    <n v="1292"/>
    <n v="0"/>
    <n v="0"/>
    <n v="4"/>
    <n v="1.3333333333333333"/>
    <x v="1"/>
    <x v="1"/>
  </r>
  <r>
    <s v="61809-87758-LJ"/>
    <d v="2021-07-24T00:00:00"/>
    <n v="1"/>
    <n v="189.74999999999997"/>
    <n v="392"/>
    <n v="6"/>
    <n v="0"/>
    <n v="9"/>
    <n v="5"/>
    <x v="4"/>
    <x v="1"/>
  </r>
  <r>
    <s v="61954-61462-RJ"/>
    <d v="2019-10-22T00:00:00"/>
    <n v="1"/>
    <n v="21.87"/>
    <n v="1033"/>
    <n v="1"/>
    <n v="0"/>
    <n v="3"/>
    <n v="1.3333333333333333"/>
    <x v="1"/>
    <x v="1"/>
  </r>
  <r>
    <s v="62173-15287-CU"/>
    <d v="2019-10-19T00:00:00"/>
    <n v="1"/>
    <n v="77.699999999999989"/>
    <n v="1036"/>
    <n v="1"/>
    <n v="0"/>
    <n v="8"/>
    <n v="3"/>
    <x v="3"/>
    <x v="0"/>
  </r>
  <r>
    <s v="62246-99443-HF"/>
    <d v="2019-05-17T00:00:00"/>
    <n v="1"/>
    <n v="16.11"/>
    <n v="1191"/>
    <n v="1"/>
    <n v="0"/>
    <n v="2"/>
    <n v="1"/>
    <x v="1"/>
    <x v="1"/>
  </r>
  <r>
    <s v="62483-50867-OM"/>
    <d v="2021-11-27T00:00:00"/>
    <n v="1"/>
    <n v="14.85"/>
    <n v="266"/>
    <n v="8"/>
    <n v="0"/>
    <n v="2"/>
    <n v="3.3333333333333335"/>
    <x v="3"/>
    <x v="0"/>
  </r>
  <r>
    <s v="62494-09113-RP"/>
    <d v="2022-06-06T00:00:00"/>
    <n v="4"/>
    <n v="90.614999999999995"/>
    <n v="75"/>
    <n v="9"/>
    <n v="9"/>
    <n v="8"/>
    <n v="8.6666666666666661"/>
    <x v="2"/>
    <x v="0"/>
  </r>
  <r>
    <s v="62588-82624-II"/>
    <d v="2022-06-17T00:00:00"/>
    <n v="1"/>
    <n v="33.75"/>
    <n v="64"/>
    <n v="9"/>
    <n v="0"/>
    <n v="5"/>
    <n v="4.666666666666667"/>
    <x v="3"/>
    <x v="0"/>
  </r>
  <r>
    <s v="62682-27930-PD"/>
    <d v="2022-08-04T00:00:00"/>
    <n v="1"/>
    <n v="41.25"/>
    <n v="16"/>
    <n v="9"/>
    <n v="0"/>
    <n v="6"/>
    <n v="5"/>
    <x v="4"/>
    <x v="1"/>
  </r>
  <r>
    <s v="62741-01322-HU"/>
    <d v="2021-08-26T00:00:00"/>
    <n v="1"/>
    <n v="45"/>
    <n v="359"/>
    <n v="7"/>
    <n v="0"/>
    <n v="6"/>
    <n v="4.333333333333333"/>
    <x v="3"/>
    <x v="0"/>
  </r>
  <r>
    <s v="62839-56723-CH"/>
    <d v="2020-01-21T00:00:00"/>
    <n v="1"/>
    <n v="17.91"/>
    <n v="942"/>
    <n v="2"/>
    <n v="0"/>
    <n v="2"/>
    <n v="1.3333333333333333"/>
    <x v="1"/>
    <x v="1"/>
  </r>
  <r>
    <s v="62863-81239-DT"/>
    <d v="2021-03-20T00:00:00"/>
    <n v="1"/>
    <n v="29.849999999999998"/>
    <n v="518"/>
    <n v="5"/>
    <n v="0"/>
    <n v="4"/>
    <n v="3"/>
    <x v="3"/>
    <x v="0"/>
  </r>
  <r>
    <s v="62923-29397-KX"/>
    <d v="2019-04-27T00:00:00"/>
    <n v="1"/>
    <n v="204.92999999999995"/>
    <n v="1211"/>
    <n v="0"/>
    <n v="0"/>
    <n v="9"/>
    <n v="3"/>
    <x v="3"/>
    <x v="1"/>
  </r>
  <r>
    <s v="62979-53167-ML"/>
    <d v="2020-03-30T00:00:00"/>
    <n v="1"/>
    <n v="40.5"/>
    <n v="873"/>
    <n v="3"/>
    <n v="0"/>
    <n v="6"/>
    <n v="3"/>
    <x v="3"/>
    <x v="1"/>
  </r>
  <r>
    <s v="63025-62939-AN"/>
    <d v="2022-01-27T00:00:00"/>
    <n v="1"/>
    <n v="36.450000000000003"/>
    <n v="205"/>
    <n v="8"/>
    <n v="0"/>
    <n v="5"/>
    <n v="4.333333333333333"/>
    <x v="3"/>
    <x v="1"/>
  </r>
  <r>
    <s v="63112-10870-LC"/>
    <d v="2019-06-13T00:00:00"/>
    <n v="1"/>
    <n v="17.924999999999997"/>
    <n v="1164"/>
    <n v="1"/>
    <n v="0"/>
    <n v="2"/>
    <n v="1"/>
    <x v="1"/>
    <x v="0"/>
  </r>
  <r>
    <s v="63411-51758-QC"/>
    <d v="2021-09-25T00:00:00"/>
    <n v="1"/>
    <n v="35.849999999999994"/>
    <n v="329"/>
    <n v="7"/>
    <n v="0"/>
    <n v="5"/>
    <n v="4"/>
    <x v="3"/>
    <x v="0"/>
  </r>
  <r>
    <s v="63499-24884-PP"/>
    <d v="2020-09-06T00:00:00"/>
    <n v="1"/>
    <n v="9.51"/>
    <n v="713"/>
    <n v="4"/>
    <n v="0"/>
    <n v="1"/>
    <n v="1.6666666666666667"/>
    <x v="1"/>
    <x v="1"/>
  </r>
  <r>
    <s v="63787-96257-TQ"/>
    <d v="2019-04-01T00:00:00"/>
    <n v="1"/>
    <n v="14.55"/>
    <n v="1237"/>
    <n v="0"/>
    <n v="0"/>
    <n v="1"/>
    <n v="0.33333333333333331"/>
    <x v="5"/>
    <x v="0"/>
  </r>
  <r>
    <s v="63985-64148-MG"/>
    <d v="2021-06-26T00:00:00"/>
    <n v="1"/>
    <n v="18.225000000000001"/>
    <n v="420"/>
    <n v="6"/>
    <n v="0"/>
    <n v="2"/>
    <n v="2.6666666666666665"/>
    <x v="1"/>
    <x v="1"/>
  </r>
  <r>
    <s v="64395-74865-WF"/>
    <d v="2021-03-04T00:00:00"/>
    <n v="1"/>
    <n v="13.5"/>
    <n v="534"/>
    <n v="5"/>
    <n v="0"/>
    <n v="1"/>
    <n v="2"/>
    <x v="1"/>
    <x v="0"/>
  </r>
  <r>
    <s v="64418-01720-VW"/>
    <d v="2019-06-04T00:00:00"/>
    <n v="1"/>
    <n v="38.04"/>
    <n v="1173"/>
    <n v="1"/>
    <n v="0"/>
    <n v="5"/>
    <n v="2"/>
    <x v="1"/>
    <x v="1"/>
  </r>
  <r>
    <s v="64435-53100-WM"/>
    <d v="2019-05-14T00:00:00"/>
    <n v="1"/>
    <n v="29.784999999999997"/>
    <n v="1194"/>
    <n v="0"/>
    <n v="0"/>
    <n v="4"/>
    <n v="1.3333333333333333"/>
    <x v="1"/>
    <x v="0"/>
  </r>
  <r>
    <s v="64439-27325-LG"/>
    <d v="2019-12-04T00:00:00"/>
    <n v="1"/>
    <n v="10.754999999999999"/>
    <n v="990"/>
    <n v="2"/>
    <n v="0"/>
    <n v="1"/>
    <n v="1"/>
    <x v="1"/>
    <x v="1"/>
  </r>
  <r>
    <s v="64481-42546-II"/>
    <d v="2021-05-02T00:00:00"/>
    <n v="1"/>
    <n v="164.90999999999997"/>
    <n v="475"/>
    <n v="6"/>
    <n v="0"/>
    <n v="9"/>
    <n v="5"/>
    <x v="4"/>
    <x v="0"/>
  </r>
  <r>
    <s v="64815-54078-HH"/>
    <d v="2022-05-05T00:00:00"/>
    <n v="1"/>
    <n v="74.25"/>
    <n v="107"/>
    <n v="9"/>
    <n v="0"/>
    <n v="8"/>
    <n v="5.666666666666667"/>
    <x v="3"/>
    <x v="1"/>
  </r>
  <r>
    <s v="64845-00270-NO"/>
    <d v="2020-03-02T00:00:00"/>
    <n v="1"/>
    <n v="63.4"/>
    <n v="901"/>
    <n v="2"/>
    <n v="0"/>
    <n v="7"/>
    <n v="3"/>
    <x v="3"/>
    <x v="0"/>
  </r>
  <r>
    <s v="64852-04619-XZ"/>
    <d v="2020-12-16T00:00:00"/>
    <n v="1"/>
    <n v="16.5"/>
    <n v="612"/>
    <n v="5"/>
    <n v="0"/>
    <n v="2"/>
    <n v="2.3333333333333335"/>
    <x v="1"/>
    <x v="0"/>
  </r>
  <r>
    <s v="64875-71224-UI"/>
    <d v="2019-08-06T00:00:00"/>
    <n v="1"/>
    <n v="38.849999999999994"/>
    <n v="1110"/>
    <n v="1"/>
    <n v="0"/>
    <n v="5"/>
    <n v="2"/>
    <x v="1"/>
    <x v="0"/>
  </r>
  <r>
    <s v="64896-18468-BT"/>
    <d v="2022-03-14T00:00:00"/>
    <n v="1"/>
    <n v="4.3650000000000002"/>
    <n v="159"/>
    <n v="8"/>
    <n v="0"/>
    <n v="0"/>
    <n v="2.6666666666666665"/>
    <x v="1"/>
    <x v="0"/>
  </r>
  <r>
    <s v="64897-79178-MH"/>
    <d v="2021-05-19T00:00:00"/>
    <n v="1"/>
    <n v="103.49999999999999"/>
    <n v="458"/>
    <n v="6"/>
    <n v="0"/>
    <n v="8"/>
    <n v="4.666666666666667"/>
    <x v="3"/>
    <x v="0"/>
  </r>
  <r>
    <s v="64918-67725-MN"/>
    <d v="2021-09-09T00:00:00"/>
    <n v="1"/>
    <n v="35.849999999999994"/>
    <n v="345"/>
    <n v="7"/>
    <n v="0"/>
    <n v="5"/>
    <n v="4"/>
    <x v="3"/>
    <x v="1"/>
  </r>
  <r>
    <s v="64965-78386-MY"/>
    <d v="2021-08-03T00:00:00"/>
    <n v="1"/>
    <n v="9.9499999999999993"/>
    <n v="382"/>
    <n v="7"/>
    <n v="0"/>
    <n v="1"/>
    <n v="2.6666666666666665"/>
    <x v="1"/>
    <x v="0"/>
  </r>
  <r>
    <s v="64988-20636-XQ"/>
    <d v="2019-06-30T00:00:00"/>
    <n v="1"/>
    <n v="16.5"/>
    <n v="1147"/>
    <n v="1"/>
    <n v="0"/>
    <n v="2"/>
    <n v="1"/>
    <x v="1"/>
    <x v="0"/>
  </r>
  <r>
    <s v="65223-29612-CB"/>
    <d v="2022-01-21T00:00:00"/>
    <n v="1"/>
    <n v="21.87"/>
    <n v="211"/>
    <n v="8"/>
    <n v="0"/>
    <n v="3"/>
    <n v="3.6666666666666665"/>
    <x v="3"/>
    <x v="1"/>
  </r>
  <r>
    <s v="65552-60476-KY"/>
    <d v="2019-02-09T00:00:00"/>
    <n v="1"/>
    <n v="23.774999999999999"/>
    <n v="1288"/>
    <n v="0"/>
    <n v="0"/>
    <n v="3"/>
    <n v="1"/>
    <x v="1"/>
    <x v="1"/>
  </r>
  <r>
    <s v="65732-22589-OW"/>
    <d v="2022-03-26T00:00:00"/>
    <n v="2"/>
    <n v="135.01"/>
    <n v="1146"/>
    <n v="1"/>
    <n v="9"/>
    <n v="9"/>
    <n v="6.333333333333333"/>
    <x v="0"/>
    <x v="1"/>
  </r>
  <r>
    <s v="66028-99867-WJ"/>
    <d v="2019-03-02T00:00:00"/>
    <n v="1"/>
    <n v="41.25"/>
    <n v="1267"/>
    <n v="0"/>
    <n v="0"/>
    <n v="6"/>
    <n v="2"/>
    <x v="1"/>
    <x v="1"/>
  </r>
  <r>
    <s v="66044-25298-TA"/>
    <d v="2022-03-13T00:00:00"/>
    <n v="1"/>
    <n v="43.650000000000006"/>
    <n v="160"/>
    <n v="8"/>
    <n v="0"/>
    <n v="6"/>
    <n v="4.666666666666667"/>
    <x v="3"/>
    <x v="1"/>
  </r>
  <r>
    <s v="66070-30559-WI"/>
    <d v="2021-01-18T00:00:00"/>
    <n v="1"/>
    <n v="31.624999999999996"/>
    <n v="579"/>
    <n v="5"/>
    <n v="0"/>
    <n v="4"/>
    <n v="3"/>
    <x v="3"/>
    <x v="1"/>
  </r>
  <r>
    <s v="66240-46962-IO"/>
    <d v="2020-10-25T00:00:00"/>
    <n v="1"/>
    <n v="29.784999999999997"/>
    <n v="664"/>
    <n v="4"/>
    <n v="0"/>
    <n v="4"/>
    <n v="2.6666666666666665"/>
    <x v="1"/>
    <x v="0"/>
  </r>
  <r>
    <s v="66308-13503-KD"/>
    <d v="2019-01-06T00:00:00"/>
    <n v="1"/>
    <n v="11.94"/>
    <n v="1322"/>
    <n v="0"/>
    <n v="0"/>
    <n v="1"/>
    <n v="0.33333333333333331"/>
    <x v="5"/>
    <x v="1"/>
  </r>
  <r>
    <s v="66408-53777-VE"/>
    <d v="2020-07-18T00:00:00"/>
    <n v="1"/>
    <n v="36.454999999999998"/>
    <n v="763"/>
    <n v="3"/>
    <n v="0"/>
    <n v="5"/>
    <n v="2.6666666666666665"/>
    <x v="1"/>
    <x v="0"/>
  </r>
  <r>
    <s v="66458-91190-YC"/>
    <d v="2021-11-06T00:00:00"/>
    <n v="5"/>
    <n v="158.995"/>
    <n v="634"/>
    <n v="4"/>
    <n v="9"/>
    <n v="9"/>
    <n v="7.333333333333333"/>
    <x v="0"/>
    <x v="1"/>
  </r>
  <r>
    <s v="66508-21373-OQ"/>
    <d v="2019-08-16T00:00:00"/>
    <n v="1"/>
    <n v="15.85"/>
    <n v="1100"/>
    <n v="1"/>
    <n v="0"/>
    <n v="2"/>
    <n v="1"/>
    <x v="1"/>
    <x v="0"/>
  </r>
  <r>
    <s v="66527-94478-PB"/>
    <d v="2022-01-26T00:00:00"/>
    <n v="1"/>
    <n v="23.31"/>
    <n v="206"/>
    <n v="8"/>
    <n v="0"/>
    <n v="3"/>
    <n v="3.6666666666666665"/>
    <x v="3"/>
    <x v="0"/>
  </r>
  <r>
    <s v="66580-33745-OQ"/>
    <d v="2020-10-10T00:00:00"/>
    <n v="1"/>
    <n v="17.82"/>
    <n v="679"/>
    <n v="4"/>
    <n v="0"/>
    <n v="2"/>
    <n v="2"/>
    <x v="1"/>
    <x v="0"/>
  </r>
  <r>
    <s v="66708-26678-QK"/>
    <d v="2021-04-08T00:00:00"/>
    <n v="1"/>
    <n v="57.06"/>
    <n v="499"/>
    <n v="6"/>
    <n v="0"/>
    <n v="7"/>
    <n v="4.333333333333333"/>
    <x v="3"/>
    <x v="0"/>
  </r>
  <r>
    <s v="66776-88682-RG"/>
    <d v="2020-03-20T00:00:00"/>
    <n v="2"/>
    <n v="52.125"/>
    <n v="883"/>
    <n v="2"/>
    <n v="9"/>
    <n v="7"/>
    <n v="6"/>
    <x v="0"/>
    <x v="0"/>
  </r>
  <r>
    <s v="66794-66795-VW"/>
    <d v="2022-06-12T00:00:00"/>
    <n v="1"/>
    <n v="21.479999999999997"/>
    <n v="69"/>
    <n v="9"/>
    <n v="0"/>
    <n v="3"/>
    <n v="4"/>
    <x v="3"/>
    <x v="0"/>
  </r>
  <r>
    <s v="66806-41795-MX"/>
    <d v="2021-07-21T00:00:00"/>
    <n v="1"/>
    <n v="36.450000000000003"/>
    <n v="395"/>
    <n v="6"/>
    <n v="0"/>
    <n v="5"/>
    <n v="3.6666666666666665"/>
    <x v="3"/>
    <x v="0"/>
  </r>
  <r>
    <s v="66976-43829-YG"/>
    <d v="2021-10-28T00:00:00"/>
    <n v="1"/>
    <n v="49.75"/>
    <n v="296"/>
    <n v="7"/>
    <n v="0"/>
    <n v="6"/>
    <n v="4.333333333333333"/>
    <x v="3"/>
    <x v="0"/>
  </r>
  <r>
    <s v="67010-92988-CT"/>
    <d v="2021-08-13T00:00:00"/>
    <n v="1"/>
    <n v="82.339999999999989"/>
    <n v="372"/>
    <n v="7"/>
    <n v="0"/>
    <n v="8"/>
    <n v="5"/>
    <x v="4"/>
    <x v="1"/>
  </r>
  <r>
    <s v="67052-76184-CB"/>
    <d v="2021-09-29T00:00:00"/>
    <n v="1"/>
    <n v="82.5"/>
    <n v="325"/>
    <n v="7"/>
    <n v="0"/>
    <n v="8"/>
    <n v="5"/>
    <x v="4"/>
    <x v="0"/>
  </r>
  <r>
    <s v="67204-04870-LG"/>
    <d v="2020-07-13T00:00:00"/>
    <n v="1"/>
    <n v="47.8"/>
    <n v="768"/>
    <n v="3"/>
    <n v="0"/>
    <n v="6"/>
    <n v="3"/>
    <x v="3"/>
    <x v="0"/>
  </r>
  <r>
    <s v="67285-75317-XI"/>
    <d v="2020-02-07T00:00:00"/>
    <n v="1"/>
    <n v="29.849999999999998"/>
    <n v="925"/>
    <n v="2"/>
    <n v="0"/>
    <n v="4"/>
    <n v="2"/>
    <x v="1"/>
    <x v="0"/>
  </r>
  <r>
    <s v="67388-17544-XX"/>
    <d v="2021-06-11T00:00:00"/>
    <n v="1"/>
    <n v="14.58"/>
    <n v="435"/>
    <n v="6"/>
    <n v="0"/>
    <n v="2"/>
    <n v="2.6666666666666665"/>
    <x v="1"/>
    <x v="1"/>
  </r>
  <r>
    <s v="67423-10113-LM"/>
    <d v="2020-11-21T00:00:00"/>
    <n v="1"/>
    <n v="111.78"/>
    <n v="637"/>
    <n v="4"/>
    <n v="0"/>
    <n v="8"/>
    <n v="4"/>
    <x v="3"/>
    <x v="1"/>
  </r>
  <r>
    <s v="67743-54817-UT"/>
    <d v="2020-03-15T00:00:00"/>
    <n v="1"/>
    <n v="17.46"/>
    <n v="888"/>
    <n v="3"/>
    <n v="0"/>
    <n v="2"/>
    <n v="1.6666666666666667"/>
    <x v="1"/>
    <x v="0"/>
  </r>
  <r>
    <s v="67847-82662-TE"/>
    <d v="2021-11-18T00:00:00"/>
    <n v="1"/>
    <n v="17.46"/>
    <n v="275"/>
    <n v="7"/>
    <n v="0"/>
    <n v="2"/>
    <n v="3"/>
    <x v="3"/>
    <x v="0"/>
  </r>
  <r>
    <s v="67953-79896-AC"/>
    <d v="2022-03-20T00:00:00"/>
    <n v="1"/>
    <n v="45"/>
    <n v="153"/>
    <n v="8"/>
    <n v="0"/>
    <n v="6"/>
    <n v="4.666666666666667"/>
    <x v="3"/>
    <x v="0"/>
  </r>
  <r>
    <s v="68044-89277-ML"/>
    <d v="2019-11-15T00:00:00"/>
    <n v="1"/>
    <n v="66.929999999999993"/>
    <n v="1009"/>
    <n v="2"/>
    <n v="0"/>
    <n v="7"/>
    <n v="3"/>
    <x v="3"/>
    <x v="1"/>
  </r>
  <r>
    <s v="68239-74809-TF"/>
    <d v="2022-03-17T00:00:00"/>
    <n v="1"/>
    <n v="102.46499999999997"/>
    <n v="156"/>
    <n v="8"/>
    <n v="0"/>
    <n v="8"/>
    <n v="5.333333333333333"/>
    <x v="3"/>
    <x v="0"/>
  </r>
  <r>
    <s v="68346-14810-UA"/>
    <d v="2019-01-03T00:00:00"/>
    <n v="1"/>
    <n v="53.46"/>
    <n v="1325"/>
    <n v="0"/>
    <n v="0"/>
    <n v="7"/>
    <n v="2.3333333333333335"/>
    <x v="1"/>
    <x v="0"/>
  </r>
  <r>
    <s v="68412-11126-YJ"/>
    <d v="2020-05-19T00:00:00"/>
    <n v="1"/>
    <n v="15.54"/>
    <n v="823"/>
    <n v="3"/>
    <n v="0"/>
    <n v="2"/>
    <n v="1.6666666666666667"/>
    <x v="1"/>
    <x v="1"/>
  </r>
  <r>
    <s v="68555-89840-GZ"/>
    <d v="2021-11-24T00:00:00"/>
    <n v="2"/>
    <n v="27.195"/>
    <n v="1310"/>
    <n v="0"/>
    <n v="9"/>
    <n v="4"/>
    <n v="4.333333333333333"/>
    <x v="3"/>
    <x v="0"/>
  </r>
  <r>
    <s v="68605-21835-UF"/>
    <d v="2022-06-07T00:00:00"/>
    <n v="1"/>
    <n v="46.62"/>
    <n v="74"/>
    <n v="9"/>
    <n v="0"/>
    <n v="6"/>
    <n v="5"/>
    <x v="4"/>
    <x v="0"/>
  </r>
  <r>
    <s v="68810-07329-EU"/>
    <d v="2021-12-29T00:00:00"/>
    <n v="1"/>
    <n v="43.650000000000006"/>
    <n v="234"/>
    <n v="8"/>
    <n v="0"/>
    <n v="6"/>
    <n v="4.666666666666667"/>
    <x v="3"/>
    <x v="1"/>
  </r>
  <r>
    <s v="68894-91205-MP"/>
    <d v="2021-03-29T00:00:00"/>
    <n v="1"/>
    <n v="35.849999999999994"/>
    <n v="509"/>
    <n v="6"/>
    <n v="0"/>
    <n v="5"/>
    <n v="3.6666666666666665"/>
    <x v="3"/>
    <x v="0"/>
  </r>
  <r>
    <s v="68946-40750-LK"/>
    <d v="2021-08-05T00:00:00"/>
    <n v="1"/>
    <n v="21.509999999999998"/>
    <n v="380"/>
    <n v="7"/>
    <n v="0"/>
    <n v="3"/>
    <n v="3.3333333333333335"/>
    <x v="3"/>
    <x v="1"/>
  </r>
  <r>
    <s v="69037-66822-DW"/>
    <d v="2022-04-27T00:00:00"/>
    <n v="1"/>
    <n v="136.61999999999998"/>
    <n v="115"/>
    <n v="9"/>
    <n v="0"/>
    <n v="9"/>
    <n v="6"/>
    <x v="0"/>
    <x v="1"/>
  </r>
  <r>
    <s v="69171-65646-UC"/>
    <d v="2020-02-28T00:00:00"/>
    <n v="1"/>
    <n v="137.42499999999998"/>
    <n v="904"/>
    <n v="2"/>
    <n v="0"/>
    <n v="9"/>
    <n v="3.6666666666666665"/>
    <x v="3"/>
    <x v="0"/>
  </r>
  <r>
    <s v="69207-93422-CQ"/>
    <d v="2020-05-04T00:00:00"/>
    <n v="1"/>
    <n v="83.835000000000008"/>
    <n v="838"/>
    <n v="3"/>
    <n v="0"/>
    <n v="8"/>
    <n v="3.6666666666666665"/>
    <x v="3"/>
    <x v="1"/>
  </r>
  <r>
    <s v="69215-90789-DL"/>
    <d v="2022-05-22T00:00:00"/>
    <n v="1"/>
    <n v="14.339999999999998"/>
    <n v="90"/>
    <n v="9"/>
    <n v="0"/>
    <n v="2"/>
    <n v="3.6666666666666665"/>
    <x v="3"/>
    <x v="1"/>
  </r>
  <r>
    <s v="69374-08133-RI"/>
    <d v="2020-02-04T00:00:00"/>
    <n v="1"/>
    <n v="22.274999999999999"/>
    <n v="928"/>
    <n v="2"/>
    <n v="0"/>
    <n v="3"/>
    <n v="1.6666666666666667"/>
    <x v="1"/>
    <x v="0"/>
  </r>
  <r>
    <s v="69410-04668-MA"/>
    <d v="2022-05-23T00:00:00"/>
    <n v="1"/>
    <n v="29.849999999999998"/>
    <n v="89"/>
    <n v="9"/>
    <n v="0"/>
    <n v="4"/>
    <n v="4.333333333333333"/>
    <x v="3"/>
    <x v="0"/>
  </r>
  <r>
    <s v="69411-48470-ID"/>
    <d v="2021-11-04T00:00:00"/>
    <n v="1"/>
    <n v="89.1"/>
    <n v="289"/>
    <n v="7"/>
    <n v="0"/>
    <n v="8"/>
    <n v="5"/>
    <x v="4"/>
    <x v="0"/>
  </r>
  <r>
    <s v="69443-77665-QW"/>
    <d v="2022-04-23T00:00:00"/>
    <n v="1"/>
    <n v="15.54"/>
    <n v="119"/>
    <n v="9"/>
    <n v="0"/>
    <n v="2"/>
    <n v="3.6666666666666665"/>
    <x v="3"/>
    <x v="1"/>
  </r>
  <r>
    <s v="69503-12127-YD"/>
    <d v="2020-02-09T00:00:00"/>
    <n v="1"/>
    <n v="119.13999999999999"/>
    <n v="923"/>
    <n v="2"/>
    <n v="0"/>
    <n v="9"/>
    <n v="3.6666666666666665"/>
    <x v="3"/>
    <x v="0"/>
  </r>
  <r>
    <s v="69529-07533-CV"/>
    <d v="2020-06-07T00:00:00"/>
    <n v="1"/>
    <n v="22.884999999999998"/>
    <n v="804"/>
    <n v="3"/>
    <n v="0"/>
    <n v="3"/>
    <n v="2"/>
    <x v="1"/>
    <x v="1"/>
  </r>
  <r>
    <s v="69533-84907-FA"/>
    <d v="2021-01-04T00:00:00"/>
    <n v="1"/>
    <n v="9.51"/>
    <n v="593"/>
    <n v="5"/>
    <n v="0"/>
    <n v="1"/>
    <n v="2"/>
    <x v="1"/>
    <x v="0"/>
  </r>
  <r>
    <s v="69761-61146-KD"/>
    <d v="2020-11-12T00:00:00"/>
    <n v="1"/>
    <n v="26.19"/>
    <n v="646"/>
    <n v="4"/>
    <n v="0"/>
    <n v="4"/>
    <n v="2.6666666666666665"/>
    <x v="1"/>
    <x v="1"/>
  </r>
  <r>
    <s v="69779-40609-RS"/>
    <d v="2020-03-31T00:00:00"/>
    <n v="1"/>
    <n v="14.58"/>
    <n v="872"/>
    <n v="3"/>
    <n v="0"/>
    <n v="2"/>
    <n v="1.6666666666666667"/>
    <x v="1"/>
    <x v="1"/>
  </r>
  <r>
    <s v="69904-02729-YS"/>
    <d v="2020-02-07T00:00:00"/>
    <n v="1"/>
    <n v="6.75"/>
    <n v="925"/>
    <n v="2"/>
    <n v="0"/>
    <n v="0"/>
    <n v="0.66666666666666663"/>
    <x v="5"/>
    <x v="0"/>
  </r>
  <r>
    <s v="69958-32065-SW"/>
    <d v="2019-06-30T00:00:00"/>
    <n v="1"/>
    <n v="136.61999999999998"/>
    <n v="1147"/>
    <n v="1"/>
    <n v="0"/>
    <n v="9"/>
    <n v="3.3333333333333335"/>
    <x v="3"/>
    <x v="0"/>
  </r>
  <r>
    <s v="70089-27418-UJ"/>
    <d v="2019-12-16T00:00:00"/>
    <n v="1"/>
    <n v="109.93999999999998"/>
    <n v="978"/>
    <n v="2"/>
    <n v="0"/>
    <n v="8"/>
    <n v="3.3333333333333335"/>
    <x v="3"/>
    <x v="1"/>
  </r>
  <r>
    <s v="70140-82812-KD"/>
    <d v="2020-04-07T00:00:00"/>
    <n v="1"/>
    <n v="27"/>
    <n v="865"/>
    <n v="3"/>
    <n v="0"/>
    <n v="4"/>
    <n v="2.3333333333333335"/>
    <x v="1"/>
    <x v="0"/>
  </r>
  <r>
    <s v="70290-38099-GB"/>
    <d v="2020-02-29T00:00:00"/>
    <n v="1"/>
    <n v="14.924999999999999"/>
    <n v="903"/>
    <n v="2"/>
    <n v="0"/>
    <n v="2"/>
    <n v="1.3333333333333333"/>
    <x v="1"/>
    <x v="0"/>
  </r>
  <r>
    <s v="70451-38048-AH"/>
    <d v="2019-08-15T00:00:00"/>
    <n v="1"/>
    <n v="32.22"/>
    <n v="1101"/>
    <n v="1"/>
    <n v="0"/>
    <n v="5"/>
    <n v="2"/>
    <x v="1"/>
    <x v="0"/>
  </r>
  <r>
    <s v="70567-65133-CN"/>
    <d v="2021-03-21T00:00:00"/>
    <n v="1"/>
    <n v="109.36499999999999"/>
    <n v="517"/>
    <n v="5"/>
    <n v="0"/>
    <n v="8"/>
    <n v="4.333333333333333"/>
    <x v="3"/>
    <x v="0"/>
  </r>
  <r>
    <s v="70624-19112-AO"/>
    <d v="2019-04-07T00:00:00"/>
    <n v="1"/>
    <n v="35.64"/>
    <n v="1231"/>
    <n v="0"/>
    <n v="0"/>
    <n v="5"/>
    <n v="1.6666666666666667"/>
    <x v="1"/>
    <x v="0"/>
  </r>
  <r>
    <s v="70631-33225-MZ"/>
    <d v="2019-11-12T00:00:00"/>
    <n v="1"/>
    <n v="16.875"/>
    <n v="1012"/>
    <n v="2"/>
    <n v="0"/>
    <n v="2"/>
    <n v="1.3333333333333333"/>
    <x v="1"/>
    <x v="1"/>
  </r>
  <r>
    <s v="70879-00984-FJ"/>
    <d v="2022-04-22T00:00:00"/>
    <n v="1"/>
    <n v="21.509999999999998"/>
    <n v="120"/>
    <n v="9"/>
    <n v="0"/>
    <n v="3"/>
    <n v="4"/>
    <x v="3"/>
    <x v="0"/>
  </r>
  <r>
    <s v="71003-85639-HB"/>
    <d v="2019-01-20T00:00:00"/>
    <n v="1"/>
    <n v="17.82"/>
    <n v="1308"/>
    <n v="0"/>
    <n v="0"/>
    <n v="2"/>
    <n v="0.66666666666666663"/>
    <x v="5"/>
    <x v="1"/>
  </r>
  <r>
    <s v="71034-49694-CS"/>
    <d v="2022-05-01T00:00:00"/>
    <n v="1"/>
    <n v="63.249999999999993"/>
    <n v="111"/>
    <n v="9"/>
    <n v="0"/>
    <n v="7"/>
    <n v="5.333333333333333"/>
    <x v="3"/>
    <x v="1"/>
  </r>
  <r>
    <s v="71364-35210-HS"/>
    <d v="2019-12-17T00:00:00"/>
    <n v="1"/>
    <n v="8.73"/>
    <n v="977"/>
    <n v="2"/>
    <n v="0"/>
    <n v="0"/>
    <n v="0.66666666666666663"/>
    <x v="5"/>
    <x v="1"/>
  </r>
  <r>
    <s v="71749-05400-CN"/>
    <d v="2020-09-10T00:00:00"/>
    <n v="1"/>
    <n v="47.8"/>
    <n v="709"/>
    <n v="4"/>
    <n v="0"/>
    <n v="6"/>
    <n v="3.3333333333333335"/>
    <x v="3"/>
    <x v="0"/>
  </r>
  <r>
    <s v="71769-10219-IM"/>
    <d v="2020-12-06T00:00:00"/>
    <n v="1"/>
    <n v="8.9550000000000001"/>
    <n v="622"/>
    <n v="4"/>
    <n v="0"/>
    <n v="1"/>
    <n v="1.6666666666666667"/>
    <x v="1"/>
    <x v="1"/>
  </r>
  <r>
    <s v="71891-51101-VQ"/>
    <d v="2019-02-11T00:00:00"/>
    <n v="1"/>
    <n v="5.3699999999999992"/>
    <n v="1286"/>
    <n v="0"/>
    <n v="0"/>
    <n v="0"/>
    <n v="0"/>
    <x v="5"/>
    <x v="1"/>
  </r>
  <r>
    <s v="72028-63343-SU"/>
    <d v="2020-06-07T00:00:00"/>
    <n v="1"/>
    <n v="119.13999999999999"/>
    <n v="804"/>
    <n v="3"/>
    <n v="0"/>
    <n v="9"/>
    <n v="4"/>
    <x v="3"/>
    <x v="0"/>
  </r>
  <r>
    <s v="72072-33025-SD"/>
    <d v="2020-02-22T00:00:00"/>
    <n v="1"/>
    <n v="14.339999999999998"/>
    <n v="910"/>
    <n v="2"/>
    <n v="0"/>
    <n v="2"/>
    <n v="1.3333333333333333"/>
    <x v="1"/>
    <x v="0"/>
  </r>
  <r>
    <s v="72164-90254-EJ"/>
    <d v="2022-01-18T00:00:00"/>
    <n v="1"/>
    <n v="38.04"/>
    <n v="214"/>
    <n v="8"/>
    <n v="0"/>
    <n v="5"/>
    <n v="4.333333333333333"/>
    <x v="3"/>
    <x v="0"/>
  </r>
  <r>
    <s v="72233-08665-IP"/>
    <d v="2019-12-03T00:00:00"/>
    <n v="1"/>
    <n v="10.754999999999999"/>
    <n v="991"/>
    <n v="2"/>
    <n v="0"/>
    <n v="1"/>
    <n v="1"/>
    <x v="1"/>
    <x v="1"/>
  </r>
  <r>
    <s v="72282-40594-RX"/>
    <d v="2021-04-30T00:00:00"/>
    <n v="1"/>
    <n v="218.73"/>
    <n v="477"/>
    <n v="6"/>
    <n v="0"/>
    <n v="9"/>
    <n v="5"/>
    <x v="4"/>
    <x v="0"/>
  </r>
  <r>
    <s v="72320-29738-EB"/>
    <d v="2022-03-25T00:00:00"/>
    <n v="1"/>
    <n v="27.484999999999996"/>
    <n v="148"/>
    <n v="8"/>
    <n v="0"/>
    <n v="4"/>
    <n v="4"/>
    <x v="3"/>
    <x v="0"/>
  </r>
  <r>
    <s v="72463-75685-MV"/>
    <d v="2022-08-04T00:00:00"/>
    <n v="2"/>
    <n v="25.68"/>
    <n v="16"/>
    <n v="9"/>
    <n v="9"/>
    <n v="4"/>
    <n v="7.333333333333333"/>
    <x v="0"/>
    <x v="0"/>
  </r>
  <r>
    <s v="72524-06410-KD"/>
    <d v="2021-06-15T00:00:00"/>
    <n v="1"/>
    <n v="22.884999999999998"/>
    <n v="431"/>
    <n v="6"/>
    <n v="0"/>
    <n v="3"/>
    <n v="3"/>
    <x v="3"/>
    <x v="0"/>
  </r>
  <r>
    <s v="72778-50968-UQ"/>
    <d v="2021-03-19T00:00:00"/>
    <n v="1"/>
    <n v="59.699999999999996"/>
    <n v="519"/>
    <n v="5"/>
    <n v="0"/>
    <n v="7"/>
    <n v="4"/>
    <x v="3"/>
    <x v="0"/>
  </r>
  <r>
    <s v="73017-69644-MS"/>
    <d v="2022-01-24T00:00:00"/>
    <n v="1"/>
    <n v="9.51"/>
    <n v="208"/>
    <n v="8"/>
    <n v="0"/>
    <n v="1"/>
    <n v="3"/>
    <x v="3"/>
    <x v="0"/>
  </r>
  <r>
    <s v="73284-01385-SJ"/>
    <d v="2019-05-22T00:00:00"/>
    <n v="1"/>
    <n v="8.0549999999999997"/>
    <n v="1186"/>
    <n v="1"/>
    <n v="0"/>
    <n v="0"/>
    <n v="0.33333333333333331"/>
    <x v="5"/>
    <x v="1"/>
  </r>
  <r>
    <s v="73346-85564-JB"/>
    <d v="2021-07-03T00:00:00"/>
    <n v="1"/>
    <n v="54.969999999999992"/>
    <n v="413"/>
    <n v="6"/>
    <n v="0"/>
    <n v="7"/>
    <n v="4.333333333333333"/>
    <x v="3"/>
    <x v="0"/>
  </r>
  <r>
    <s v="73431-39823-UP"/>
    <d v="2020-09-27T00:00:00"/>
    <n v="1"/>
    <n v="23.31"/>
    <n v="692"/>
    <n v="4"/>
    <n v="0"/>
    <n v="3"/>
    <n v="2.3333333333333335"/>
    <x v="1"/>
    <x v="0"/>
  </r>
  <r>
    <s v="73564-98204-EY"/>
    <d v="2019-09-06T00:00:00"/>
    <n v="1"/>
    <n v="123.50999999999999"/>
    <n v="1079"/>
    <n v="1"/>
    <n v="0"/>
    <n v="9"/>
    <n v="3.3333333333333335"/>
    <x v="3"/>
    <x v="1"/>
  </r>
  <r>
    <s v="73647-66148-VM"/>
    <d v="2021-07-07T00:00:00"/>
    <n v="1"/>
    <n v="13.365"/>
    <n v="409"/>
    <n v="6"/>
    <n v="0"/>
    <n v="1"/>
    <n v="2.3333333333333335"/>
    <x v="1"/>
    <x v="1"/>
  </r>
  <r>
    <s v="73699-93557-FZ"/>
    <d v="2022-04-08T00:00:00"/>
    <n v="1"/>
    <n v="51.749999999999993"/>
    <n v="134"/>
    <n v="9"/>
    <n v="0"/>
    <n v="6"/>
    <n v="5"/>
    <x v="4"/>
    <x v="1"/>
  </r>
  <r>
    <s v="73759-17258-KA"/>
    <d v="2019-10-12T00:00:00"/>
    <n v="1"/>
    <n v="22.884999999999998"/>
    <n v="1043"/>
    <n v="1"/>
    <n v="0"/>
    <n v="3"/>
    <n v="1.3333333333333333"/>
    <x v="1"/>
    <x v="1"/>
  </r>
  <r>
    <s v="73799-04749-BM"/>
    <d v="2019-03-03T00:00:00"/>
    <n v="1"/>
    <n v="133.85999999999999"/>
    <n v="1266"/>
    <n v="0"/>
    <n v="0"/>
    <n v="9"/>
    <n v="3"/>
    <x v="3"/>
    <x v="0"/>
  </r>
  <r>
    <s v="74126-88836-KA"/>
    <d v="2019-05-23T00:00:00"/>
    <n v="1"/>
    <n v="26.19"/>
    <n v="1185"/>
    <n v="1"/>
    <n v="0"/>
    <n v="4"/>
    <n v="1.6666666666666667"/>
    <x v="1"/>
    <x v="1"/>
  </r>
  <r>
    <s v="74330-29286-RO"/>
    <d v="2020-04-30T00:00:00"/>
    <n v="2"/>
    <n v="193.63499999999996"/>
    <n v="965"/>
    <n v="2"/>
    <n v="9"/>
    <n v="9"/>
    <n v="6.666666666666667"/>
    <x v="0"/>
    <x v="1"/>
  </r>
  <r>
    <s v="74415-50873-FC"/>
    <d v="2022-06-30T00:00:00"/>
    <n v="1"/>
    <n v="17.91"/>
    <n v="51"/>
    <n v="9"/>
    <n v="0"/>
    <n v="2"/>
    <n v="3.6666666666666665"/>
    <x v="3"/>
    <x v="1"/>
  </r>
  <r>
    <s v="74671-55639-TU"/>
    <d v="2020-04-19T00:00:00"/>
    <n v="1"/>
    <n v="43.650000000000006"/>
    <n v="853"/>
    <n v="3"/>
    <n v="0"/>
    <n v="6"/>
    <n v="3"/>
    <x v="3"/>
    <x v="0"/>
  </r>
  <r>
    <s v="74940-09646-MU"/>
    <d v="2020-01-06T00:00:00"/>
    <n v="1"/>
    <n v="59.75"/>
    <n v="957"/>
    <n v="2"/>
    <n v="0"/>
    <n v="7"/>
    <n v="3"/>
    <x v="3"/>
    <x v="0"/>
  </r>
  <r>
    <s v="75006-89922-VW"/>
    <d v="2020-02-28T00:00:00"/>
    <n v="1"/>
    <n v="167.67000000000002"/>
    <n v="904"/>
    <n v="2"/>
    <n v="0"/>
    <n v="9"/>
    <n v="3.6666666666666665"/>
    <x v="3"/>
    <x v="0"/>
  </r>
  <r>
    <s v="75156-80911-YT"/>
    <d v="2020-08-03T00:00:00"/>
    <n v="1"/>
    <n v="11.94"/>
    <n v="747"/>
    <n v="3"/>
    <n v="0"/>
    <n v="1"/>
    <n v="1.3333333333333333"/>
    <x v="1"/>
    <x v="1"/>
  </r>
  <r>
    <s v="75419-92838-TI"/>
    <d v="2020-12-08T00:00:00"/>
    <n v="1"/>
    <n v="31.624999999999996"/>
    <n v="620"/>
    <n v="4"/>
    <n v="0"/>
    <n v="4"/>
    <n v="2.6666666666666665"/>
    <x v="1"/>
    <x v="1"/>
  </r>
  <r>
    <s v="75443-07820-DZ"/>
    <d v="2019-09-28T00:00:00"/>
    <n v="1"/>
    <n v="19.02"/>
    <n v="1057"/>
    <n v="1"/>
    <n v="0"/>
    <n v="2"/>
    <n v="1"/>
    <x v="1"/>
    <x v="0"/>
  </r>
  <r>
    <s v="75716-12782-SS"/>
    <d v="2019-02-06T00:00:00"/>
    <n v="1"/>
    <n v="26.849999999999998"/>
    <n v="1291"/>
    <n v="0"/>
    <n v="0"/>
    <n v="4"/>
    <n v="1.3333333333333333"/>
    <x v="1"/>
    <x v="1"/>
  </r>
  <r>
    <s v="75961-20170-RD"/>
    <d v="2021-11-11T00:00:00"/>
    <n v="1"/>
    <n v="31.7"/>
    <n v="282"/>
    <n v="7"/>
    <n v="0"/>
    <n v="4"/>
    <n v="3.6666666666666665"/>
    <x v="3"/>
    <x v="0"/>
  </r>
  <r>
    <s v="75977-30364-AY"/>
    <d v="2021-10-04T00:00:00"/>
    <n v="1"/>
    <n v="114.42499999999998"/>
    <n v="320"/>
    <n v="7"/>
    <n v="0"/>
    <n v="9"/>
    <n v="5.333333333333333"/>
    <x v="3"/>
    <x v="0"/>
  </r>
  <r>
    <s v="75986-98864-EZ"/>
    <d v="2019-12-31T00:00:00"/>
    <n v="1"/>
    <n v="2.9849999999999999"/>
    <n v="963"/>
    <n v="2"/>
    <n v="0"/>
    <n v="0"/>
    <n v="0.66666666666666663"/>
    <x v="5"/>
    <x v="0"/>
  </r>
  <r>
    <s v="76005-95461-CI"/>
    <d v="2020-10-27T00:00:00"/>
    <n v="1"/>
    <n v="77.624999999999986"/>
    <n v="662"/>
    <n v="4"/>
    <n v="0"/>
    <n v="8"/>
    <n v="4"/>
    <x v="3"/>
    <x v="0"/>
  </r>
  <r>
    <s v="76060-30540-LB"/>
    <d v="2021-05-31T00:00:00"/>
    <n v="1"/>
    <n v="32.22"/>
    <n v="446"/>
    <n v="6"/>
    <n v="0"/>
    <n v="5"/>
    <n v="3.6666666666666665"/>
    <x v="3"/>
    <x v="1"/>
  </r>
  <r>
    <s v="76192-13390-HZ"/>
    <d v="2019-10-23T00:00:00"/>
    <n v="1"/>
    <n v="17.82"/>
    <n v="1032"/>
    <n v="1"/>
    <n v="0"/>
    <n v="2"/>
    <n v="1"/>
    <x v="1"/>
    <x v="1"/>
  </r>
  <r>
    <s v="76209-39601-ZR"/>
    <d v="2021-09-06T00:00:00"/>
    <n v="1"/>
    <n v="83.835000000000008"/>
    <n v="348"/>
    <n v="7"/>
    <n v="0"/>
    <n v="8"/>
    <n v="5"/>
    <x v="4"/>
    <x v="1"/>
  </r>
  <r>
    <s v="76239-90137-UQ"/>
    <d v="2021-03-08T00:00:00"/>
    <n v="1"/>
    <n v="39.799999999999997"/>
    <n v="530"/>
    <n v="5"/>
    <n v="0"/>
    <n v="6"/>
    <n v="3.6666666666666665"/>
    <x v="3"/>
    <x v="0"/>
  </r>
  <r>
    <s v="76263-95145-GJ"/>
    <d v="2021-01-17T00:00:00"/>
    <n v="1"/>
    <n v="29.784999999999997"/>
    <n v="580"/>
    <n v="5"/>
    <n v="0"/>
    <n v="4"/>
    <n v="3"/>
    <x v="3"/>
    <x v="0"/>
  </r>
  <r>
    <s v="76293-30918-DQ"/>
    <d v="2020-03-29T00:00:00"/>
    <n v="1"/>
    <n v="72.900000000000006"/>
    <n v="874"/>
    <n v="2"/>
    <n v="0"/>
    <n v="8"/>
    <n v="3.3333333333333335"/>
    <x v="3"/>
    <x v="1"/>
  </r>
  <r>
    <s v="76319-80715-II"/>
    <d v="2020-10-22T00:00:00"/>
    <n v="1"/>
    <n v="29.784999999999997"/>
    <n v="667"/>
    <n v="4"/>
    <n v="0"/>
    <n v="4"/>
    <n v="2.6666666666666665"/>
    <x v="1"/>
    <x v="1"/>
  </r>
  <r>
    <s v="76447-50326-IC"/>
    <d v="2019-05-15T00:00:00"/>
    <n v="1"/>
    <n v="145.82"/>
    <n v="1193"/>
    <n v="0"/>
    <n v="0"/>
    <n v="9"/>
    <n v="3"/>
    <x v="3"/>
    <x v="1"/>
  </r>
  <r>
    <s v="76499-89100-JQ"/>
    <d v="2021-09-07T00:00:00"/>
    <n v="2"/>
    <n v="43.684999999999995"/>
    <n v="347"/>
    <n v="7"/>
    <n v="9"/>
    <n v="6"/>
    <n v="7.333333333333333"/>
    <x v="0"/>
    <x v="0"/>
  </r>
  <r>
    <s v="76534-45229-SG"/>
    <d v="2019-10-25T00:00:00"/>
    <n v="1"/>
    <n v="109.36499999999999"/>
    <n v="1030"/>
    <n v="1"/>
    <n v="0"/>
    <n v="9"/>
    <n v="3.3333333333333335"/>
    <x v="3"/>
    <x v="1"/>
  </r>
  <r>
    <s v="76624-72205-CK"/>
    <d v="2020-05-20T00:00:00"/>
    <n v="1"/>
    <n v="11.94"/>
    <n v="822"/>
    <n v="3"/>
    <n v="0"/>
    <n v="1"/>
    <n v="1.3333333333333333"/>
    <x v="1"/>
    <x v="1"/>
  </r>
  <r>
    <s v="76664-37050-DT"/>
    <d v="2020-12-04T00:00:00"/>
    <n v="2"/>
    <n v="31.454999999999998"/>
    <n v="624"/>
    <n v="4"/>
    <n v="9"/>
    <n v="5"/>
    <n v="6"/>
    <x v="0"/>
    <x v="1"/>
  </r>
  <r>
    <s v="76730-63769-ND"/>
    <d v="2020-04-11T00:00:00"/>
    <n v="1"/>
    <n v="24.3"/>
    <n v="861"/>
    <n v="2"/>
    <n v="0"/>
    <n v="4"/>
    <n v="2"/>
    <x v="1"/>
    <x v="0"/>
  </r>
  <r>
    <s v="76930-61689-CH"/>
    <d v="2019-10-04T00:00:00"/>
    <n v="1"/>
    <n v="59.75"/>
    <n v="1051"/>
    <n v="1"/>
    <n v="0"/>
    <n v="7"/>
    <n v="2.6666666666666665"/>
    <x v="1"/>
    <x v="0"/>
  </r>
  <r>
    <s v="76948-43532-JS"/>
    <d v="2021-12-27T00:00:00"/>
    <n v="1"/>
    <n v="14.58"/>
    <n v="236"/>
    <n v="8"/>
    <n v="0"/>
    <n v="2"/>
    <n v="3.3333333333333335"/>
    <x v="3"/>
    <x v="0"/>
  </r>
  <r>
    <s v="77043-48851-HG"/>
    <d v="2022-01-15T00:00:00"/>
    <n v="1"/>
    <n v="43.650000000000006"/>
    <n v="217"/>
    <n v="8"/>
    <n v="0"/>
    <n v="6"/>
    <n v="4.666666666666667"/>
    <x v="3"/>
    <x v="0"/>
  </r>
  <r>
    <s v="77131-58092-GE"/>
    <d v="2020-10-15T00:00:00"/>
    <n v="1"/>
    <n v="12.375"/>
    <n v="674"/>
    <n v="4"/>
    <n v="0"/>
    <n v="1"/>
    <n v="1.6666666666666667"/>
    <x v="1"/>
    <x v="1"/>
  </r>
  <r>
    <s v="77154-45038-IH"/>
    <d v="2019-11-28T00:00:00"/>
    <n v="1"/>
    <n v="178.70999999999998"/>
    <n v="996"/>
    <n v="1"/>
    <n v="0"/>
    <n v="9"/>
    <n v="3.3333333333333335"/>
    <x v="3"/>
    <x v="1"/>
  </r>
  <r>
    <s v="77175-09826-SF"/>
    <d v="2020-05-05T00:00:00"/>
    <n v="1"/>
    <n v="77.624999999999986"/>
    <n v="837"/>
    <n v="2"/>
    <n v="0"/>
    <n v="8"/>
    <n v="3.3333333333333335"/>
    <x v="3"/>
    <x v="1"/>
  </r>
  <r>
    <s v="77192-72145-RG"/>
    <d v="2022-05-31T00:00:00"/>
    <n v="1"/>
    <n v="29.1"/>
    <n v="81"/>
    <n v="9"/>
    <n v="0"/>
    <n v="4"/>
    <n v="4.333333333333333"/>
    <x v="3"/>
    <x v="1"/>
  </r>
  <r>
    <s v="77284-34297-YY"/>
    <d v="2021-07-07T00:00:00"/>
    <n v="1"/>
    <n v="35.849999999999994"/>
    <n v="409"/>
    <n v="6"/>
    <n v="0"/>
    <n v="5"/>
    <n v="3.6666666666666665"/>
    <x v="3"/>
    <x v="0"/>
  </r>
  <r>
    <s v="77343-52608-FF"/>
    <d v="2021-11-19T00:00:00"/>
    <n v="1"/>
    <n v="9.51"/>
    <n v="274"/>
    <n v="7"/>
    <n v="0"/>
    <n v="1"/>
    <n v="2.6666666666666665"/>
    <x v="1"/>
    <x v="0"/>
  </r>
  <r>
    <s v="77408-43873-RS"/>
    <d v="2019-08-11T00:00:00"/>
    <n v="1"/>
    <n v="17.91"/>
    <n v="1105"/>
    <n v="1"/>
    <n v="0"/>
    <n v="2"/>
    <n v="1"/>
    <x v="1"/>
    <x v="1"/>
  </r>
  <r>
    <s v="77421-46059-RY"/>
    <d v="2020-10-20T00:00:00"/>
    <n v="1"/>
    <n v="49.75"/>
    <n v="669"/>
    <n v="4"/>
    <n v="0"/>
    <n v="6"/>
    <n v="3.3333333333333335"/>
    <x v="3"/>
    <x v="1"/>
  </r>
  <r>
    <s v="77634-13918-GJ"/>
    <d v="2021-02-06T00:00:00"/>
    <n v="1"/>
    <n v="8.73"/>
    <n v="560"/>
    <n v="5"/>
    <n v="0"/>
    <n v="1"/>
    <n v="2"/>
    <x v="1"/>
    <x v="0"/>
  </r>
  <r>
    <s v="77657-61366-FY"/>
    <d v="2022-01-10T00:00:00"/>
    <n v="1"/>
    <n v="145.82"/>
    <n v="222"/>
    <n v="8"/>
    <n v="0"/>
    <n v="9"/>
    <n v="5.666666666666667"/>
    <x v="3"/>
    <x v="0"/>
  </r>
  <r>
    <s v="77746-08153-PM"/>
    <d v="2022-01-30T00:00:00"/>
    <n v="1"/>
    <n v="79.25"/>
    <n v="202"/>
    <n v="8"/>
    <n v="0"/>
    <n v="8"/>
    <n v="5.333333333333333"/>
    <x v="3"/>
    <x v="1"/>
  </r>
  <r>
    <s v="77828-66867-KH"/>
    <d v="2021-03-22T00:00:00"/>
    <n v="1"/>
    <n v="5.97"/>
    <n v="516"/>
    <n v="5"/>
    <n v="0"/>
    <n v="0"/>
    <n v="1.6666666666666667"/>
    <x v="1"/>
    <x v="1"/>
  </r>
  <r>
    <s v="77869-81373-AY"/>
    <d v="2021-12-19T00:00:00"/>
    <n v="1"/>
    <n v="77.699999999999989"/>
    <n v="244"/>
    <n v="8"/>
    <n v="0"/>
    <n v="8"/>
    <n v="5.333333333333333"/>
    <x v="3"/>
    <x v="0"/>
  </r>
  <r>
    <s v="77876-28498-HI"/>
    <d v="2020-11-05T00:00:00"/>
    <n v="1"/>
    <n v="38.849999999999994"/>
    <n v="653"/>
    <n v="4"/>
    <n v="0"/>
    <n v="5"/>
    <n v="3"/>
    <x v="3"/>
    <x v="0"/>
  </r>
  <r>
    <s v="77877-11993-QH"/>
    <d v="2019-03-14T00:00:00"/>
    <n v="1"/>
    <n v="59.75"/>
    <n v="1255"/>
    <n v="0"/>
    <n v="0"/>
    <n v="7"/>
    <n v="2.3333333333333335"/>
    <x v="1"/>
    <x v="1"/>
  </r>
  <r>
    <s v="78012-56878-UB"/>
    <d v="2019-09-17T00:00:00"/>
    <n v="1"/>
    <n v="9.9499999999999993"/>
    <n v="1068"/>
    <n v="1"/>
    <n v="0"/>
    <n v="1"/>
    <n v="0.66666666666666663"/>
    <x v="5"/>
    <x v="1"/>
  </r>
  <r>
    <s v="78050-20355-DI"/>
    <d v="2020-07-02T00:00:00"/>
    <n v="1"/>
    <n v="31.624999999999996"/>
    <n v="779"/>
    <n v="3"/>
    <n v="0"/>
    <n v="5"/>
    <n v="2.6666666666666665"/>
    <x v="1"/>
    <x v="1"/>
  </r>
  <r>
    <s v="78224-60622-KH"/>
    <d v="2019-12-04T00:00:00"/>
    <n v="1"/>
    <n v="204.92999999999995"/>
    <n v="990"/>
    <n v="2"/>
    <n v="0"/>
    <n v="9"/>
    <n v="3.6666666666666665"/>
    <x v="3"/>
    <x v="0"/>
  </r>
  <r>
    <s v="78226-97287-JI"/>
    <d v="2021-12-13T00:00:00"/>
    <n v="1"/>
    <n v="23.31"/>
    <n v="250"/>
    <n v="8"/>
    <n v="0"/>
    <n v="3"/>
    <n v="3.6666666666666665"/>
    <x v="3"/>
    <x v="0"/>
  </r>
  <r>
    <s v="78570-76770-LB"/>
    <d v="2020-07-31T00:00:00"/>
    <n v="1"/>
    <n v="13.5"/>
    <n v="750"/>
    <n v="3"/>
    <n v="0"/>
    <n v="2"/>
    <n v="1.6666666666666667"/>
    <x v="1"/>
    <x v="1"/>
  </r>
  <r>
    <s v="78786-77449-RQ"/>
    <d v="2020-06-05T00:00:00"/>
    <n v="1"/>
    <n v="91.539999999999992"/>
    <n v="806"/>
    <n v="3"/>
    <n v="0"/>
    <n v="9"/>
    <n v="4"/>
    <x v="3"/>
    <x v="0"/>
  </r>
  <r>
    <s v="79058-02767-CP"/>
    <d v="2020-06-28T00:00:00"/>
    <n v="1"/>
    <n v="23.774999999999999"/>
    <n v="783"/>
    <n v="3"/>
    <n v="0"/>
    <n v="4"/>
    <n v="2.3333333333333335"/>
    <x v="1"/>
    <x v="0"/>
  </r>
  <r>
    <s v="79216-73157-TE"/>
    <d v="2020-10-27T00:00:00"/>
    <n v="1"/>
    <n v="21.509999999999998"/>
    <n v="662"/>
    <n v="4"/>
    <n v="0"/>
    <n v="3"/>
    <n v="2.3333333333333335"/>
    <x v="1"/>
    <x v="1"/>
  </r>
  <r>
    <s v="79420-11075-MY"/>
    <d v="2019-08-31T00:00:00"/>
    <n v="1"/>
    <n v="7.77"/>
    <n v="1085"/>
    <n v="1"/>
    <n v="0"/>
    <n v="0"/>
    <n v="0.33333333333333331"/>
    <x v="5"/>
    <x v="1"/>
  </r>
  <r>
    <s v="79436-73011-MM"/>
    <d v="2019-02-25T00:00:00"/>
    <n v="1"/>
    <n v="26.849999999999994"/>
    <n v="1272"/>
    <n v="0"/>
    <n v="0"/>
    <n v="4"/>
    <n v="1.3333333333333333"/>
    <x v="1"/>
    <x v="1"/>
  </r>
  <r>
    <s v="79463-01597-FQ"/>
    <d v="2019-09-21T00:00:00"/>
    <n v="1"/>
    <n v="8.25"/>
    <n v="1064"/>
    <n v="1"/>
    <n v="0"/>
    <n v="0"/>
    <n v="0.33333333333333331"/>
    <x v="5"/>
    <x v="0"/>
  </r>
  <r>
    <s v="79814-23626-JR"/>
    <d v="2022-07-14T00:00:00"/>
    <n v="1"/>
    <n v="29.784999999999997"/>
    <n v="37"/>
    <n v="9"/>
    <n v="0"/>
    <n v="4"/>
    <n v="4.333333333333333"/>
    <x v="3"/>
    <x v="1"/>
  </r>
  <r>
    <s v="79825-17822-UH"/>
    <d v="2022-07-25T00:00:00"/>
    <n v="1"/>
    <n v="8.73"/>
    <n v="26"/>
    <n v="9"/>
    <n v="0"/>
    <n v="0"/>
    <n v="3"/>
    <x v="3"/>
    <x v="0"/>
  </r>
  <r>
    <s v="79857-78167-KO"/>
    <d v="2021-06-01T00:00:00"/>
    <n v="1"/>
    <n v="38.849999999999994"/>
    <n v="445"/>
    <n v="6"/>
    <n v="0"/>
    <n v="5"/>
    <n v="3.6666666666666665"/>
    <x v="3"/>
    <x v="0"/>
  </r>
  <r>
    <s v="80179-44620-WN"/>
    <d v="2021-08-31T00:00:00"/>
    <n v="1"/>
    <n v="21.509999999999998"/>
    <n v="354"/>
    <n v="7"/>
    <n v="0"/>
    <n v="3"/>
    <n v="3.3333333333333335"/>
    <x v="3"/>
    <x v="0"/>
  </r>
  <r>
    <s v="80247-70000-HT"/>
    <d v="2022-03-26T00:00:00"/>
    <n v="1"/>
    <n v="20.584999999999997"/>
    <n v="147"/>
    <n v="8"/>
    <n v="0"/>
    <n v="3"/>
    <n v="3.6666666666666665"/>
    <x v="3"/>
    <x v="0"/>
  </r>
  <r>
    <s v="80310-92912-JA"/>
    <d v="2021-07-20T00:00:00"/>
    <n v="1"/>
    <n v="31.08"/>
    <n v="396"/>
    <n v="6"/>
    <n v="0"/>
    <n v="4"/>
    <n v="3.3333333333333335"/>
    <x v="3"/>
    <x v="0"/>
  </r>
  <r>
    <s v="80444-58185-FX"/>
    <d v="2020-10-05T00:00:00"/>
    <n v="1"/>
    <n v="59.4"/>
    <n v="684"/>
    <n v="4"/>
    <n v="0"/>
    <n v="7"/>
    <n v="3.6666666666666665"/>
    <x v="3"/>
    <x v="1"/>
  </r>
  <r>
    <s v="80454-42225-FT"/>
    <d v="2022-07-09T00:00:00"/>
    <n v="1"/>
    <n v="31.08"/>
    <n v="42"/>
    <n v="9"/>
    <n v="0"/>
    <n v="4"/>
    <n v="4.333333333333333"/>
    <x v="3"/>
    <x v="0"/>
  </r>
  <r>
    <s v="80463-43913-WZ"/>
    <d v="2020-06-21T00:00:00"/>
    <n v="1"/>
    <n v="8.0549999999999997"/>
    <n v="790"/>
    <n v="3"/>
    <n v="0"/>
    <n v="0"/>
    <n v="1"/>
    <x v="1"/>
    <x v="1"/>
  </r>
  <r>
    <s v="80467-17137-TO"/>
    <d v="2020-06-28T00:00:00"/>
    <n v="1"/>
    <n v="63.249999999999993"/>
    <n v="783"/>
    <n v="3"/>
    <n v="0"/>
    <n v="7"/>
    <n v="3.3333333333333335"/>
    <x v="3"/>
    <x v="1"/>
  </r>
  <r>
    <s v="80541-38332-BP"/>
    <d v="2021-08-06T00:00:00"/>
    <n v="2"/>
    <n v="33.47"/>
    <n v="379"/>
    <n v="7"/>
    <n v="9"/>
    <n v="4"/>
    <n v="6.666666666666667"/>
    <x v="0"/>
    <x v="0"/>
  </r>
  <r>
    <s v="80640-45811-LB"/>
    <d v="2021-07-19T00:00:00"/>
    <n v="1"/>
    <n v="17.82"/>
    <n v="397"/>
    <n v="6"/>
    <n v="0"/>
    <n v="2"/>
    <n v="2.6666666666666665"/>
    <x v="1"/>
    <x v="1"/>
  </r>
  <r>
    <s v="80896-38819-DW"/>
    <d v="2021-06-30T00:00:00"/>
    <n v="1"/>
    <n v="23.31"/>
    <n v="416"/>
    <n v="6"/>
    <n v="0"/>
    <n v="3"/>
    <n v="3"/>
    <x v="3"/>
    <x v="1"/>
  </r>
  <r>
    <s v="81414-81273-DK"/>
    <d v="2019-09-04T00:00:00"/>
    <n v="1"/>
    <n v="23.88"/>
    <n v="1081"/>
    <n v="1"/>
    <n v="0"/>
    <n v="4"/>
    <n v="1.6666666666666667"/>
    <x v="1"/>
    <x v="1"/>
  </r>
  <r>
    <s v="81431-12577-VD"/>
    <d v="2021-04-03T00:00:00"/>
    <n v="1"/>
    <n v="33.75"/>
    <n v="504"/>
    <n v="6"/>
    <n v="0"/>
    <n v="4"/>
    <n v="3.3333333333333335"/>
    <x v="3"/>
    <x v="0"/>
  </r>
  <r>
    <s v="81744-27332-RR"/>
    <d v="2019-09-13T00:00:00"/>
    <n v="1"/>
    <n v="100.39499999999998"/>
    <n v="1072"/>
    <n v="1"/>
    <n v="0"/>
    <n v="9"/>
    <n v="3.3333333333333335"/>
    <x v="3"/>
    <x v="1"/>
  </r>
  <r>
    <s v="81861-66046-SU"/>
    <d v="2021-07-17T00:00:00"/>
    <n v="1"/>
    <n v="2.9849999999999999"/>
    <n v="399"/>
    <n v="6"/>
    <n v="0"/>
    <n v="0"/>
    <n v="2"/>
    <x v="1"/>
    <x v="0"/>
  </r>
  <r>
    <s v="82246-82543-DW"/>
    <d v="2020-12-31T00:00:00"/>
    <n v="1"/>
    <n v="14.58"/>
    <n v="597"/>
    <n v="4"/>
    <n v="0"/>
    <n v="2"/>
    <n v="2"/>
    <x v="1"/>
    <x v="1"/>
  </r>
  <r>
    <s v="82300-88786-UE"/>
    <d v="2021-03-31T00:00:00"/>
    <n v="1"/>
    <n v="23.31"/>
    <n v="507"/>
    <n v="6"/>
    <n v="0"/>
    <n v="3"/>
    <n v="3"/>
    <x v="3"/>
    <x v="1"/>
  </r>
  <r>
    <s v="82458-87830-JE"/>
    <d v="2021-05-05T00:00:00"/>
    <n v="1"/>
    <n v="11.94"/>
    <n v="472"/>
    <n v="6"/>
    <n v="0"/>
    <n v="1"/>
    <n v="2.3333333333333335"/>
    <x v="1"/>
    <x v="1"/>
  </r>
  <r>
    <s v="82718-93677-XO"/>
    <d v="2020-01-30T00:00:00"/>
    <n v="1"/>
    <n v="27"/>
    <n v="933"/>
    <n v="2"/>
    <n v="0"/>
    <n v="4"/>
    <n v="2"/>
    <x v="1"/>
    <x v="1"/>
  </r>
  <r>
    <s v="82872-34456-LJ"/>
    <d v="2019-09-29T00:00:00"/>
    <n v="1"/>
    <n v="54.969999999999992"/>
    <n v="1056"/>
    <n v="1"/>
    <n v="0"/>
    <n v="7"/>
    <n v="2.6666666666666665"/>
    <x v="1"/>
    <x v="1"/>
  </r>
  <r>
    <s v="82990-92703-IX"/>
    <d v="2022-05-10T00:00:00"/>
    <n v="1"/>
    <n v="79.25"/>
    <n v="102"/>
    <n v="9"/>
    <n v="0"/>
    <n v="8"/>
    <n v="5.666666666666667"/>
    <x v="3"/>
    <x v="0"/>
  </r>
  <r>
    <s v="83105-86631-IU"/>
    <d v="2022-07-01T00:00:00"/>
    <n v="1"/>
    <n v="14.339999999999998"/>
    <n v="50"/>
    <n v="9"/>
    <n v="0"/>
    <n v="2"/>
    <n v="3.6666666666666665"/>
    <x v="3"/>
    <x v="0"/>
  </r>
  <r>
    <s v="83163-65741-IH"/>
    <d v="2020-01-15T00:00:00"/>
    <n v="1"/>
    <n v="33.464999999999996"/>
    <n v="948"/>
    <n v="2"/>
    <n v="0"/>
    <n v="4"/>
    <n v="2"/>
    <x v="1"/>
    <x v="1"/>
  </r>
  <r>
    <s v="83308-82257-UN"/>
    <d v="2019-06-25T00:00:00"/>
    <n v="1"/>
    <n v="204.92999999999995"/>
    <n v="1152"/>
    <n v="1"/>
    <n v="0"/>
    <n v="9"/>
    <n v="3.3333333333333335"/>
    <x v="3"/>
    <x v="0"/>
  </r>
  <r>
    <s v="83490-88357-LJ"/>
    <d v="2019-02-14T00:00:00"/>
    <n v="1"/>
    <n v="55"/>
    <n v="1283"/>
    <n v="0"/>
    <n v="0"/>
    <n v="7"/>
    <n v="2.3333333333333335"/>
    <x v="1"/>
    <x v="1"/>
  </r>
  <r>
    <s v="83543-79246-ON"/>
    <d v="2021-05-14T00:00:00"/>
    <n v="1"/>
    <n v="16.5"/>
    <n v="463"/>
    <n v="6"/>
    <n v="0"/>
    <n v="2"/>
    <n v="2.6666666666666665"/>
    <x v="1"/>
    <x v="1"/>
  </r>
  <r>
    <s v="83731-53280-YC"/>
    <d v="2020-03-07T00:00:00"/>
    <n v="1"/>
    <n v="29.849999999999998"/>
    <n v="896"/>
    <n v="2"/>
    <n v="0"/>
    <n v="4"/>
    <n v="2"/>
    <x v="1"/>
    <x v="1"/>
  </r>
  <r>
    <s v="83737-56117-JE"/>
    <d v="2020-01-19T00:00:00"/>
    <n v="1"/>
    <n v="59.75"/>
    <n v="944"/>
    <n v="2"/>
    <n v="0"/>
    <n v="7"/>
    <n v="3"/>
    <x v="3"/>
    <x v="0"/>
  </r>
  <r>
    <s v="83833-46106-ZC"/>
    <d v="2020-09-18T00:00:00"/>
    <n v="1"/>
    <n v="9.9499999999999993"/>
    <n v="701"/>
    <n v="3"/>
    <n v="0"/>
    <n v="1"/>
    <n v="1.3333333333333333"/>
    <x v="1"/>
    <x v="0"/>
  </r>
  <r>
    <s v="83844-95908-RX"/>
    <d v="2019-09-16T00:00:00"/>
    <n v="1"/>
    <n v="29.849999999999998"/>
    <n v="1069"/>
    <n v="1"/>
    <n v="0"/>
    <n v="4"/>
    <n v="1.6666666666666667"/>
    <x v="1"/>
    <x v="1"/>
  </r>
  <r>
    <s v="83895-90735-XH"/>
    <d v="2022-04-05T00:00:00"/>
    <n v="1"/>
    <n v="38.04"/>
    <n v="137"/>
    <n v="9"/>
    <n v="0"/>
    <n v="5"/>
    <n v="4.666666666666667"/>
    <x v="3"/>
    <x v="0"/>
  </r>
  <r>
    <s v="83947-45528-ET"/>
    <d v="2022-05-11T00:00:00"/>
    <n v="1"/>
    <n v="63.249999999999993"/>
    <n v="101"/>
    <n v="9"/>
    <n v="0"/>
    <n v="7"/>
    <n v="5.333333333333333"/>
    <x v="3"/>
    <x v="0"/>
  </r>
  <r>
    <s v="84033-80762-EQ"/>
    <d v="2020-06-11T00:00:00"/>
    <n v="1"/>
    <n v="155.24999999999997"/>
    <n v="800"/>
    <n v="3"/>
    <n v="0"/>
    <n v="9"/>
    <n v="4"/>
    <x v="3"/>
    <x v="1"/>
  </r>
  <r>
    <s v="84045-66771-SL"/>
    <d v="2021-10-24T00:00:00"/>
    <n v="2"/>
    <n v="110.61000000000001"/>
    <n v="300"/>
    <n v="7"/>
    <n v="9"/>
    <n v="9"/>
    <n v="8.3333333333333339"/>
    <x v="2"/>
    <x v="0"/>
  </r>
  <r>
    <s v="84057-45461-AH"/>
    <d v="2021-02-26T00:00:00"/>
    <n v="2"/>
    <n v="90.27000000000001"/>
    <n v="540"/>
    <n v="5"/>
    <n v="9"/>
    <n v="9"/>
    <n v="7.666666666666667"/>
    <x v="0"/>
    <x v="0"/>
  </r>
  <r>
    <s v="84074-28110-OV"/>
    <d v="2019-11-29T00:00:00"/>
    <n v="1"/>
    <n v="15.54"/>
    <n v="995"/>
    <n v="1"/>
    <n v="0"/>
    <n v="2"/>
    <n v="1"/>
    <x v="1"/>
    <x v="0"/>
  </r>
  <r>
    <s v="84132-22322-QT"/>
    <d v="2022-01-25T00:00:00"/>
    <n v="1"/>
    <n v="14.85"/>
    <n v="207"/>
    <n v="8"/>
    <n v="0"/>
    <n v="2"/>
    <n v="3.3333333333333335"/>
    <x v="3"/>
    <x v="0"/>
  </r>
  <r>
    <s v="84260-39432-ML"/>
    <d v="2021-03-28T00:00:00"/>
    <n v="1"/>
    <n v="53.46"/>
    <n v="510"/>
    <n v="5"/>
    <n v="0"/>
    <n v="7"/>
    <n v="4"/>
    <x v="3"/>
    <x v="0"/>
  </r>
  <r>
    <s v="84269-49816-ML"/>
    <d v="2021-10-27T00:00:00"/>
    <n v="1"/>
    <n v="51.749999999999993"/>
    <n v="297"/>
    <n v="7"/>
    <n v="0"/>
    <n v="7"/>
    <n v="4.666666666666667"/>
    <x v="3"/>
    <x v="0"/>
  </r>
  <r>
    <s v="84340-73931-VV"/>
    <d v="2021-06-13T00:00:00"/>
    <n v="1"/>
    <n v="68.75"/>
    <n v="433"/>
    <n v="6"/>
    <n v="0"/>
    <n v="8"/>
    <n v="4.666666666666667"/>
    <x v="3"/>
    <x v="1"/>
  </r>
  <r>
    <s v="84405-83364-DG"/>
    <d v="2021-02-20T00:00:00"/>
    <n v="1"/>
    <n v="29.849999999999998"/>
    <n v="546"/>
    <n v="5"/>
    <n v="0"/>
    <n v="4"/>
    <n v="3"/>
    <x v="3"/>
    <x v="1"/>
  </r>
  <r>
    <s v="84466-22864-CE"/>
    <d v="2020-12-29T00:00:00"/>
    <n v="1"/>
    <n v="139.72499999999999"/>
    <n v="599"/>
    <n v="4"/>
    <n v="0"/>
    <n v="9"/>
    <n v="4.333333333333333"/>
    <x v="3"/>
    <x v="0"/>
  </r>
  <r>
    <s v="84493-71314-WX"/>
    <d v="2022-06-08T00:00:00"/>
    <n v="2"/>
    <n v="47.115000000000002"/>
    <n v="73"/>
    <n v="9"/>
    <n v="9"/>
    <n v="6"/>
    <n v="8"/>
    <x v="2"/>
    <x v="0"/>
  </r>
  <r>
    <s v="84641-67384-TD"/>
    <d v="2021-03-26T00:00:00"/>
    <n v="1"/>
    <n v="178.70999999999998"/>
    <n v="512"/>
    <n v="6"/>
    <n v="0"/>
    <n v="9"/>
    <n v="5"/>
    <x v="4"/>
    <x v="1"/>
  </r>
  <r>
    <s v="84761-40784-SV"/>
    <d v="2019-01-10T00:00:00"/>
    <n v="1"/>
    <n v="36.454999999999998"/>
    <n v="1318"/>
    <n v="0"/>
    <n v="0"/>
    <n v="5"/>
    <n v="1.6666666666666667"/>
    <x v="1"/>
    <x v="0"/>
  </r>
  <r>
    <s v="84996-26826-DK"/>
    <d v="2019-06-17T00:00:00"/>
    <n v="1"/>
    <n v="2.6849999999999996"/>
    <n v="1160"/>
    <n v="1"/>
    <n v="0"/>
    <n v="0"/>
    <n v="0.33333333333333331"/>
    <x v="5"/>
    <x v="1"/>
  </r>
  <r>
    <s v="85425-33494-HQ"/>
    <d v="2022-04-08T00:00:00"/>
    <n v="1"/>
    <n v="29.16"/>
    <n v="134"/>
    <n v="9"/>
    <n v="0"/>
    <n v="4"/>
    <n v="4.333333333333333"/>
    <x v="3"/>
    <x v="1"/>
  </r>
  <r>
    <s v="85589-17020-CX"/>
    <d v="2019-11-07T00:00:00"/>
    <n v="1"/>
    <n v="63.249999999999993"/>
    <n v="1017"/>
    <n v="1"/>
    <n v="0"/>
    <n v="8"/>
    <n v="3"/>
    <x v="3"/>
    <x v="1"/>
  </r>
  <r>
    <s v="85634-61759-ND"/>
    <d v="2020-02-19T00:00:00"/>
    <n v="1"/>
    <n v="8.25"/>
    <n v="913"/>
    <n v="2"/>
    <n v="0"/>
    <n v="1"/>
    <n v="1"/>
    <x v="1"/>
    <x v="1"/>
  </r>
  <r>
    <s v="85851-78384-DM"/>
    <d v="2021-03-29T00:00:00"/>
    <n v="1"/>
    <n v="32.22"/>
    <n v="509"/>
    <n v="6"/>
    <n v="0"/>
    <n v="4"/>
    <n v="3.3333333333333335"/>
    <x v="3"/>
    <x v="0"/>
  </r>
  <r>
    <s v="86071-79238-CX"/>
    <d v="2019-10-21T00:00:00"/>
    <n v="1"/>
    <n v="21.509999999999998"/>
    <n v="1034"/>
    <n v="1"/>
    <n v="0"/>
    <n v="3"/>
    <n v="1.3333333333333333"/>
    <x v="1"/>
    <x v="0"/>
  </r>
  <r>
    <s v="86100-33488-WP"/>
    <d v="2021-09-09T00:00:00"/>
    <n v="1"/>
    <n v="155.24999999999997"/>
    <n v="345"/>
    <n v="7"/>
    <n v="0"/>
    <n v="9"/>
    <n v="5.333333333333333"/>
    <x v="3"/>
    <x v="0"/>
  </r>
  <r>
    <s v="86110-83695-YS"/>
    <d v="2021-12-03T00:00:00"/>
    <n v="1"/>
    <n v="9.51"/>
    <n v="260"/>
    <n v="8"/>
    <n v="0"/>
    <n v="1"/>
    <n v="3"/>
    <x v="3"/>
    <x v="0"/>
  </r>
  <r>
    <s v="86144-10144-CB"/>
    <d v="2020-10-29T00:00:00"/>
    <n v="1"/>
    <n v="13.5"/>
    <n v="660"/>
    <n v="4"/>
    <n v="0"/>
    <n v="2"/>
    <n v="2"/>
    <x v="1"/>
    <x v="0"/>
  </r>
  <r>
    <s v="86437-17399-FK"/>
    <d v="2019-05-09T00:00:00"/>
    <n v="1"/>
    <n v="7.29"/>
    <n v="1199"/>
    <n v="1"/>
    <n v="0"/>
    <n v="0"/>
    <n v="0.33333333333333331"/>
    <x v="5"/>
    <x v="0"/>
  </r>
  <r>
    <s v="86447-02699-UT"/>
    <d v="2019-03-20T00:00:00"/>
    <n v="1"/>
    <n v="63.249999999999993"/>
    <n v="1249"/>
    <n v="0"/>
    <n v="0"/>
    <n v="8"/>
    <n v="2.6666666666666665"/>
    <x v="1"/>
    <x v="1"/>
  </r>
  <r>
    <s v="86504-96610-BH"/>
    <d v="2019-10-08T00:00:00"/>
    <n v="1"/>
    <n v="25.9"/>
    <n v="1047"/>
    <n v="1"/>
    <n v="0"/>
    <n v="4"/>
    <n v="1.6666666666666667"/>
    <x v="1"/>
    <x v="0"/>
  </r>
  <r>
    <s v="86561-91660-RB"/>
    <d v="2021-08-04T00:00:00"/>
    <n v="1"/>
    <n v="38.849999999999994"/>
    <n v="381"/>
    <n v="6"/>
    <n v="0"/>
    <n v="5"/>
    <n v="3.6666666666666665"/>
    <x v="3"/>
    <x v="0"/>
  </r>
  <r>
    <s v="86579-92122-OC"/>
    <d v="2022-06-10T00:00:00"/>
    <n v="7"/>
    <n v="307.04499999999996"/>
    <n v="236"/>
    <n v="8"/>
    <n v="9"/>
    <n v="9"/>
    <n v="8.6666666666666661"/>
    <x v="2"/>
    <x v="1"/>
  </r>
  <r>
    <s v="86646-65810-TD"/>
    <d v="2021-01-29T00:00:00"/>
    <n v="1"/>
    <n v="15.54"/>
    <n v="568"/>
    <n v="5"/>
    <n v="0"/>
    <n v="2"/>
    <n v="2.3333333333333335"/>
    <x v="1"/>
    <x v="1"/>
  </r>
  <r>
    <s v="86686-37462-CK"/>
    <d v="2021-01-07T00:00:00"/>
    <n v="1"/>
    <n v="47.55"/>
    <n v="590"/>
    <n v="5"/>
    <n v="0"/>
    <n v="7"/>
    <n v="4"/>
    <x v="3"/>
    <x v="1"/>
  </r>
  <r>
    <s v="86757-52367-ON"/>
    <d v="2020-11-30T00:00:00"/>
    <n v="1"/>
    <n v="8.91"/>
    <n v="628"/>
    <n v="4"/>
    <n v="0"/>
    <n v="1"/>
    <n v="1.6666666666666667"/>
    <x v="1"/>
    <x v="1"/>
  </r>
  <r>
    <s v="86768-91598-FA"/>
    <d v="2020-09-28T00:00:00"/>
    <n v="1"/>
    <n v="15.54"/>
    <n v="691"/>
    <n v="3"/>
    <n v="0"/>
    <n v="2"/>
    <n v="1.6666666666666667"/>
    <x v="1"/>
    <x v="1"/>
  </r>
  <r>
    <s v="86779-84838-EJ"/>
    <d v="2022-03-24T00:00:00"/>
    <n v="1"/>
    <n v="44.55"/>
    <n v="149"/>
    <n v="8"/>
    <n v="0"/>
    <n v="6"/>
    <n v="4.666666666666667"/>
    <x v="3"/>
    <x v="0"/>
  </r>
  <r>
    <s v="86881-41559-OR"/>
    <d v="2021-05-24T00:00:00"/>
    <n v="1"/>
    <n v="12.95"/>
    <n v="453"/>
    <n v="6"/>
    <n v="0"/>
    <n v="2"/>
    <n v="2.6666666666666665"/>
    <x v="1"/>
    <x v="0"/>
  </r>
  <r>
    <s v="86991-53901-AT"/>
    <d v="2021-02-14T00:00:00"/>
    <n v="1"/>
    <n v="7.77"/>
    <n v="552"/>
    <n v="5"/>
    <n v="0"/>
    <n v="0"/>
    <n v="1.6666666666666667"/>
    <x v="1"/>
    <x v="1"/>
  </r>
  <r>
    <s v="87049-37901-FU"/>
    <d v="2022-07-08T00:00:00"/>
    <n v="1"/>
    <n v="11.94"/>
    <n v="43"/>
    <n v="9"/>
    <n v="0"/>
    <n v="1"/>
    <n v="3.3333333333333335"/>
    <x v="3"/>
    <x v="0"/>
  </r>
  <r>
    <s v="87223-37422-SK"/>
    <d v="2020-10-16T00:00:00"/>
    <n v="1"/>
    <n v="15.54"/>
    <n v="673"/>
    <n v="4"/>
    <n v="0"/>
    <n v="2"/>
    <n v="2"/>
    <x v="1"/>
    <x v="0"/>
  </r>
  <r>
    <s v="87242-18006-IR"/>
    <d v="2019-04-11T00:00:00"/>
    <n v="1"/>
    <n v="8.73"/>
    <n v="1227"/>
    <n v="0"/>
    <n v="0"/>
    <n v="1"/>
    <n v="0.33333333333333331"/>
    <x v="5"/>
    <x v="0"/>
  </r>
  <r>
    <s v="87519-68847-ZG"/>
    <d v="2019-12-03T00:00:00"/>
    <n v="1"/>
    <n v="77.699999999999989"/>
    <n v="991"/>
    <n v="1"/>
    <n v="0"/>
    <n v="8"/>
    <n v="3"/>
    <x v="3"/>
    <x v="1"/>
  </r>
  <r>
    <s v="87602-55754-VN"/>
    <d v="2021-12-15T00:00:00"/>
    <n v="1"/>
    <n v="77.699999999999989"/>
    <n v="248"/>
    <n v="8"/>
    <n v="0"/>
    <n v="8"/>
    <n v="5.333333333333333"/>
    <x v="3"/>
    <x v="0"/>
  </r>
  <r>
    <s v="87688-42420-TO"/>
    <d v="2021-08-29T00:00:00"/>
    <n v="1"/>
    <n v="51.749999999999993"/>
    <n v="356"/>
    <n v="7"/>
    <n v="0"/>
    <n v="7"/>
    <n v="4.666666666666667"/>
    <x v="3"/>
    <x v="0"/>
  </r>
  <r>
    <s v="87726-16941-QW"/>
    <d v="2019-12-08T00:00:00"/>
    <n v="1"/>
    <n v="67.5"/>
    <n v="986"/>
    <n v="1"/>
    <n v="0"/>
    <n v="8"/>
    <n v="3"/>
    <x v="3"/>
    <x v="0"/>
  </r>
  <r>
    <s v="87858-83734-RK"/>
    <d v="2021-06-17T00:00:00"/>
    <n v="1"/>
    <n v="148.92499999999998"/>
    <n v="429"/>
    <n v="6"/>
    <n v="0"/>
    <n v="9"/>
    <n v="5"/>
    <x v="4"/>
    <x v="0"/>
  </r>
  <r>
    <s v="87979-56781-YV"/>
    <d v="2019-04-27T00:00:00"/>
    <n v="1"/>
    <n v="21.825000000000003"/>
    <n v="1211"/>
    <n v="1"/>
    <n v="0"/>
    <n v="3"/>
    <n v="1.3333333333333333"/>
    <x v="1"/>
    <x v="1"/>
  </r>
  <r>
    <s v="88060-50676-MV"/>
    <d v="2022-07-14T00:00:00"/>
    <n v="1"/>
    <n v="19.899999999999999"/>
    <n v="37"/>
    <n v="9"/>
    <n v="0"/>
    <n v="2"/>
    <n v="3.6666666666666665"/>
    <x v="3"/>
    <x v="1"/>
  </r>
  <r>
    <s v="88116-12604-TE"/>
    <d v="2021-10-17T00:00:00"/>
    <n v="1"/>
    <n v="11.94"/>
    <n v="307"/>
    <n v="7"/>
    <n v="0"/>
    <n v="1"/>
    <n v="2.6666666666666665"/>
    <x v="1"/>
    <x v="0"/>
  </r>
  <r>
    <s v="88167-57964-PH"/>
    <d v="2020-12-18T00:00:00"/>
    <n v="1"/>
    <n v="17.91"/>
    <n v="610"/>
    <n v="4"/>
    <n v="0"/>
    <n v="2"/>
    <n v="2"/>
    <x v="1"/>
    <x v="0"/>
  </r>
  <r>
    <s v="88420-46464-XE"/>
    <d v="2020-03-10T00:00:00"/>
    <n v="1"/>
    <n v="7.77"/>
    <n v="893"/>
    <n v="2"/>
    <n v="0"/>
    <n v="0"/>
    <n v="0.66666666666666663"/>
    <x v="5"/>
    <x v="1"/>
  </r>
  <r>
    <s v="88446-59251-SQ"/>
    <d v="2020-10-11T00:00:00"/>
    <n v="1"/>
    <n v="33.75"/>
    <n v="678"/>
    <n v="4"/>
    <n v="0"/>
    <n v="4"/>
    <n v="2.6666666666666665"/>
    <x v="1"/>
    <x v="1"/>
  </r>
  <r>
    <s v="88574-37083-WX"/>
    <d v="2021-07-29T00:00:00"/>
    <n v="1"/>
    <n v="6.75"/>
    <n v="387"/>
    <n v="6"/>
    <n v="0"/>
    <n v="0"/>
    <n v="2"/>
    <x v="1"/>
    <x v="0"/>
  </r>
  <r>
    <s v="88593-59934-VU"/>
    <d v="2019-07-06T00:00:00"/>
    <n v="1"/>
    <n v="12.15"/>
    <n v="1141"/>
    <n v="1"/>
    <n v="0"/>
    <n v="1"/>
    <n v="0.66666666666666663"/>
    <x v="5"/>
    <x v="1"/>
  </r>
  <r>
    <s v="88992-49081-AT"/>
    <d v="2020-02-06T00:00:00"/>
    <n v="1"/>
    <n v="82.454999999999984"/>
    <n v="926"/>
    <n v="1"/>
    <n v="0"/>
    <n v="8"/>
    <n v="3"/>
    <x v="3"/>
    <x v="0"/>
  </r>
  <r>
    <s v="89115-11966-VF"/>
    <d v="2021-06-29T00:00:00"/>
    <n v="1"/>
    <n v="17.924999999999997"/>
    <n v="417"/>
    <n v="6"/>
    <n v="0"/>
    <n v="2"/>
    <n v="2.6666666666666665"/>
    <x v="1"/>
    <x v="0"/>
  </r>
  <r>
    <s v="89208-74646-UK"/>
    <d v="2021-03-23T00:00:00"/>
    <n v="1"/>
    <n v="20.625"/>
    <n v="515"/>
    <n v="6"/>
    <n v="0"/>
    <n v="2"/>
    <n v="2.6666666666666665"/>
    <x v="1"/>
    <x v="0"/>
  </r>
  <r>
    <s v="89292-52335-YZ"/>
    <d v="2019-04-18T00:00:00"/>
    <n v="1"/>
    <n v="36.450000000000003"/>
    <n v="1220"/>
    <n v="1"/>
    <n v="0"/>
    <n v="5"/>
    <n v="2"/>
    <x v="1"/>
    <x v="1"/>
  </r>
  <r>
    <s v="89422-58281-FD"/>
    <d v="2019-04-12T00:00:00"/>
    <n v="1"/>
    <n v="19.424999999999997"/>
    <n v="1226"/>
    <n v="0"/>
    <n v="0"/>
    <n v="2"/>
    <n v="0.66666666666666663"/>
    <x v="5"/>
    <x v="1"/>
  </r>
  <r>
    <s v="89442-35633-HJ"/>
    <d v="2019-03-14T00:00:00"/>
    <n v="1"/>
    <n v="35.64"/>
    <n v="1255"/>
    <n v="0"/>
    <n v="0"/>
    <n v="4"/>
    <n v="1.3333333333333333"/>
    <x v="1"/>
    <x v="1"/>
  </r>
  <r>
    <s v="89490-75361-AF"/>
    <d v="2021-09-08T00:00:00"/>
    <n v="1"/>
    <n v="91.539999999999992"/>
    <n v="346"/>
    <n v="6"/>
    <n v="0"/>
    <n v="9"/>
    <n v="5"/>
    <x v="4"/>
    <x v="0"/>
  </r>
  <r>
    <s v="89574-96203-EP"/>
    <d v="2021-07-19T00:00:00"/>
    <n v="1"/>
    <n v="17.82"/>
    <n v="397"/>
    <n v="6"/>
    <n v="0"/>
    <n v="2"/>
    <n v="2.6666666666666665"/>
    <x v="1"/>
    <x v="1"/>
  </r>
  <r>
    <s v="89646-21249-OH"/>
    <d v="2022-02-08T00:00:00"/>
    <n v="1"/>
    <n v="17.91"/>
    <n v="193"/>
    <n v="8"/>
    <n v="0"/>
    <n v="2"/>
    <n v="3.3333333333333335"/>
    <x v="3"/>
    <x v="0"/>
  </r>
  <r>
    <s v="89711-56688-GG"/>
    <d v="2020-12-07T00:00:00"/>
    <n v="1"/>
    <n v="45.769999999999996"/>
    <n v="621"/>
    <n v="4"/>
    <n v="0"/>
    <n v="6"/>
    <n v="3.3333333333333335"/>
    <x v="3"/>
    <x v="1"/>
  </r>
  <r>
    <s v="89714-19856-WX"/>
    <d v="2022-06-12T00:00:00"/>
    <n v="1"/>
    <n v="145.82"/>
    <n v="69"/>
    <n v="9"/>
    <n v="0"/>
    <n v="9"/>
    <n v="6"/>
    <x v="0"/>
    <x v="0"/>
  </r>
  <r>
    <s v="89757-51438-HX"/>
    <d v="2022-05-13T00:00:00"/>
    <n v="1"/>
    <n v="7.29"/>
    <n v="99"/>
    <n v="9"/>
    <n v="0"/>
    <n v="0"/>
    <n v="3"/>
    <x v="3"/>
    <x v="0"/>
  </r>
  <r>
    <s v="90123-01967-KS"/>
    <d v="2019-02-21T00:00:00"/>
    <n v="1"/>
    <n v="71.699999999999989"/>
    <n v="1276"/>
    <n v="0"/>
    <n v="0"/>
    <n v="8"/>
    <n v="2.6666666666666665"/>
    <x v="1"/>
    <x v="0"/>
  </r>
  <r>
    <s v="90123-70970-NY"/>
    <d v="2021-01-15T00:00:00"/>
    <n v="1"/>
    <n v="22.5"/>
    <n v="582"/>
    <n v="5"/>
    <n v="0"/>
    <n v="3"/>
    <n v="2.6666666666666665"/>
    <x v="1"/>
    <x v="0"/>
  </r>
  <r>
    <s v="90285-56295-PO"/>
    <d v="2021-01-04T00:00:00"/>
    <n v="1"/>
    <n v="35.82"/>
    <n v="593"/>
    <n v="4"/>
    <n v="0"/>
    <n v="4"/>
    <n v="2.6666666666666665"/>
    <x v="1"/>
    <x v="0"/>
  </r>
  <r>
    <s v="90305-50099-SV"/>
    <d v="2020-05-31T00:00:00"/>
    <n v="1"/>
    <n v="40.5"/>
    <n v="811"/>
    <n v="2"/>
    <n v="0"/>
    <n v="5"/>
    <n v="2.3333333333333335"/>
    <x v="1"/>
    <x v="1"/>
  </r>
  <r>
    <s v="90312-11148-LA"/>
    <d v="2021-07-29T00:00:00"/>
    <n v="1"/>
    <n v="11.94"/>
    <n v="387"/>
    <n v="6"/>
    <n v="0"/>
    <n v="1"/>
    <n v="2.3333333333333335"/>
    <x v="1"/>
    <x v="0"/>
  </r>
  <r>
    <s v="90392-73338-BC"/>
    <d v="2019-12-13T00:00:00"/>
    <n v="1"/>
    <n v="10.754999999999999"/>
    <n v="981"/>
    <n v="1"/>
    <n v="0"/>
    <n v="1"/>
    <n v="0.66666666666666663"/>
    <x v="5"/>
    <x v="0"/>
  </r>
  <r>
    <s v="90440-62727-HI"/>
    <d v="2022-04-05T00:00:00"/>
    <n v="1"/>
    <n v="6.75"/>
    <n v="137"/>
    <n v="9"/>
    <n v="0"/>
    <n v="0"/>
    <n v="3"/>
    <x v="3"/>
    <x v="1"/>
  </r>
  <r>
    <s v="90533-82440-EE"/>
    <d v="2020-11-18T00:00:00"/>
    <n v="1"/>
    <n v="155.24999999999997"/>
    <n v="640"/>
    <n v="4"/>
    <n v="0"/>
    <n v="9"/>
    <n v="4.333333333333333"/>
    <x v="3"/>
    <x v="1"/>
  </r>
  <r>
    <s v="90767-92589-LV"/>
    <d v="2020-08-31T00:00:00"/>
    <n v="1"/>
    <n v="14.58"/>
    <n v="719"/>
    <n v="4"/>
    <n v="0"/>
    <n v="1"/>
    <n v="1.6666666666666667"/>
    <x v="1"/>
    <x v="0"/>
  </r>
  <r>
    <s v="90816-65619-LM"/>
    <d v="2022-02-16T00:00:00"/>
    <n v="1"/>
    <n v="55.89"/>
    <n v="185"/>
    <n v="8"/>
    <n v="0"/>
    <n v="7"/>
    <n v="5"/>
    <x v="4"/>
    <x v="0"/>
  </r>
  <r>
    <s v="90882-88130-KQ"/>
    <d v="2021-08-03T00:00:00"/>
    <n v="1"/>
    <n v="28.53"/>
    <n v="382"/>
    <n v="6"/>
    <n v="0"/>
    <n v="4"/>
    <n v="3.3333333333333335"/>
    <x v="3"/>
    <x v="0"/>
  </r>
  <r>
    <s v="90940-63327-DJ"/>
    <d v="2021-09-20T00:00:00"/>
    <n v="1"/>
    <n v="20.25"/>
    <n v="334"/>
    <n v="6"/>
    <n v="0"/>
    <n v="2"/>
    <n v="2.6666666666666665"/>
    <x v="1"/>
    <x v="1"/>
  </r>
  <r>
    <s v="90961-35603-RP"/>
    <d v="2020-02-26T00:00:00"/>
    <n v="1"/>
    <n v="129.37499999999997"/>
    <n v="906"/>
    <n v="2"/>
    <n v="0"/>
    <n v="9"/>
    <n v="3.6666666666666665"/>
    <x v="3"/>
    <x v="0"/>
  </r>
  <r>
    <s v="90985-89807-RW"/>
    <d v="2020-07-16T00:00:00"/>
    <n v="1"/>
    <n v="148.92499999999998"/>
    <n v="765"/>
    <n v="3"/>
    <n v="0"/>
    <n v="9"/>
    <n v="4"/>
    <x v="3"/>
    <x v="1"/>
  </r>
  <r>
    <s v="90993-98984-JK"/>
    <d v="2022-02-28T00:00:00"/>
    <n v="1"/>
    <n v="4.125"/>
    <n v="173"/>
    <n v="8"/>
    <n v="0"/>
    <n v="0"/>
    <n v="2.6666666666666665"/>
    <x v="1"/>
    <x v="1"/>
  </r>
  <r>
    <s v="91074-60023-IP"/>
    <d v="2021-02-11T00:00:00"/>
    <n v="1"/>
    <n v="48.6"/>
    <n v="555"/>
    <n v="5"/>
    <n v="0"/>
    <n v="7"/>
    <n v="4"/>
    <x v="3"/>
    <x v="0"/>
  </r>
  <r>
    <s v="91181-19412-RQ"/>
    <d v="2021-03-01T00:00:00"/>
    <n v="1"/>
    <n v="7.29"/>
    <n v="537"/>
    <n v="6"/>
    <n v="0"/>
    <n v="0"/>
    <n v="2"/>
    <x v="1"/>
    <x v="1"/>
  </r>
  <r>
    <s v="91190-84826-IQ"/>
    <d v="2022-03-31T00:00:00"/>
    <n v="1"/>
    <n v="57.06"/>
    <n v="142"/>
    <n v="9"/>
    <n v="0"/>
    <n v="7"/>
    <n v="5.333333333333333"/>
    <x v="3"/>
    <x v="1"/>
  </r>
  <r>
    <s v="91460-04823-BX"/>
    <d v="2022-08-17T00:00:00"/>
    <n v="1"/>
    <n v="38.849999999999994"/>
    <n v="3"/>
    <n v="9"/>
    <n v="0"/>
    <n v="5"/>
    <n v="4.666666666666667"/>
    <x v="3"/>
    <x v="0"/>
  </r>
  <r>
    <s v="91465-84526-IJ"/>
    <d v="2021-07-05T00:00:00"/>
    <n v="1"/>
    <n v="60.75"/>
    <n v="411"/>
    <n v="6"/>
    <n v="0"/>
    <n v="8"/>
    <n v="4.666666666666667"/>
    <x v="3"/>
    <x v="0"/>
  </r>
  <r>
    <s v="91509-62250-GN"/>
    <d v="2020-03-22T00:00:00"/>
    <n v="1"/>
    <n v="137.31"/>
    <n v="881"/>
    <n v="2"/>
    <n v="0"/>
    <n v="9"/>
    <n v="3.6666666666666665"/>
    <x v="3"/>
    <x v="0"/>
  </r>
  <r>
    <s v="91513-75657-PH"/>
    <d v="2020-04-12T00:00:00"/>
    <n v="1"/>
    <n v="82.339999999999989"/>
    <n v="860"/>
    <n v="2"/>
    <n v="0"/>
    <n v="9"/>
    <n v="3.6666666666666665"/>
    <x v="3"/>
    <x v="1"/>
  </r>
  <r>
    <s v="91654-79216-IC"/>
    <d v="2020-12-24T00:00:00"/>
    <n v="1"/>
    <n v="44.55"/>
    <n v="604"/>
    <n v="5"/>
    <n v="0"/>
    <n v="6"/>
    <n v="3.6666666666666665"/>
    <x v="3"/>
    <x v="0"/>
  </r>
  <r>
    <s v="91809-58808-TV"/>
    <d v="2021-04-06T00:00:00"/>
    <n v="1"/>
    <n v="7.77"/>
    <n v="501"/>
    <n v="6"/>
    <n v="0"/>
    <n v="0"/>
    <n v="2"/>
    <x v="1"/>
    <x v="1"/>
  </r>
  <r>
    <s v="91829-99544-DS"/>
    <d v="2020-03-10T00:00:00"/>
    <n v="1"/>
    <n v="34.154999999999994"/>
    <n v="893"/>
    <n v="2"/>
    <n v="0"/>
    <n v="4"/>
    <n v="2"/>
    <x v="1"/>
    <x v="1"/>
  </r>
  <r>
    <s v="91895-55605-LS"/>
    <d v="2022-01-31T00:00:00"/>
    <n v="1"/>
    <n v="35.64"/>
    <n v="201"/>
    <n v="8"/>
    <n v="0"/>
    <n v="4"/>
    <n v="4"/>
    <x v="3"/>
    <x v="0"/>
  </r>
  <r>
    <s v="92048-47813-QB"/>
    <d v="2020-07-14T00:00:00"/>
    <n v="1"/>
    <n v="59.75"/>
    <n v="767"/>
    <n v="3"/>
    <n v="0"/>
    <n v="8"/>
    <n v="3.6666666666666665"/>
    <x v="3"/>
    <x v="0"/>
  </r>
  <r>
    <s v="92204-96636-BS"/>
    <d v="2020-03-25T00:00:00"/>
    <n v="1"/>
    <n v="36.450000000000003"/>
    <n v="878"/>
    <n v="2"/>
    <n v="0"/>
    <n v="5"/>
    <n v="2.3333333333333335"/>
    <x v="1"/>
    <x v="0"/>
  </r>
  <r>
    <s v="92227-49331-QR"/>
    <d v="2020-03-11T00:00:00"/>
    <n v="1"/>
    <n v="23.31"/>
    <n v="892"/>
    <n v="2"/>
    <n v="0"/>
    <n v="3"/>
    <n v="1.6666666666666667"/>
    <x v="1"/>
    <x v="1"/>
  </r>
  <r>
    <s v="92599-58687-CS"/>
    <d v="2020-07-26T00:00:00"/>
    <n v="1"/>
    <n v="13.424999999999997"/>
    <n v="755"/>
    <n v="3"/>
    <n v="0"/>
    <n v="1"/>
    <n v="1.3333333333333333"/>
    <x v="1"/>
    <x v="1"/>
  </r>
  <r>
    <s v="92753-50029-SD"/>
    <d v="2021-11-23T00:00:00"/>
    <n v="1"/>
    <n v="33.75"/>
    <n v="270"/>
    <n v="8"/>
    <n v="0"/>
    <n v="4"/>
    <n v="4"/>
    <x v="3"/>
    <x v="0"/>
  </r>
  <r>
    <s v="92793-68332-NR"/>
    <d v="2021-01-14T00:00:00"/>
    <n v="1"/>
    <n v="46.62"/>
    <n v="583"/>
    <n v="5"/>
    <n v="0"/>
    <n v="6"/>
    <n v="3.6666666666666665"/>
    <x v="3"/>
    <x v="0"/>
  </r>
  <r>
    <s v="92926-08470-YS"/>
    <d v="2019-06-26T00:00:00"/>
    <n v="1"/>
    <n v="26.849999999999994"/>
    <n v="1151"/>
    <n v="1"/>
    <n v="0"/>
    <n v="4"/>
    <n v="1.6666666666666667"/>
    <x v="1"/>
    <x v="0"/>
  </r>
  <r>
    <s v="92976-19453-DT"/>
    <d v="2020-12-11T00:00:00"/>
    <n v="1"/>
    <n v="23.31"/>
    <n v="617"/>
    <n v="4"/>
    <n v="0"/>
    <n v="3"/>
    <n v="2.3333333333333335"/>
    <x v="1"/>
    <x v="1"/>
  </r>
  <r>
    <s v="93046-67561-AY"/>
    <d v="2021-10-10T00:00:00"/>
    <n v="1"/>
    <n v="57.06"/>
    <n v="314"/>
    <n v="7"/>
    <n v="0"/>
    <n v="7"/>
    <n v="4.666666666666667"/>
    <x v="3"/>
    <x v="0"/>
  </r>
  <r>
    <s v="93047-98331-DD"/>
    <d v="2022-06-27T00:00:00"/>
    <n v="1"/>
    <n v="8.73"/>
    <n v="54"/>
    <n v="9"/>
    <n v="0"/>
    <n v="0"/>
    <n v="3"/>
    <x v="3"/>
    <x v="1"/>
  </r>
  <r>
    <s v="93224-71517-WV"/>
    <d v="2022-03-11T00:00:00"/>
    <n v="1"/>
    <n v="9.51"/>
    <n v="162"/>
    <n v="9"/>
    <n v="0"/>
    <n v="1"/>
    <n v="3.3333333333333335"/>
    <x v="3"/>
    <x v="1"/>
  </r>
  <r>
    <s v="93405-51204-UW"/>
    <d v="2020-04-30T00:00:00"/>
    <n v="1"/>
    <n v="23.774999999999999"/>
    <n v="842"/>
    <n v="3"/>
    <n v="0"/>
    <n v="3"/>
    <n v="2"/>
    <x v="1"/>
    <x v="1"/>
  </r>
  <r>
    <s v="93417-12322-YB"/>
    <d v="2022-05-12T00:00:00"/>
    <n v="1"/>
    <n v="45.769999999999996"/>
    <n v="100"/>
    <n v="9"/>
    <n v="0"/>
    <n v="6"/>
    <n v="5"/>
    <x v="4"/>
    <x v="1"/>
  </r>
  <r>
    <s v="93676-95250-XJ"/>
    <d v="2021-09-30T00:00:00"/>
    <n v="1"/>
    <n v="114.42499999999998"/>
    <n v="324"/>
    <n v="7"/>
    <n v="0"/>
    <n v="9"/>
    <n v="5.333333333333333"/>
    <x v="3"/>
    <x v="1"/>
  </r>
  <r>
    <s v="93809-05424-MG"/>
    <d v="2021-01-11T00:00:00"/>
    <n v="1"/>
    <n v="40.5"/>
    <n v="586"/>
    <n v="5"/>
    <n v="0"/>
    <n v="5"/>
    <n v="3.3333333333333335"/>
    <x v="3"/>
    <x v="1"/>
  </r>
  <r>
    <s v="93812-74772-MV"/>
    <d v="2021-01-19T00:00:00"/>
    <n v="1"/>
    <n v="36.450000000000003"/>
    <n v="578"/>
    <n v="5"/>
    <n v="0"/>
    <n v="5"/>
    <n v="3.3333333333333335"/>
    <x v="3"/>
    <x v="1"/>
  </r>
  <r>
    <s v="93832-04799-ID"/>
    <d v="2020-02-13T00:00:00"/>
    <n v="1"/>
    <n v="43.74"/>
    <n v="919"/>
    <n v="2"/>
    <n v="0"/>
    <n v="6"/>
    <n v="2.6666666666666665"/>
    <x v="1"/>
    <x v="0"/>
  </r>
  <r>
    <s v="94058-95794-IJ"/>
    <d v="2020-03-26T00:00:00"/>
    <n v="1"/>
    <n v="43.650000000000006"/>
    <n v="877"/>
    <n v="2"/>
    <n v="0"/>
    <n v="6"/>
    <n v="2.6666666666666665"/>
    <x v="1"/>
    <x v="1"/>
  </r>
  <r>
    <s v="94091-86957-HX"/>
    <d v="2022-06-14T00:00:00"/>
    <n v="5"/>
    <n v="120.38499999999999"/>
    <n v="566"/>
    <n v="5"/>
    <n v="9"/>
    <n v="9"/>
    <n v="7.666666666666667"/>
    <x v="0"/>
    <x v="0"/>
  </r>
  <r>
    <s v="94447-35885-HK"/>
    <d v="2019-03-02T00:00:00"/>
    <n v="1"/>
    <n v="77.624999999999986"/>
    <n v="1267"/>
    <n v="0"/>
    <n v="0"/>
    <n v="9"/>
    <n v="3"/>
    <x v="3"/>
    <x v="0"/>
  </r>
  <r>
    <s v="94525-76037-JP"/>
    <d v="2020-08-23T00:00:00"/>
    <n v="1"/>
    <n v="22.5"/>
    <n v="727"/>
    <n v="4"/>
    <n v="0"/>
    <n v="3"/>
    <n v="2.3333333333333335"/>
    <x v="1"/>
    <x v="0"/>
  </r>
  <r>
    <s v="94526-79230-GZ"/>
    <d v="2021-11-11T00:00:00"/>
    <n v="1"/>
    <n v="45"/>
    <n v="282"/>
    <n v="7"/>
    <n v="0"/>
    <n v="6"/>
    <n v="4.333333333333333"/>
    <x v="3"/>
    <x v="1"/>
  </r>
  <r>
    <s v="94573-61802-PH"/>
    <d v="2021-10-07T00:00:00"/>
    <n v="1"/>
    <n v="68.309999999999988"/>
    <n v="317"/>
    <n v="7"/>
    <n v="0"/>
    <n v="8"/>
    <n v="5"/>
    <x v="4"/>
    <x v="0"/>
  </r>
  <r>
    <s v="94840-49457-UD"/>
    <d v="2019-08-12T00:00:00"/>
    <n v="1"/>
    <n v="17.91"/>
    <n v="1104"/>
    <n v="2"/>
    <n v="0"/>
    <n v="2"/>
    <n v="1.3333333333333333"/>
    <x v="1"/>
    <x v="1"/>
  </r>
  <r>
    <s v="95152-82155-VQ"/>
    <d v="2019-10-08T00:00:00"/>
    <n v="1"/>
    <n v="27.945"/>
    <n v="1047"/>
    <n v="2"/>
    <n v="0"/>
    <n v="5"/>
    <n v="2.3333333333333335"/>
    <x v="1"/>
    <x v="0"/>
  </r>
  <r>
    <s v="95342-88311-SF"/>
    <d v="2021-01-07T00:00:00"/>
    <n v="1"/>
    <n v="23.88"/>
    <n v="590"/>
    <n v="5"/>
    <n v="0"/>
    <n v="4"/>
    <n v="3"/>
    <x v="3"/>
    <x v="1"/>
  </r>
  <r>
    <s v="95351-96177-QV"/>
    <d v="2020-06-30T00:00:00"/>
    <n v="1"/>
    <n v="51.749999999999993"/>
    <n v="781"/>
    <n v="3"/>
    <n v="0"/>
    <n v="7"/>
    <n v="3.3333333333333335"/>
    <x v="3"/>
    <x v="1"/>
  </r>
  <r>
    <s v="95399-57205-HI"/>
    <d v="2022-02-11T00:00:00"/>
    <n v="1"/>
    <n v="11.94"/>
    <n v="190"/>
    <n v="8"/>
    <n v="0"/>
    <n v="2"/>
    <n v="3.3333333333333335"/>
    <x v="3"/>
    <x v="1"/>
  </r>
  <r>
    <s v="95424-67020-AP"/>
    <d v="2022-01-02T00:00:00"/>
    <n v="1"/>
    <n v="45.769999999999996"/>
    <n v="230"/>
    <n v="8"/>
    <n v="0"/>
    <n v="6"/>
    <n v="4.666666666666667"/>
    <x v="3"/>
    <x v="1"/>
  </r>
  <r>
    <s v="95875-73336-RG"/>
    <d v="2022-04-05T00:00:00"/>
    <n v="1"/>
    <n v="11.654999999999999"/>
    <n v="137"/>
    <n v="9"/>
    <n v="0"/>
    <n v="2"/>
    <n v="3.6666666666666665"/>
    <x v="3"/>
    <x v="1"/>
  </r>
  <r>
    <s v="96042-27290-EQ"/>
    <d v="2020-09-15T00:00:00"/>
    <n v="1"/>
    <n v="35.849999999999994"/>
    <n v="704"/>
    <n v="4"/>
    <n v="0"/>
    <n v="5"/>
    <n v="3"/>
    <x v="3"/>
    <x v="0"/>
  </r>
  <r>
    <s v="96112-42558-EA"/>
    <d v="2021-01-14T00:00:00"/>
    <n v="1"/>
    <n v="59.4"/>
    <n v="583"/>
    <n v="5"/>
    <n v="0"/>
    <n v="7"/>
    <n v="4"/>
    <x v="3"/>
    <x v="1"/>
  </r>
  <r>
    <s v="96116-24737-LV"/>
    <d v="2020-08-06T00:00:00"/>
    <n v="1"/>
    <n v="35.64"/>
    <n v="744"/>
    <n v="4"/>
    <n v="0"/>
    <n v="5"/>
    <n v="3"/>
    <x v="3"/>
    <x v="0"/>
  </r>
  <r>
    <s v="96434-50068-DZ"/>
    <d v="2020-11-06T00:00:00"/>
    <n v="1"/>
    <n v="22.884999999999998"/>
    <n v="652"/>
    <n v="4"/>
    <n v="0"/>
    <n v="4"/>
    <n v="2.6666666666666665"/>
    <x v="1"/>
    <x v="0"/>
  </r>
  <r>
    <s v="96446-62142-EN"/>
    <d v="2021-12-08T00:00:00"/>
    <n v="1"/>
    <n v="8.9550000000000001"/>
    <n v="255"/>
    <n v="8"/>
    <n v="0"/>
    <n v="1"/>
    <n v="3"/>
    <x v="3"/>
    <x v="1"/>
  </r>
  <r>
    <s v="96503-31833-CW"/>
    <d v="2020-12-17T00:00:00"/>
    <n v="1"/>
    <n v="23.31"/>
    <n v="611"/>
    <n v="5"/>
    <n v="0"/>
    <n v="4"/>
    <n v="3"/>
    <x v="3"/>
    <x v="0"/>
  </r>
  <r>
    <s v="96516-97464-MF"/>
    <d v="2019-04-18T00:00:00"/>
    <n v="1"/>
    <n v="8.91"/>
    <n v="1220"/>
    <n v="1"/>
    <n v="0"/>
    <n v="1"/>
    <n v="0.66666666666666663"/>
    <x v="5"/>
    <x v="0"/>
  </r>
  <r>
    <s v="96544-91644-IT"/>
    <d v="2019-06-03T00:00:00"/>
    <n v="1"/>
    <n v="16.11"/>
    <n v="1174"/>
    <n v="2"/>
    <n v="0"/>
    <n v="2"/>
    <n v="1.3333333333333333"/>
    <x v="1"/>
    <x v="0"/>
  </r>
  <r>
    <s v="96612-41722-VJ"/>
    <d v="2021-12-17T00:00:00"/>
    <n v="1"/>
    <n v="20.25"/>
    <n v="246"/>
    <n v="8"/>
    <n v="0"/>
    <n v="2"/>
    <n v="3.3333333333333335"/>
    <x v="3"/>
    <x v="0"/>
  </r>
  <r>
    <s v="96762-10814-DA"/>
    <d v="2019-03-21T00:00:00"/>
    <n v="1"/>
    <n v="52.38"/>
    <n v="1248"/>
    <n v="1"/>
    <n v="0"/>
    <n v="6"/>
    <n v="2.3333333333333335"/>
    <x v="1"/>
    <x v="1"/>
  </r>
  <r>
    <s v="96836-09258-RI"/>
    <d v="2022-08-08T00:00:00"/>
    <n v="1"/>
    <n v="21.479999999999997"/>
    <n v="12"/>
    <n v="9"/>
    <n v="0"/>
    <n v="2"/>
    <n v="3.6666666666666665"/>
    <x v="3"/>
    <x v="1"/>
  </r>
  <r>
    <s v="96849-52854-CR"/>
    <d v="2021-09-21T00:00:00"/>
    <n v="1"/>
    <n v="7.29"/>
    <n v="333"/>
    <n v="7"/>
    <n v="0"/>
    <n v="1"/>
    <n v="2.6666666666666665"/>
    <x v="1"/>
    <x v="1"/>
  </r>
  <r>
    <s v="97005-25609-CQ"/>
    <d v="2021-10-26T00:00:00"/>
    <n v="1"/>
    <n v="59.75"/>
    <n v="298"/>
    <n v="7"/>
    <n v="0"/>
    <n v="7"/>
    <n v="4.666666666666667"/>
    <x v="3"/>
    <x v="0"/>
  </r>
  <r>
    <s v="97152-03355-IW"/>
    <d v="2021-12-12T00:00:00"/>
    <n v="1"/>
    <n v="38.849999999999994"/>
    <n v="251"/>
    <n v="9"/>
    <n v="0"/>
    <n v="4"/>
    <n v="4.333333333333333"/>
    <x v="3"/>
    <x v="0"/>
  </r>
  <r>
    <s v="97201-58870-WB"/>
    <d v="2019-04-05T00:00:00"/>
    <n v="1"/>
    <n v="40.5"/>
    <n v="1233"/>
    <n v="1"/>
    <n v="0"/>
    <n v="4"/>
    <n v="1.6666666666666667"/>
    <x v="1"/>
    <x v="1"/>
  </r>
  <r>
    <s v="97655-45555-LI"/>
    <d v="2019-04-24T00:00:00"/>
    <n v="1"/>
    <n v="44.75"/>
    <n v="1214"/>
    <n v="1"/>
    <n v="0"/>
    <n v="5"/>
    <n v="2"/>
    <x v="1"/>
    <x v="1"/>
  </r>
  <r>
    <s v="97741-98924-KT"/>
    <d v="2019-07-03T00:00:00"/>
    <n v="1"/>
    <n v="68.655000000000001"/>
    <n v="1144"/>
    <n v="2"/>
    <n v="0"/>
    <n v="7"/>
    <n v="3"/>
    <x v="3"/>
    <x v="0"/>
  </r>
  <r>
    <s v="97855-54761-IS"/>
    <d v="2021-11-15T00:00:00"/>
    <n v="1"/>
    <n v="21.87"/>
    <n v="278"/>
    <n v="8"/>
    <n v="0"/>
    <n v="3"/>
    <n v="3.6666666666666665"/>
    <x v="3"/>
    <x v="1"/>
  </r>
  <r>
    <s v="98185-92775-KT"/>
    <d v="2022-06-01T00:00:00"/>
    <n v="1"/>
    <n v="5.97"/>
    <n v="80"/>
    <n v="9"/>
    <n v="0"/>
    <n v="1"/>
    <n v="3.3333333333333335"/>
    <x v="3"/>
    <x v="0"/>
  </r>
  <r>
    <s v="98430-37820-UV"/>
    <d v="2021-05-14T00:00:00"/>
    <n v="1"/>
    <n v="8.0549999999999997"/>
    <n v="463"/>
    <n v="8"/>
    <n v="0"/>
    <n v="1"/>
    <n v="3"/>
    <x v="3"/>
    <x v="1"/>
  </r>
  <r>
    <s v="98476-63654-CG"/>
    <d v="2020-05-31T00:00:00"/>
    <n v="1"/>
    <n v="167.67000000000002"/>
    <n v="811"/>
    <n v="3"/>
    <n v="0"/>
    <n v="9"/>
    <n v="4"/>
    <x v="3"/>
    <x v="1"/>
  </r>
  <r>
    <s v="98536-88616-FF"/>
    <d v="2020-10-02T00:00:00"/>
    <n v="1"/>
    <n v="68.655000000000001"/>
    <n v="687"/>
    <n v="5"/>
    <n v="0"/>
    <n v="8"/>
    <n v="4.333333333333333"/>
    <x v="3"/>
    <x v="1"/>
  </r>
  <r>
    <s v="98573-41811-EQ"/>
    <d v="2021-05-01T00:00:00"/>
    <n v="1"/>
    <n v="56.25"/>
    <n v="476"/>
    <n v="7"/>
    <n v="0"/>
    <n v="6"/>
    <n v="4.333333333333333"/>
    <x v="3"/>
    <x v="1"/>
  </r>
  <r>
    <s v="98636-90072-YE"/>
    <d v="2019-01-20T00:00:00"/>
    <n v="1"/>
    <n v="77.699999999999989"/>
    <n v="1308"/>
    <n v="0"/>
    <n v="0"/>
    <n v="8"/>
    <n v="2.6666666666666665"/>
    <x v="1"/>
    <x v="0"/>
  </r>
  <r>
    <s v="98661-69719-VI"/>
    <d v="2019-03-11T00:00:00"/>
    <n v="1"/>
    <n v="47.55"/>
    <n v="1258"/>
    <n v="0"/>
    <n v="0"/>
    <n v="6"/>
    <n v="2"/>
    <x v="1"/>
    <x v="0"/>
  </r>
  <r>
    <s v="98918-34330-GY"/>
    <d v="2021-04-19T00:00:00"/>
    <n v="1"/>
    <n v="82.5"/>
    <n v="488"/>
    <n v="7"/>
    <n v="0"/>
    <n v="9"/>
    <n v="5.333333333333333"/>
    <x v="3"/>
    <x v="1"/>
  </r>
  <r>
    <s v="98921-82417-GN"/>
    <d v="2021-08-20T00:00:00"/>
    <n v="1"/>
    <n v="17.899999999999999"/>
    <n v="365"/>
    <n v="8"/>
    <n v="0"/>
    <n v="2"/>
    <n v="3.3333333333333335"/>
    <x v="3"/>
    <x v="0"/>
  </r>
  <r>
    <s v="99144-98314-GN"/>
    <d v="2021-01-27T00:00:00"/>
    <n v="1"/>
    <n v="3.5849999999999995"/>
    <n v="570"/>
    <n v="6"/>
    <n v="1"/>
    <n v="1"/>
    <n v="2.6666666666666665"/>
    <x v="1"/>
    <x v="1"/>
  </r>
  <r>
    <s v="99358-65399-TC"/>
    <d v="2019-05-07T00:00:00"/>
    <n v="1"/>
    <n v="23.88"/>
    <n v="1201"/>
    <n v="2"/>
    <n v="1"/>
    <n v="4"/>
    <n v="2.3333333333333335"/>
    <x v="1"/>
    <x v="0"/>
  </r>
  <r>
    <s v="99421-80253-UI"/>
    <d v="2020-08-14T00:00:00"/>
    <n v="1"/>
    <n v="27.5"/>
    <n v="736"/>
    <n v="6"/>
    <n v="1"/>
    <n v="5"/>
    <n v="4"/>
    <x v="3"/>
    <x v="0"/>
  </r>
  <r>
    <s v="99562-88650-YF"/>
    <d v="2021-11-23T00:00:00"/>
    <n v="1"/>
    <n v="58.2"/>
    <n v="270"/>
    <n v="8"/>
    <n v="1"/>
    <n v="7"/>
    <n v="5.333333333333333"/>
    <x v="3"/>
    <x v="0"/>
  </r>
  <r>
    <s v="99643-51048-IQ"/>
    <d v="2019-03-20T00:00:00"/>
    <n v="1"/>
    <n v="20.25"/>
    <n v="1249"/>
    <n v="1"/>
    <n v="1"/>
    <n v="3"/>
    <n v="1.6666666666666667"/>
    <x v="1"/>
    <x v="0"/>
  </r>
  <r>
    <s v="99735-44927-OL"/>
    <d v="2020-07-11T00:00:00"/>
    <n v="1"/>
    <n v="41.25"/>
    <n v="770"/>
    <n v="3"/>
    <n v="2"/>
    <n v="6"/>
    <n v="3.6666666666666665"/>
    <x v="3"/>
    <x v="1"/>
  </r>
  <r>
    <s v="99869-55718-UU"/>
    <d v="2020-07-24T00:00:00"/>
    <n v="1"/>
    <n v="10.739999999999998"/>
    <n v="757"/>
    <n v="4"/>
    <n v="2"/>
    <n v="2"/>
    <n v="2.6666666666666665"/>
    <x v="1"/>
    <x v="1"/>
  </r>
  <r>
    <s v="99899-54612-NX"/>
    <d v="2021-02-12T00:00:00"/>
    <n v="1"/>
    <n v="66.929999999999993"/>
    <n v="554"/>
    <n v="6"/>
    <n v="3"/>
    <n v="6"/>
    <n v="5"/>
    <x v="4"/>
    <x v="0"/>
  </r>
  <r>
    <s v="99978-56910-BN"/>
    <d v="2019-05-18T00:00:00"/>
    <n v="1"/>
    <n v="22.274999999999999"/>
    <n v="1190"/>
    <n v="-1"/>
    <n v="10"/>
    <n v="10"/>
    <n v="6.333333333333333"/>
    <x v="0"/>
    <x v="1"/>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x v="0"/>
    <s v="M"/>
    <x v="0"/>
    <n v="1"/>
    <n v="9.9499999999999993"/>
    <n v="19.899999999999999"/>
    <s v="Yes"/>
  </r>
  <r>
    <s v="QEV-37451-860"/>
    <x v="0"/>
    <s v="17670-51384-MA"/>
    <s v="E-M-0.5"/>
    <n v="5"/>
    <x v="0"/>
    <s v="aallner0@lulu.com"/>
    <x v="0"/>
    <s v="Exc"/>
    <x v="1"/>
    <s v="M"/>
    <x v="0"/>
    <n v="0.5"/>
    <n v="8.25"/>
    <n v="41.25"/>
    <s v="Yes"/>
  </r>
  <r>
    <s v="FAA-43335-268"/>
    <x v="1"/>
    <s v="21125-22134-PX"/>
    <s v="A-L-1"/>
    <n v="1"/>
    <x v="1"/>
    <s v="jredholes2@tmall.com"/>
    <x v="0"/>
    <s v="Ara"/>
    <x v="2"/>
    <s v="L"/>
    <x v="1"/>
    <n v="1"/>
    <n v="12.95"/>
    <n v="12.95"/>
    <s v="Yes"/>
  </r>
  <r>
    <s v="KAC-83089-793"/>
    <x v="2"/>
    <s v="23806-46781-OU"/>
    <s v="E-M-1"/>
    <n v="2"/>
    <x v="2"/>
    <s v=""/>
    <x v="1"/>
    <s v="Exc"/>
    <x v="1"/>
    <s v="M"/>
    <x v="0"/>
    <n v="1"/>
    <n v="13.75"/>
    <n v="27.5"/>
    <s v="No"/>
  </r>
  <r>
    <s v="KAC-83089-793"/>
    <x v="2"/>
    <s v="23806-46781-OU"/>
    <s v="R-L-2.5"/>
    <n v="2"/>
    <x v="2"/>
    <s v=""/>
    <x v="1"/>
    <s v="Rob"/>
    <x v="0"/>
    <s v="L"/>
    <x v="1"/>
    <n v="2.5"/>
    <n v="27.484999999999996"/>
    <n v="54.969999999999992"/>
    <s v="No"/>
  </r>
  <r>
    <s v="CVP-18956-553"/>
    <x v="3"/>
    <s v="86561-91660-RB"/>
    <s v="L-D-1"/>
    <n v="3"/>
    <x v="3"/>
    <s v=""/>
    <x v="0"/>
    <s v="Lib"/>
    <x v="3"/>
    <s v="D"/>
    <x v="2"/>
    <n v="1"/>
    <n v="12.95"/>
    <n v="38.849999999999994"/>
    <s v="No"/>
  </r>
  <r>
    <s v="IPP-31994-879"/>
    <x v="4"/>
    <s v="65223-29612-CB"/>
    <s v="E-D-0.5"/>
    <n v="3"/>
    <x v="4"/>
    <s v="slobe6@nifty.com"/>
    <x v="0"/>
    <s v="Exc"/>
    <x v="1"/>
    <s v="D"/>
    <x v="2"/>
    <n v="0.5"/>
    <n v="7.29"/>
    <n v="21.87"/>
    <s v="Yes"/>
  </r>
  <r>
    <s v="SNZ-65340-705"/>
    <x v="5"/>
    <s v="21134-81676-FR"/>
    <s v="L-L-0.2"/>
    <n v="1"/>
    <x v="5"/>
    <s v=""/>
    <x v="1"/>
    <s v="Lib"/>
    <x v="3"/>
    <s v="L"/>
    <x v="1"/>
    <n v="0.2"/>
    <n v="4.7549999999999999"/>
    <n v="4.7549999999999999"/>
    <s v="Yes"/>
  </r>
  <r>
    <s v="EZT-46571-659"/>
    <x v="6"/>
    <s v="03396-68805-ZC"/>
    <s v="R-M-0.5"/>
    <n v="3"/>
    <x v="6"/>
    <s v="gpetracci8@livejournal.com"/>
    <x v="0"/>
    <s v="Rob"/>
    <x v="0"/>
    <s v="M"/>
    <x v="0"/>
    <n v="0.5"/>
    <n v="5.97"/>
    <n v="17.91"/>
    <s v="No"/>
  </r>
  <r>
    <s v="NWQ-70061-912"/>
    <x v="0"/>
    <s v="61021-27840-ZN"/>
    <s v="R-M-0.5"/>
    <n v="1"/>
    <x v="7"/>
    <s v="rraven9@ed.gov"/>
    <x v="0"/>
    <s v="Rob"/>
    <x v="0"/>
    <s v="M"/>
    <x v="0"/>
    <n v="0.5"/>
    <n v="5.97"/>
    <n v="5.97"/>
    <s v="No"/>
  </r>
  <r>
    <s v="BKK-47233-845"/>
    <x v="7"/>
    <s v="76239-90137-UQ"/>
    <s v="A-D-1"/>
    <n v="4"/>
    <x v="8"/>
    <s v="fferbera@businesswire.com"/>
    <x v="0"/>
    <s v="Ara"/>
    <x v="2"/>
    <s v="D"/>
    <x v="2"/>
    <n v="1"/>
    <n v="9.9499999999999993"/>
    <n v="39.799999999999997"/>
    <s v="No"/>
  </r>
  <r>
    <s v="VQR-01002-970"/>
    <x v="8"/>
    <s v="49315-21985-BB"/>
    <s v="E-L-2.5"/>
    <n v="5"/>
    <x v="9"/>
    <s v="dphizackerlyb@utexas.edu"/>
    <x v="0"/>
    <s v="Exc"/>
    <x v="1"/>
    <s v="L"/>
    <x v="1"/>
    <n v="2.5"/>
    <n v="34.154999999999994"/>
    <n v="170.77499999999998"/>
    <s v="Yes"/>
  </r>
  <r>
    <s v="SZW-48378-399"/>
    <x v="9"/>
    <s v="34136-36674-OM"/>
    <s v="R-M-1"/>
    <n v="5"/>
    <x v="10"/>
    <s v="rscholarc@nyu.edu"/>
    <x v="0"/>
    <s v="Rob"/>
    <x v="0"/>
    <s v="M"/>
    <x v="0"/>
    <n v="1"/>
    <n v="9.9499999999999993"/>
    <n v="49.75"/>
    <s v="No"/>
  </r>
  <r>
    <s v="ITA-87418-783"/>
    <x v="10"/>
    <s v="39396-12890-PE"/>
    <s v="R-D-2.5"/>
    <n v="2"/>
    <x v="11"/>
    <s v="tvanyutind@wix.com"/>
    <x v="0"/>
    <s v="Rob"/>
    <x v="0"/>
    <s v="D"/>
    <x v="2"/>
    <n v="2.5"/>
    <n v="20.584999999999997"/>
    <n v="41.169999999999995"/>
    <s v="No"/>
  </r>
  <r>
    <s v="GNZ-46006-527"/>
    <x v="11"/>
    <s v="95875-73336-RG"/>
    <s v="L-D-0.2"/>
    <n v="3"/>
    <x v="12"/>
    <s v="ptrobee@wunderground.com"/>
    <x v="0"/>
    <s v="Lib"/>
    <x v="3"/>
    <s v="D"/>
    <x v="2"/>
    <n v="0.2"/>
    <n v="3.8849999999999998"/>
    <n v="11.654999999999999"/>
    <s v="Yes"/>
  </r>
  <r>
    <s v="FYQ-78248-319"/>
    <x v="12"/>
    <s v="25473-43727-BY"/>
    <s v="R-M-2.5"/>
    <n v="5"/>
    <x v="13"/>
    <s v="loscroftf@ebay.co.uk"/>
    <x v="0"/>
    <s v="Rob"/>
    <x v="0"/>
    <s v="M"/>
    <x v="0"/>
    <n v="2.5"/>
    <n v="22.884999999999998"/>
    <n v="114.42499999999998"/>
    <s v="No"/>
  </r>
  <r>
    <s v="VAU-44387-624"/>
    <x v="13"/>
    <s v="99643-51048-IQ"/>
    <s v="A-M-0.2"/>
    <n v="6"/>
    <x v="14"/>
    <s v="malabasterg@hexun.com"/>
    <x v="0"/>
    <s v="Ara"/>
    <x v="2"/>
    <s v="M"/>
    <x v="0"/>
    <n v="0.2"/>
    <n v="3.375"/>
    <n v="20.25"/>
    <s v="No"/>
  </r>
  <r>
    <s v="RDW-33155-159"/>
    <x v="14"/>
    <s v="62173-15287-CU"/>
    <s v="A-L-1"/>
    <n v="6"/>
    <x v="15"/>
    <s v="rbroxuph@jimdo.com"/>
    <x v="0"/>
    <s v="Ara"/>
    <x v="2"/>
    <s v="L"/>
    <x v="1"/>
    <n v="1"/>
    <n v="12.95"/>
    <n v="77.699999999999989"/>
    <s v="No"/>
  </r>
  <r>
    <s v="TDZ-59011-211"/>
    <x v="15"/>
    <s v="57611-05522-ST"/>
    <s v="R-D-2.5"/>
    <n v="4"/>
    <x v="16"/>
    <s v="predfordi@ow.ly"/>
    <x v="1"/>
    <s v="Rob"/>
    <x v="0"/>
    <s v="D"/>
    <x v="2"/>
    <n v="2.5"/>
    <n v="20.584999999999997"/>
    <n v="82.339999999999989"/>
    <s v="Yes"/>
  </r>
  <r>
    <s v="IDU-25793-399"/>
    <x v="16"/>
    <s v="76664-37050-DT"/>
    <s v="A-M-0.2"/>
    <n v="5"/>
    <x v="17"/>
    <s v="acorradinoj@harvard.edu"/>
    <x v="0"/>
    <s v="Ara"/>
    <x v="2"/>
    <s v="M"/>
    <x v="0"/>
    <n v="0.2"/>
    <n v="3.375"/>
    <n v="16.875"/>
    <s v="Yes"/>
  </r>
  <r>
    <s v="IDU-25793-399"/>
    <x v="16"/>
    <s v="76664-37050-DT"/>
    <s v="E-D-0.2"/>
    <n v="4"/>
    <x v="17"/>
    <s v="acorradinoj@harvard.edu"/>
    <x v="0"/>
    <s v="Exc"/>
    <x v="1"/>
    <s v="D"/>
    <x v="2"/>
    <n v="0.2"/>
    <n v="3.645"/>
    <n v="14.58"/>
    <s v="Yes"/>
  </r>
  <r>
    <s v="NUO-20013-488"/>
    <x v="16"/>
    <s v="03090-88267-BQ"/>
    <s v="A-D-0.2"/>
    <n v="6"/>
    <x v="18"/>
    <s v="adavidowskyl@netvibes.com"/>
    <x v="0"/>
    <s v="Ara"/>
    <x v="2"/>
    <s v="D"/>
    <x v="2"/>
    <n v="0.2"/>
    <n v="2.9849999999999999"/>
    <n v="17.91"/>
    <s v="No"/>
  </r>
  <r>
    <s v="UQU-65630-479"/>
    <x v="17"/>
    <s v="37651-47492-NC"/>
    <s v="R-M-2.5"/>
    <n v="4"/>
    <x v="19"/>
    <s v="aantukm@kickstarter.com"/>
    <x v="0"/>
    <s v="Rob"/>
    <x v="0"/>
    <s v="M"/>
    <x v="0"/>
    <n v="2.5"/>
    <n v="22.884999999999998"/>
    <n v="91.539999999999992"/>
    <s v="Yes"/>
  </r>
  <r>
    <s v="FEO-11834-332"/>
    <x v="18"/>
    <s v="95399-57205-HI"/>
    <s v="A-D-0.2"/>
    <n v="4"/>
    <x v="20"/>
    <s v="ikleinertn@timesonline.co.uk"/>
    <x v="0"/>
    <s v="Ara"/>
    <x v="2"/>
    <s v="D"/>
    <x v="2"/>
    <n v="0.2"/>
    <n v="2.9849999999999999"/>
    <n v="11.94"/>
    <s v="Yes"/>
  </r>
  <r>
    <s v="TKY-71558-096"/>
    <x v="19"/>
    <s v="24010-66714-HW"/>
    <s v="A-M-1"/>
    <n v="1"/>
    <x v="21"/>
    <s v="cblofeldo@amazon.co.uk"/>
    <x v="0"/>
    <s v="Ara"/>
    <x v="2"/>
    <s v="M"/>
    <x v="0"/>
    <n v="1"/>
    <n v="11.25"/>
    <n v="11.25"/>
    <s v="No"/>
  </r>
  <r>
    <s v="OXY-65322-253"/>
    <x v="20"/>
    <s v="07591-92789-UA"/>
    <s v="E-M-0.2"/>
    <n v="3"/>
    <x v="22"/>
    <s v=""/>
    <x v="0"/>
    <s v="Exc"/>
    <x v="1"/>
    <s v="M"/>
    <x v="0"/>
    <n v="0.2"/>
    <n v="4.125"/>
    <n v="12.375"/>
    <s v="Yes"/>
  </r>
  <r>
    <s v="EVP-43500-491"/>
    <x v="21"/>
    <s v="49231-44455-IC"/>
    <s v="A-M-0.5"/>
    <n v="4"/>
    <x v="23"/>
    <s v="sshalesq@umich.edu"/>
    <x v="0"/>
    <s v="Ara"/>
    <x v="2"/>
    <s v="M"/>
    <x v="0"/>
    <n v="0.5"/>
    <n v="6.75"/>
    <n v="27"/>
    <s v="Yes"/>
  </r>
  <r>
    <s v="WAG-26945-689"/>
    <x v="22"/>
    <s v="50124-88608-EO"/>
    <s v="A-M-0.2"/>
    <n v="5"/>
    <x v="24"/>
    <s v="vdanneilr@mtv.com"/>
    <x v="1"/>
    <s v="Ara"/>
    <x v="2"/>
    <s v="M"/>
    <x v="0"/>
    <n v="0.2"/>
    <n v="3.375"/>
    <n v="16.875"/>
    <s v="No"/>
  </r>
  <r>
    <s v="CHE-78995-767"/>
    <x v="23"/>
    <s v="00888-74814-UZ"/>
    <s v="A-D-0.5"/>
    <n v="3"/>
    <x v="25"/>
    <s v="tnewburys@usda.gov"/>
    <x v="1"/>
    <s v="Ara"/>
    <x v="2"/>
    <s v="D"/>
    <x v="2"/>
    <n v="0.5"/>
    <n v="5.97"/>
    <n v="17.91"/>
    <s v="No"/>
  </r>
  <r>
    <s v="RYZ-14633-602"/>
    <x v="21"/>
    <s v="14158-30713-OB"/>
    <s v="A-D-1"/>
    <n v="4"/>
    <x v="26"/>
    <s v="mcalcuttt@baidu.com"/>
    <x v="1"/>
    <s v="Ara"/>
    <x v="2"/>
    <s v="D"/>
    <x v="2"/>
    <n v="1"/>
    <n v="9.9499999999999993"/>
    <n v="39.799999999999997"/>
    <s v="Yes"/>
  </r>
  <r>
    <s v="WOQ-36015-429"/>
    <x v="24"/>
    <s v="51427-89175-QJ"/>
    <s v="L-M-0.2"/>
    <n v="5"/>
    <x v="27"/>
    <s v=""/>
    <x v="0"/>
    <s v="Lib"/>
    <x v="3"/>
    <s v="M"/>
    <x v="0"/>
    <n v="0.2"/>
    <n v="4.3650000000000002"/>
    <n v="21.825000000000003"/>
    <s v="No"/>
  </r>
  <r>
    <s v="WOQ-36015-429"/>
    <x v="24"/>
    <s v="51427-89175-QJ"/>
    <s v="A-D-0.5"/>
    <n v="6"/>
    <x v="27"/>
    <s v=""/>
    <x v="0"/>
    <s v="Ara"/>
    <x v="2"/>
    <s v="D"/>
    <x v="2"/>
    <n v="0.5"/>
    <n v="5.97"/>
    <n v="35.82"/>
    <s v="No"/>
  </r>
  <r>
    <s v="WOQ-36015-429"/>
    <x v="24"/>
    <s v="51427-89175-QJ"/>
    <s v="L-M-0.5"/>
    <n v="6"/>
    <x v="27"/>
    <s v=""/>
    <x v="0"/>
    <s v="Lib"/>
    <x v="3"/>
    <s v="M"/>
    <x v="0"/>
    <n v="0.5"/>
    <n v="8.73"/>
    <n v="52.38"/>
    <s v="No"/>
  </r>
  <r>
    <s v="SCT-60553-454"/>
    <x v="25"/>
    <s v="39123-12846-YJ"/>
    <s v="L-L-0.2"/>
    <n v="5"/>
    <x v="28"/>
    <s v="ggatheralx@123-reg.co.uk"/>
    <x v="0"/>
    <s v="Lib"/>
    <x v="3"/>
    <s v="L"/>
    <x v="1"/>
    <n v="0.2"/>
    <n v="4.7549999999999999"/>
    <n v="23.774999999999999"/>
    <s v="No"/>
  </r>
  <r>
    <s v="GFK-52063-244"/>
    <x v="26"/>
    <s v="44981-99666-XB"/>
    <s v="L-L-0.5"/>
    <n v="6"/>
    <x v="29"/>
    <s v="uwelberryy@ebay.co.uk"/>
    <x v="2"/>
    <s v="Lib"/>
    <x v="3"/>
    <s v="L"/>
    <x v="1"/>
    <n v="0.5"/>
    <n v="9.51"/>
    <n v="57.06"/>
    <s v="Yes"/>
  </r>
  <r>
    <s v="AMM-79521-378"/>
    <x v="27"/>
    <s v="24825-51803-CQ"/>
    <s v="A-D-0.5"/>
    <n v="6"/>
    <x v="30"/>
    <s v="feilhartz@who.int"/>
    <x v="0"/>
    <s v="Ara"/>
    <x v="2"/>
    <s v="D"/>
    <x v="2"/>
    <n v="0.5"/>
    <n v="5.97"/>
    <n v="35.82"/>
    <s v="No"/>
  </r>
  <r>
    <s v="QUQ-90580-772"/>
    <x v="28"/>
    <s v="77634-13918-GJ"/>
    <s v="L-M-0.2"/>
    <n v="2"/>
    <x v="31"/>
    <s v="zponting10@altervista.org"/>
    <x v="0"/>
    <s v="Lib"/>
    <x v="3"/>
    <s v="M"/>
    <x v="0"/>
    <n v="0.2"/>
    <n v="4.3650000000000002"/>
    <n v="8.73"/>
    <s v="No"/>
  </r>
  <r>
    <s v="LGD-24408-274"/>
    <x v="29"/>
    <s v="13694-25001-LX"/>
    <s v="L-L-0.5"/>
    <n v="3"/>
    <x v="32"/>
    <s v="sstrase11@booking.com"/>
    <x v="0"/>
    <s v="Lib"/>
    <x v="3"/>
    <s v="L"/>
    <x v="1"/>
    <n v="0.5"/>
    <n v="9.51"/>
    <n v="28.53"/>
    <s v="No"/>
  </r>
  <r>
    <s v="HCT-95608-959"/>
    <x v="30"/>
    <s v="08523-01791-TI"/>
    <s v="R-M-2.5"/>
    <n v="5"/>
    <x v="33"/>
    <s v="dde12@unesco.org"/>
    <x v="0"/>
    <s v="Rob"/>
    <x v="0"/>
    <s v="M"/>
    <x v="0"/>
    <n v="2.5"/>
    <n v="22.884999999999998"/>
    <n v="114.42499999999998"/>
    <s v="No"/>
  </r>
  <r>
    <s v="OFX-99147-470"/>
    <x v="31"/>
    <s v="49860-68865-AB"/>
    <s v="R-M-1"/>
    <n v="6"/>
    <x v="34"/>
    <s v=""/>
    <x v="0"/>
    <s v="Rob"/>
    <x v="0"/>
    <s v="M"/>
    <x v="0"/>
    <n v="1"/>
    <n v="9.9499999999999993"/>
    <n v="59.699999999999996"/>
    <s v="Yes"/>
  </r>
  <r>
    <s v="LUO-37559-016"/>
    <x v="32"/>
    <s v="21240-83132-SP"/>
    <s v="L-M-1"/>
    <n v="3"/>
    <x v="35"/>
    <s v=""/>
    <x v="0"/>
    <s v="Lib"/>
    <x v="3"/>
    <s v="M"/>
    <x v="0"/>
    <n v="1"/>
    <n v="14.55"/>
    <n v="43.650000000000006"/>
    <s v="No"/>
  </r>
  <r>
    <s v="XWC-20610-167"/>
    <x v="33"/>
    <s v="08350-81623-TF"/>
    <s v="E-D-0.2"/>
    <n v="2"/>
    <x v="36"/>
    <s v="lyeoland15@pbs.org"/>
    <x v="0"/>
    <s v="Exc"/>
    <x v="1"/>
    <s v="D"/>
    <x v="2"/>
    <n v="0.2"/>
    <n v="3.645"/>
    <n v="7.29"/>
    <s v="Yes"/>
  </r>
  <r>
    <s v="GPU-79113-136"/>
    <x v="34"/>
    <s v="73284-01385-SJ"/>
    <s v="R-D-0.2"/>
    <n v="3"/>
    <x v="37"/>
    <s v="atolworthy16@toplist.cz"/>
    <x v="0"/>
    <s v="Rob"/>
    <x v="0"/>
    <s v="D"/>
    <x v="2"/>
    <n v="0.2"/>
    <n v="2.6849999999999996"/>
    <n v="8.0549999999999997"/>
    <s v="Yes"/>
  </r>
  <r>
    <s v="ULR-52653-960"/>
    <x v="35"/>
    <s v="04152-34436-IE"/>
    <s v="L-L-2.5"/>
    <n v="2"/>
    <x v="38"/>
    <s v=""/>
    <x v="0"/>
    <s v="Lib"/>
    <x v="3"/>
    <s v="L"/>
    <x v="1"/>
    <n v="2.5"/>
    <n v="36.454999999999998"/>
    <n v="72.91"/>
    <s v="No"/>
  </r>
  <r>
    <s v="HPI-42308-142"/>
    <x v="36"/>
    <s v="06631-86965-XP"/>
    <s v="E-M-0.5"/>
    <n v="2"/>
    <x v="39"/>
    <s v="obaudassi18@seesaa.net"/>
    <x v="0"/>
    <s v="Exc"/>
    <x v="1"/>
    <s v="M"/>
    <x v="0"/>
    <n v="0.5"/>
    <n v="8.25"/>
    <n v="16.5"/>
    <s v="Yes"/>
  </r>
  <r>
    <s v="XHI-30227-581"/>
    <x v="37"/>
    <s v="54619-08558-ZU"/>
    <s v="L-D-2.5"/>
    <n v="6"/>
    <x v="40"/>
    <s v="pkingsbury19@comcast.net"/>
    <x v="0"/>
    <s v="Lib"/>
    <x v="3"/>
    <s v="D"/>
    <x v="2"/>
    <n v="2.5"/>
    <n v="29.784999999999997"/>
    <n v="178.70999999999998"/>
    <s v="No"/>
  </r>
  <r>
    <s v="DJH-05202-380"/>
    <x v="38"/>
    <s v="85589-17020-CX"/>
    <s v="E-M-2.5"/>
    <n v="2"/>
    <x v="41"/>
    <s v=""/>
    <x v="0"/>
    <s v="Exc"/>
    <x v="1"/>
    <s v="M"/>
    <x v="0"/>
    <n v="2.5"/>
    <n v="31.624999999999996"/>
    <n v="63.249999999999993"/>
    <s v="Yes"/>
  </r>
  <r>
    <s v="VMW-26889-781"/>
    <x v="39"/>
    <s v="36078-91009-WU"/>
    <s v="A-L-0.2"/>
    <n v="2"/>
    <x v="42"/>
    <s v="acurley1b@hao123.com"/>
    <x v="0"/>
    <s v="Ara"/>
    <x v="2"/>
    <s v="L"/>
    <x v="1"/>
    <n v="0.2"/>
    <n v="3.8849999999999998"/>
    <n v="7.77"/>
    <s v="Yes"/>
  </r>
  <r>
    <s v="DBU-81099-586"/>
    <x v="40"/>
    <s v="15770-27099-GX"/>
    <s v="A-D-2.5"/>
    <n v="4"/>
    <x v="43"/>
    <s v="rmcgilvary1c@tamu.edu"/>
    <x v="0"/>
    <s v="Ara"/>
    <x v="2"/>
    <s v="D"/>
    <x v="2"/>
    <n v="2.5"/>
    <n v="22.884999999999998"/>
    <n v="91.539999999999992"/>
    <s v="No"/>
  </r>
  <r>
    <s v="PQA-54820-810"/>
    <x v="41"/>
    <s v="91460-04823-BX"/>
    <s v="A-L-1"/>
    <n v="3"/>
    <x v="44"/>
    <s v="ipikett1d@xinhuanet.com"/>
    <x v="0"/>
    <s v="Ara"/>
    <x v="2"/>
    <s v="L"/>
    <x v="1"/>
    <n v="1"/>
    <n v="12.95"/>
    <n v="38.849999999999994"/>
    <s v="No"/>
  </r>
  <r>
    <s v="XKB-41924-202"/>
    <x v="42"/>
    <s v="45089-52817-WN"/>
    <s v="L-D-0.5"/>
    <n v="2"/>
    <x v="45"/>
    <s v="ibouldon1e@gizmodo.com"/>
    <x v="0"/>
    <s v="Lib"/>
    <x v="3"/>
    <s v="D"/>
    <x v="2"/>
    <n v="0.5"/>
    <n v="7.77"/>
    <n v="15.54"/>
    <s v="No"/>
  </r>
  <r>
    <s v="DWZ-69106-473"/>
    <x v="43"/>
    <s v="76447-50326-IC"/>
    <s v="L-L-2.5"/>
    <n v="4"/>
    <x v="46"/>
    <s v="kflanders1f@over-blog.com"/>
    <x v="1"/>
    <s v="Lib"/>
    <x v="3"/>
    <s v="L"/>
    <x v="1"/>
    <n v="2.5"/>
    <n v="36.454999999999998"/>
    <n v="145.82"/>
    <s v="Yes"/>
  </r>
  <r>
    <s v="YHV-68700-050"/>
    <x v="44"/>
    <s v="26333-67911-OL"/>
    <s v="R-M-0.5"/>
    <n v="5"/>
    <x v="47"/>
    <s v="hmattioli1g@webmd.com"/>
    <x v="2"/>
    <s v="Rob"/>
    <x v="0"/>
    <s v="M"/>
    <x v="0"/>
    <n v="0.5"/>
    <n v="5.97"/>
    <n v="29.849999999999998"/>
    <s v="No"/>
  </r>
  <r>
    <s v="YHV-68700-050"/>
    <x v="44"/>
    <s v="26333-67911-OL"/>
    <s v="L-L-2.5"/>
    <n v="2"/>
    <x v="47"/>
    <s v="hmattioli1g@webmd.com"/>
    <x v="2"/>
    <s v="Lib"/>
    <x v="3"/>
    <s v="L"/>
    <x v="1"/>
    <n v="2.5"/>
    <n v="36.454999999999998"/>
    <n v="72.91"/>
    <s v="No"/>
  </r>
  <r>
    <s v="KRB-88066-642"/>
    <x v="45"/>
    <s v="22107-86640-SB"/>
    <s v="L-M-1"/>
    <n v="5"/>
    <x v="48"/>
    <s v="agillard1i@issuu.com"/>
    <x v="0"/>
    <s v="Lib"/>
    <x v="3"/>
    <s v="M"/>
    <x v="0"/>
    <n v="1"/>
    <n v="14.55"/>
    <n v="72.75"/>
    <s v="No"/>
  </r>
  <r>
    <s v="LQU-08404-173"/>
    <x v="46"/>
    <s v="09960-34242-LZ"/>
    <s v="L-L-1"/>
    <n v="3"/>
    <x v="49"/>
    <s v=""/>
    <x v="0"/>
    <s v="Lib"/>
    <x v="3"/>
    <s v="L"/>
    <x v="1"/>
    <n v="1"/>
    <n v="15.85"/>
    <n v="47.55"/>
    <s v="No"/>
  </r>
  <r>
    <s v="CWK-60159-881"/>
    <x v="47"/>
    <s v="04671-85591-RT"/>
    <s v="E-D-0.2"/>
    <n v="3"/>
    <x v="50"/>
    <s v="tgrizard1k@odnoklassniki.ru"/>
    <x v="0"/>
    <s v="Exc"/>
    <x v="1"/>
    <s v="D"/>
    <x v="2"/>
    <n v="0.2"/>
    <n v="3.645"/>
    <n v="10.935"/>
    <s v="Yes"/>
  </r>
  <r>
    <s v="EEG-74197-843"/>
    <x v="48"/>
    <s v="25729-68859-UA"/>
    <s v="E-L-1"/>
    <n v="4"/>
    <x v="51"/>
    <s v="rrelton1l@stanford.edu"/>
    <x v="0"/>
    <s v="Exc"/>
    <x v="1"/>
    <s v="L"/>
    <x v="1"/>
    <n v="1"/>
    <n v="14.85"/>
    <n v="59.4"/>
    <s v="No"/>
  </r>
  <r>
    <s v="UCZ-59708-525"/>
    <x v="49"/>
    <s v="05501-86351-NX"/>
    <s v="L-D-2.5"/>
    <n v="3"/>
    <x v="52"/>
    <s v=""/>
    <x v="0"/>
    <s v="Lib"/>
    <x v="3"/>
    <s v="D"/>
    <x v="2"/>
    <n v="2.5"/>
    <n v="29.784999999999997"/>
    <n v="89.35499999999999"/>
    <s v="Yes"/>
  </r>
  <r>
    <s v="HUB-47311-849"/>
    <x v="50"/>
    <s v="04521-04300-OK"/>
    <s v="L-M-0.5"/>
    <n v="3"/>
    <x v="53"/>
    <s v="sgilroy1n@eepurl.com"/>
    <x v="0"/>
    <s v="Lib"/>
    <x v="3"/>
    <s v="M"/>
    <x v="0"/>
    <n v="0.5"/>
    <n v="8.73"/>
    <n v="26.19"/>
    <s v="Yes"/>
  </r>
  <r>
    <s v="WYM-17686-694"/>
    <x v="51"/>
    <s v="58689-55264-VK"/>
    <s v="A-D-2.5"/>
    <n v="5"/>
    <x v="54"/>
    <s v="ccottingham1o@wikipedia.org"/>
    <x v="0"/>
    <s v="Ara"/>
    <x v="2"/>
    <s v="D"/>
    <x v="2"/>
    <n v="2.5"/>
    <n v="22.884999999999998"/>
    <n v="114.42499999999998"/>
    <s v="No"/>
  </r>
  <r>
    <s v="ZYQ-15797-695"/>
    <x v="52"/>
    <s v="79436-73011-MM"/>
    <s v="R-D-0.5"/>
    <n v="5"/>
    <x v="55"/>
    <s v=""/>
    <x v="2"/>
    <s v="Rob"/>
    <x v="0"/>
    <s v="D"/>
    <x v="2"/>
    <n v="0.5"/>
    <n v="5.3699999999999992"/>
    <n v="26.849999999999994"/>
    <s v="Yes"/>
  </r>
  <r>
    <s v="EEJ-16185-108"/>
    <x v="53"/>
    <s v="65552-60476-KY"/>
    <s v="L-L-0.2"/>
    <n v="5"/>
    <x v="56"/>
    <s v=""/>
    <x v="0"/>
    <s v="Lib"/>
    <x v="3"/>
    <s v="L"/>
    <x v="1"/>
    <n v="0.2"/>
    <n v="4.7549999999999999"/>
    <n v="23.774999999999999"/>
    <s v="Yes"/>
  </r>
  <r>
    <s v="RWR-77888-800"/>
    <x v="54"/>
    <s v="69904-02729-YS"/>
    <s v="A-M-0.5"/>
    <n v="1"/>
    <x v="57"/>
    <s v="adykes1r@eventbrite.com"/>
    <x v="0"/>
    <s v="Ara"/>
    <x v="2"/>
    <s v="M"/>
    <x v="0"/>
    <n v="0.5"/>
    <n v="6.75"/>
    <n v="6.75"/>
    <s v="No"/>
  </r>
  <r>
    <s v="LHN-75209-742"/>
    <x v="55"/>
    <s v="01433-04270-AX"/>
    <s v="R-M-0.5"/>
    <n v="6"/>
    <x v="58"/>
    <s v=""/>
    <x v="0"/>
    <s v="Rob"/>
    <x v="0"/>
    <s v="M"/>
    <x v="0"/>
    <n v="0.5"/>
    <n v="5.97"/>
    <n v="35.82"/>
    <s v="Yes"/>
  </r>
  <r>
    <s v="TIR-71396-998"/>
    <x v="56"/>
    <s v="14204-14186-LA"/>
    <s v="R-D-2.5"/>
    <n v="4"/>
    <x v="59"/>
    <s v="acockrem1t@engadget.com"/>
    <x v="0"/>
    <s v="Rob"/>
    <x v="0"/>
    <s v="D"/>
    <x v="2"/>
    <n v="2.5"/>
    <n v="20.584999999999997"/>
    <n v="82.339999999999989"/>
    <s v="Yes"/>
  </r>
  <r>
    <s v="RXF-37618-213"/>
    <x v="57"/>
    <s v="32948-34398-HC"/>
    <s v="R-L-0.5"/>
    <n v="1"/>
    <x v="60"/>
    <s v="bumpleby1u@soundcloud.com"/>
    <x v="0"/>
    <s v="Rob"/>
    <x v="0"/>
    <s v="L"/>
    <x v="1"/>
    <n v="0.5"/>
    <n v="7.169999999999999"/>
    <n v="7.169999999999999"/>
    <s v="Yes"/>
  </r>
  <r>
    <s v="ANM-16388-634"/>
    <x v="58"/>
    <s v="77343-52608-FF"/>
    <s v="L-L-0.2"/>
    <n v="2"/>
    <x v="61"/>
    <s v="nsaleway1v@dedecms.com"/>
    <x v="0"/>
    <s v="Lib"/>
    <x v="3"/>
    <s v="L"/>
    <x v="1"/>
    <n v="0.2"/>
    <n v="4.7549999999999999"/>
    <n v="9.51"/>
    <s v="No"/>
  </r>
  <r>
    <s v="WYL-29300-070"/>
    <x v="59"/>
    <s v="42770-36274-QA"/>
    <s v="R-M-0.2"/>
    <n v="1"/>
    <x v="62"/>
    <s v="hgoulter1w@abc.net.au"/>
    <x v="0"/>
    <s v="Rob"/>
    <x v="0"/>
    <s v="M"/>
    <x v="0"/>
    <n v="0.2"/>
    <n v="2.9849999999999999"/>
    <n v="2.9849999999999999"/>
    <s v="No"/>
  </r>
  <r>
    <s v="JHW-74554-805"/>
    <x v="60"/>
    <s v="14103-58987-ZU"/>
    <s v="R-M-1"/>
    <n v="6"/>
    <x v="63"/>
    <s v="grizzello1x@symantec.com"/>
    <x v="2"/>
    <s v="Rob"/>
    <x v="0"/>
    <s v="M"/>
    <x v="0"/>
    <n v="1"/>
    <n v="9.9499999999999993"/>
    <n v="59.699999999999996"/>
    <s v="Yes"/>
  </r>
  <r>
    <s v="KYS-27063-603"/>
    <x v="61"/>
    <s v="69958-32065-SW"/>
    <s v="E-L-2.5"/>
    <n v="4"/>
    <x v="64"/>
    <s v="slist1y@mapquest.com"/>
    <x v="0"/>
    <s v="Exc"/>
    <x v="1"/>
    <s v="L"/>
    <x v="1"/>
    <n v="2.5"/>
    <n v="34.154999999999994"/>
    <n v="136.61999999999998"/>
    <s v="No"/>
  </r>
  <r>
    <s v="GAZ-58626-277"/>
    <x v="62"/>
    <s v="69533-84907-FA"/>
    <s v="L-L-0.2"/>
    <n v="2"/>
    <x v="65"/>
    <s v="sedmondson1z@theguardian.com"/>
    <x v="1"/>
    <s v="Lib"/>
    <x v="3"/>
    <s v="L"/>
    <x v="1"/>
    <n v="0.2"/>
    <n v="4.7549999999999999"/>
    <n v="9.51"/>
    <s v="No"/>
  </r>
  <r>
    <s v="RPJ-37787-335"/>
    <x v="63"/>
    <s v="76005-95461-CI"/>
    <s v="A-M-2.5"/>
    <n v="3"/>
    <x v="66"/>
    <s v=""/>
    <x v="0"/>
    <s v="Ara"/>
    <x v="2"/>
    <s v="M"/>
    <x v="0"/>
    <n v="2.5"/>
    <n v="25.874999999999996"/>
    <n v="77.624999999999986"/>
    <s v="No"/>
  </r>
  <r>
    <s v="LEF-83057-763"/>
    <x v="64"/>
    <s v="15395-90855-VB"/>
    <s v="L-M-0.2"/>
    <n v="5"/>
    <x v="67"/>
    <s v=""/>
    <x v="0"/>
    <s v="Lib"/>
    <x v="3"/>
    <s v="M"/>
    <x v="0"/>
    <n v="0.2"/>
    <n v="4.3650000000000002"/>
    <n v="21.825000000000003"/>
    <s v="Yes"/>
  </r>
  <r>
    <s v="RPW-36123-215"/>
    <x v="65"/>
    <s v="80640-45811-LB"/>
    <s v="E-L-0.5"/>
    <n v="2"/>
    <x v="68"/>
    <s v="jrangall22@newsvine.com"/>
    <x v="0"/>
    <s v="Exc"/>
    <x v="1"/>
    <s v="L"/>
    <x v="1"/>
    <n v="0.5"/>
    <n v="8.91"/>
    <n v="17.82"/>
    <s v="Yes"/>
  </r>
  <r>
    <s v="WLL-59044-117"/>
    <x v="66"/>
    <s v="28476-04082-GR"/>
    <s v="R-D-1"/>
    <n v="6"/>
    <x v="69"/>
    <s v="kboorn23@ezinearticles.com"/>
    <x v="1"/>
    <s v="Rob"/>
    <x v="0"/>
    <s v="D"/>
    <x v="2"/>
    <n v="1"/>
    <n v="8.9499999999999993"/>
    <n v="53.699999999999996"/>
    <s v="Yes"/>
  </r>
  <r>
    <s v="AWT-22827-563"/>
    <x v="67"/>
    <s v="12018-75670-EU"/>
    <s v="R-L-0.2"/>
    <n v="1"/>
    <x v="70"/>
    <s v=""/>
    <x v="1"/>
    <s v="Rob"/>
    <x v="0"/>
    <s v="L"/>
    <x v="1"/>
    <n v="0.2"/>
    <n v="3.5849999999999995"/>
    <n v="3.5849999999999995"/>
    <s v="Yes"/>
  </r>
  <r>
    <s v="QLM-07145-668"/>
    <x v="68"/>
    <s v="86437-17399-FK"/>
    <s v="E-D-0.2"/>
    <n v="2"/>
    <x v="71"/>
    <s v="celgey25@webs.com"/>
    <x v="0"/>
    <s v="Exc"/>
    <x v="1"/>
    <s v="D"/>
    <x v="2"/>
    <n v="0.2"/>
    <n v="3.645"/>
    <n v="7.29"/>
    <s v="No"/>
  </r>
  <r>
    <s v="HVQ-64398-930"/>
    <x v="69"/>
    <s v="62979-53167-ML"/>
    <s v="A-M-0.5"/>
    <n v="6"/>
    <x v="72"/>
    <s v="lmizzi26@rakuten.co.jp"/>
    <x v="0"/>
    <s v="Ara"/>
    <x v="2"/>
    <s v="M"/>
    <x v="0"/>
    <n v="0.5"/>
    <n v="6.75"/>
    <n v="40.5"/>
    <s v="Yes"/>
  </r>
  <r>
    <s v="WRT-40778-247"/>
    <x v="70"/>
    <s v="54810-81899-HL"/>
    <s v="R-L-1"/>
    <n v="4"/>
    <x v="73"/>
    <s v="cgiacomazzo27@jigsy.com"/>
    <x v="0"/>
    <s v="Rob"/>
    <x v="0"/>
    <s v="L"/>
    <x v="1"/>
    <n v="1"/>
    <n v="11.95"/>
    <n v="47.8"/>
    <s v="No"/>
  </r>
  <r>
    <s v="SUB-13006-125"/>
    <x v="71"/>
    <s v="26103-41504-IB"/>
    <s v="A-L-0.5"/>
    <n v="5"/>
    <x v="74"/>
    <s v="aarnow28@arizona.edu"/>
    <x v="0"/>
    <s v="Ara"/>
    <x v="2"/>
    <s v="L"/>
    <x v="1"/>
    <n v="0.5"/>
    <n v="7.77"/>
    <n v="38.849999999999994"/>
    <s v="Yes"/>
  </r>
  <r>
    <s v="CQM-49696-263"/>
    <x v="72"/>
    <s v="76534-45229-SG"/>
    <s v="L-L-2.5"/>
    <n v="3"/>
    <x v="75"/>
    <s v="syann29@senate.gov"/>
    <x v="0"/>
    <s v="Lib"/>
    <x v="3"/>
    <s v="L"/>
    <x v="1"/>
    <n v="2.5"/>
    <n v="36.454999999999998"/>
    <n v="109.36499999999999"/>
    <s v="Yes"/>
  </r>
  <r>
    <s v="KXN-85094-246"/>
    <x v="73"/>
    <s v="81744-27332-RR"/>
    <s v="L-M-2.5"/>
    <n v="3"/>
    <x v="76"/>
    <s v="bnaulls2a@tiny.cc"/>
    <x v="1"/>
    <s v="Lib"/>
    <x v="3"/>
    <s v="M"/>
    <x v="0"/>
    <n v="2.5"/>
    <n v="33.464999999999996"/>
    <n v="100.39499999999998"/>
    <s v="Yes"/>
  </r>
  <r>
    <s v="XOQ-12405-419"/>
    <x v="74"/>
    <s v="91513-75657-PH"/>
    <s v="R-D-2.5"/>
    <n v="4"/>
    <x v="77"/>
    <s v=""/>
    <x v="0"/>
    <s v="Rob"/>
    <x v="0"/>
    <s v="D"/>
    <x v="2"/>
    <n v="2.5"/>
    <n v="20.584999999999997"/>
    <n v="82.339999999999989"/>
    <s v="Yes"/>
  </r>
  <r>
    <s v="HYF-10254-369"/>
    <x v="75"/>
    <s v="30373-66619-CB"/>
    <s v="L-L-0.5"/>
    <n v="1"/>
    <x v="78"/>
    <s v="zsherewood2c@apache.org"/>
    <x v="0"/>
    <s v="Lib"/>
    <x v="3"/>
    <s v="L"/>
    <x v="1"/>
    <n v="0.5"/>
    <n v="9.51"/>
    <n v="9.51"/>
    <s v="No"/>
  </r>
  <r>
    <s v="XXJ-47000-307"/>
    <x v="76"/>
    <s v="31582-23562-FM"/>
    <s v="A-L-2.5"/>
    <n v="3"/>
    <x v="79"/>
    <s v="jdufaire2d@fc2.com"/>
    <x v="0"/>
    <s v="Ara"/>
    <x v="2"/>
    <s v="L"/>
    <x v="1"/>
    <n v="2.5"/>
    <n v="29.784999999999997"/>
    <n v="89.35499999999999"/>
    <s v="No"/>
  </r>
  <r>
    <s v="XXJ-47000-307"/>
    <x v="76"/>
    <s v="31582-23562-FM"/>
    <s v="A-D-0.2"/>
    <n v="4"/>
    <x v="79"/>
    <s v="jdufaire2d@fc2.com"/>
    <x v="0"/>
    <s v="Ara"/>
    <x v="2"/>
    <s v="D"/>
    <x v="2"/>
    <n v="0.2"/>
    <n v="2.9849999999999999"/>
    <n v="11.94"/>
    <s v="No"/>
  </r>
  <r>
    <s v="ZDK-82166-357"/>
    <x v="77"/>
    <s v="81431-12577-VD"/>
    <s v="A-M-1"/>
    <n v="3"/>
    <x v="80"/>
    <s v="bkeaveney2f@netlog.com"/>
    <x v="0"/>
    <s v="Ara"/>
    <x v="2"/>
    <s v="M"/>
    <x v="0"/>
    <n v="1"/>
    <n v="11.25"/>
    <n v="33.75"/>
    <s v="No"/>
  </r>
  <r>
    <s v="IHN-19982-362"/>
    <x v="78"/>
    <s v="68894-91205-MP"/>
    <s v="R-L-1"/>
    <n v="3"/>
    <x v="81"/>
    <s v="egrise2g@cargocollective.com"/>
    <x v="0"/>
    <s v="Rob"/>
    <x v="0"/>
    <s v="L"/>
    <x v="1"/>
    <n v="1"/>
    <n v="11.95"/>
    <n v="35.849999999999994"/>
    <s v="No"/>
  </r>
  <r>
    <s v="VMT-10030-889"/>
    <x v="79"/>
    <s v="87602-55754-VN"/>
    <s v="A-L-1"/>
    <n v="6"/>
    <x v="82"/>
    <s v="tgottelier2h@vistaprint.com"/>
    <x v="0"/>
    <s v="Ara"/>
    <x v="2"/>
    <s v="L"/>
    <x v="1"/>
    <n v="1"/>
    <n v="12.95"/>
    <n v="77.699999999999989"/>
    <s v="No"/>
  </r>
  <r>
    <s v="NHL-11063-100"/>
    <x v="80"/>
    <s v="39181-35745-WH"/>
    <s v="A-L-1"/>
    <n v="4"/>
    <x v="83"/>
    <s v=""/>
    <x v="1"/>
    <s v="Ara"/>
    <x v="2"/>
    <s v="L"/>
    <x v="1"/>
    <n v="1"/>
    <n v="12.95"/>
    <n v="51.8"/>
    <s v="Yes"/>
  </r>
  <r>
    <s v="ROV-87448-086"/>
    <x v="81"/>
    <s v="30381-64762-NG"/>
    <s v="A-M-2.5"/>
    <n v="4"/>
    <x v="84"/>
    <s v="agreenhead2j@dailymail.co.uk"/>
    <x v="0"/>
    <s v="Ara"/>
    <x v="2"/>
    <s v="M"/>
    <x v="0"/>
    <n v="2.5"/>
    <n v="25.874999999999996"/>
    <n v="103.49999999999999"/>
    <s v="No"/>
  </r>
  <r>
    <s v="DGY-35773-612"/>
    <x v="82"/>
    <s v="17503-27693-ZH"/>
    <s v="E-L-1"/>
    <n v="3"/>
    <x v="85"/>
    <s v=""/>
    <x v="0"/>
    <s v="Exc"/>
    <x v="1"/>
    <s v="L"/>
    <x v="1"/>
    <n v="1"/>
    <n v="14.85"/>
    <n v="44.55"/>
    <s v="Yes"/>
  </r>
  <r>
    <s v="YWH-50638-556"/>
    <x v="83"/>
    <s v="89442-35633-HJ"/>
    <s v="E-L-0.5"/>
    <n v="4"/>
    <x v="86"/>
    <s v="elangcaster2l@spotify.com"/>
    <x v="2"/>
    <s v="Exc"/>
    <x v="1"/>
    <s v="L"/>
    <x v="1"/>
    <n v="0.5"/>
    <n v="8.91"/>
    <n v="35.64"/>
    <s v="Yes"/>
  </r>
  <r>
    <s v="ISL-11200-600"/>
    <x v="84"/>
    <s v="13654-85265-IL"/>
    <s v="A-D-0.2"/>
    <n v="6"/>
    <x v="87"/>
    <s v=""/>
    <x v="1"/>
    <s v="Ara"/>
    <x v="2"/>
    <s v="D"/>
    <x v="2"/>
    <n v="0.2"/>
    <n v="2.9849999999999999"/>
    <n v="17.91"/>
    <s v="Yes"/>
  </r>
  <r>
    <s v="LBZ-75997-047"/>
    <x v="85"/>
    <s v="40946-22090-FP"/>
    <s v="A-M-2.5"/>
    <n v="6"/>
    <x v="88"/>
    <s v="nmagauran2n@51.la"/>
    <x v="0"/>
    <s v="Ara"/>
    <x v="2"/>
    <s v="M"/>
    <x v="0"/>
    <n v="2.5"/>
    <n v="25.874999999999996"/>
    <n v="155.24999999999997"/>
    <s v="No"/>
  </r>
  <r>
    <s v="EUH-08089-954"/>
    <x v="86"/>
    <s v="29050-93691-TS"/>
    <s v="A-D-0.2"/>
    <n v="2"/>
    <x v="89"/>
    <s v="vkirdsch2o@google.fr"/>
    <x v="0"/>
    <s v="Ara"/>
    <x v="2"/>
    <s v="D"/>
    <x v="2"/>
    <n v="0.2"/>
    <n v="2.9849999999999999"/>
    <n v="5.97"/>
    <s v="No"/>
  </r>
  <r>
    <s v="BLD-12227-251"/>
    <x v="87"/>
    <s v="64395-74865-WF"/>
    <s v="A-M-0.5"/>
    <n v="2"/>
    <x v="90"/>
    <s v="iwhapple2p@com.com"/>
    <x v="0"/>
    <s v="Ara"/>
    <x v="2"/>
    <s v="M"/>
    <x v="0"/>
    <n v="0.5"/>
    <n v="6.75"/>
    <n v="13.5"/>
    <s v="No"/>
  </r>
  <r>
    <s v="OPY-30711-853"/>
    <x v="25"/>
    <s v="81861-66046-SU"/>
    <s v="A-D-0.2"/>
    <n v="1"/>
    <x v="91"/>
    <s v=""/>
    <x v="1"/>
    <s v="Ara"/>
    <x v="2"/>
    <s v="D"/>
    <x v="2"/>
    <n v="0.2"/>
    <n v="2.9849999999999999"/>
    <n v="2.9849999999999999"/>
    <s v="No"/>
  </r>
  <r>
    <s v="DBC-44122-300"/>
    <x v="88"/>
    <s v="13366-78506-KP"/>
    <s v="L-M-0.2"/>
    <n v="3"/>
    <x v="92"/>
    <s v=""/>
    <x v="0"/>
    <s v="Lib"/>
    <x v="3"/>
    <s v="M"/>
    <x v="0"/>
    <n v="0.2"/>
    <n v="4.3650000000000002"/>
    <n v="13.095000000000001"/>
    <s v="Yes"/>
  </r>
  <r>
    <s v="FJQ-60035-234"/>
    <x v="89"/>
    <s v="08847-29858-HN"/>
    <s v="A-L-0.2"/>
    <n v="2"/>
    <x v="93"/>
    <s v=""/>
    <x v="0"/>
    <s v="Ara"/>
    <x v="2"/>
    <s v="L"/>
    <x v="1"/>
    <n v="0.2"/>
    <n v="3.8849999999999998"/>
    <n v="7.77"/>
    <s v="Yes"/>
  </r>
  <r>
    <s v="HSF-66926-425"/>
    <x v="90"/>
    <s v="00539-42510-RY"/>
    <s v="L-D-2.5"/>
    <n v="5"/>
    <x v="94"/>
    <s v="nyoules2t@reference.com"/>
    <x v="1"/>
    <s v="Lib"/>
    <x v="3"/>
    <s v="D"/>
    <x v="2"/>
    <n v="2.5"/>
    <n v="29.784999999999997"/>
    <n v="148.92499999999998"/>
    <s v="Yes"/>
  </r>
  <r>
    <s v="LQG-41416-375"/>
    <x v="91"/>
    <s v="45190-08727-NV"/>
    <s v="L-D-1"/>
    <n v="3"/>
    <x v="95"/>
    <s v="daizikovitz2u@answers.com"/>
    <x v="1"/>
    <s v="Lib"/>
    <x v="3"/>
    <s v="D"/>
    <x v="2"/>
    <n v="1"/>
    <n v="12.95"/>
    <n v="38.849999999999994"/>
    <s v="Yes"/>
  </r>
  <r>
    <s v="VZO-97265-841"/>
    <x v="92"/>
    <s v="87049-37901-FU"/>
    <s v="R-M-0.2"/>
    <n v="4"/>
    <x v="96"/>
    <s v="brevel2v@fastcompany.com"/>
    <x v="0"/>
    <s v="Rob"/>
    <x v="0"/>
    <s v="M"/>
    <x v="0"/>
    <n v="0.2"/>
    <n v="2.9849999999999999"/>
    <n v="11.94"/>
    <s v="No"/>
  </r>
  <r>
    <s v="MOR-12987-399"/>
    <x v="93"/>
    <s v="34015-31593-JC"/>
    <s v="L-M-1"/>
    <n v="6"/>
    <x v="97"/>
    <s v="epriddis2w@nationalgeographic.com"/>
    <x v="0"/>
    <s v="Lib"/>
    <x v="3"/>
    <s v="M"/>
    <x v="0"/>
    <n v="1"/>
    <n v="14.55"/>
    <n v="87.300000000000011"/>
    <s v="No"/>
  </r>
  <r>
    <s v="UOA-23786-489"/>
    <x v="94"/>
    <s v="90305-50099-SV"/>
    <s v="A-M-0.5"/>
    <n v="6"/>
    <x v="98"/>
    <s v="qveel2x@jugem.jp"/>
    <x v="0"/>
    <s v="Ara"/>
    <x v="2"/>
    <s v="M"/>
    <x v="0"/>
    <n v="0.5"/>
    <n v="6.75"/>
    <n v="40.5"/>
    <s v="Yes"/>
  </r>
  <r>
    <s v="AJL-52941-018"/>
    <x v="95"/>
    <s v="55871-61935-MF"/>
    <s v="E-D-1"/>
    <n v="2"/>
    <x v="99"/>
    <s v="lconyers2y@twitter.com"/>
    <x v="0"/>
    <s v="Exc"/>
    <x v="1"/>
    <s v="D"/>
    <x v="2"/>
    <n v="1"/>
    <n v="12.15"/>
    <n v="24.3"/>
    <s v="No"/>
  </r>
  <r>
    <s v="XSZ-84273-421"/>
    <x v="96"/>
    <s v="15405-60469-TM"/>
    <s v="R-M-0.5"/>
    <n v="3"/>
    <x v="100"/>
    <s v="pwye2z@dagondesign.com"/>
    <x v="0"/>
    <s v="Rob"/>
    <x v="0"/>
    <s v="M"/>
    <x v="0"/>
    <n v="0.5"/>
    <n v="5.97"/>
    <n v="17.91"/>
    <s v="Yes"/>
  </r>
  <r>
    <s v="NUN-48214-216"/>
    <x v="97"/>
    <s v="06953-94794-FB"/>
    <s v="A-M-0.5"/>
    <n v="4"/>
    <x v="101"/>
    <s v=""/>
    <x v="0"/>
    <s v="Ara"/>
    <x v="2"/>
    <s v="M"/>
    <x v="0"/>
    <n v="0.5"/>
    <n v="6.75"/>
    <n v="27"/>
    <s v="No"/>
  </r>
  <r>
    <s v="AKV-93064-769"/>
    <x v="98"/>
    <s v="22305-40299-CY"/>
    <s v="L-D-0.5"/>
    <n v="1"/>
    <x v="102"/>
    <s v="tsheryn31@mtv.com"/>
    <x v="0"/>
    <s v="Lib"/>
    <x v="3"/>
    <s v="D"/>
    <x v="2"/>
    <n v="0.5"/>
    <n v="7.77"/>
    <n v="7.77"/>
    <s v="Yes"/>
  </r>
  <r>
    <s v="BRB-40903-533"/>
    <x v="99"/>
    <s v="09020-56774-GU"/>
    <s v="E-L-0.2"/>
    <n v="3"/>
    <x v="103"/>
    <s v="mredgrave32@cargocollective.com"/>
    <x v="0"/>
    <s v="Exc"/>
    <x v="1"/>
    <s v="L"/>
    <x v="1"/>
    <n v="0.2"/>
    <n v="4.4550000000000001"/>
    <n v="13.365"/>
    <s v="Yes"/>
  </r>
  <r>
    <s v="GPR-19973-483"/>
    <x v="100"/>
    <s v="92926-08470-YS"/>
    <s v="R-D-0.5"/>
    <n v="5"/>
    <x v="104"/>
    <s v="bfominov33@yale.edu"/>
    <x v="0"/>
    <s v="Rob"/>
    <x v="0"/>
    <s v="D"/>
    <x v="2"/>
    <n v="0.5"/>
    <n v="5.3699999999999992"/>
    <n v="26.849999999999994"/>
    <s v="No"/>
  </r>
  <r>
    <s v="XIY-43041-882"/>
    <x v="101"/>
    <s v="07250-63194-JO"/>
    <s v="A-M-1"/>
    <n v="1"/>
    <x v="105"/>
    <s v="scritchlow34@un.org"/>
    <x v="0"/>
    <s v="Ara"/>
    <x v="2"/>
    <s v="M"/>
    <x v="0"/>
    <n v="1"/>
    <n v="11.25"/>
    <n v="11.25"/>
    <s v="No"/>
  </r>
  <r>
    <s v="YGY-98425-969"/>
    <x v="102"/>
    <s v="63787-96257-TQ"/>
    <s v="L-M-1"/>
    <n v="1"/>
    <x v="106"/>
    <s v="msteptow35@earthlink.net"/>
    <x v="1"/>
    <s v="Lib"/>
    <x v="3"/>
    <s v="M"/>
    <x v="0"/>
    <n v="1"/>
    <n v="14.55"/>
    <n v="14.55"/>
    <s v="No"/>
  </r>
  <r>
    <s v="MSB-08397-648"/>
    <x v="103"/>
    <s v="49530-25460-RW"/>
    <s v="R-L-0.2"/>
    <n v="4"/>
    <x v="107"/>
    <s v=""/>
    <x v="0"/>
    <s v="Rob"/>
    <x v="0"/>
    <s v="L"/>
    <x v="1"/>
    <n v="0.2"/>
    <n v="3.5849999999999995"/>
    <n v="14.339999999999998"/>
    <s v="No"/>
  </r>
  <r>
    <s v="WDR-06028-345"/>
    <x v="104"/>
    <s v="66508-21373-OQ"/>
    <s v="L-L-1"/>
    <n v="1"/>
    <x v="108"/>
    <s v="imulliner37@pinterest.com"/>
    <x v="2"/>
    <s v="Lib"/>
    <x v="3"/>
    <s v="L"/>
    <x v="1"/>
    <n v="1"/>
    <n v="15.85"/>
    <n v="15.85"/>
    <s v="No"/>
  </r>
  <r>
    <s v="MXM-42948-061"/>
    <x v="105"/>
    <s v="20203-03950-FY"/>
    <s v="L-L-0.2"/>
    <n v="4"/>
    <x v="109"/>
    <s v="gstandley38@dion.ne.jp"/>
    <x v="1"/>
    <s v="Lib"/>
    <x v="3"/>
    <s v="L"/>
    <x v="1"/>
    <n v="0.2"/>
    <n v="4.7549999999999999"/>
    <n v="19.02"/>
    <s v="Yes"/>
  </r>
  <r>
    <s v="MGQ-98961-173"/>
    <x v="11"/>
    <s v="83895-90735-XH"/>
    <s v="L-L-0.5"/>
    <n v="4"/>
    <x v="110"/>
    <s v="bdrage39@youku.com"/>
    <x v="0"/>
    <s v="Lib"/>
    <x v="3"/>
    <s v="L"/>
    <x v="1"/>
    <n v="0.5"/>
    <n v="9.51"/>
    <n v="38.04"/>
    <s v="No"/>
  </r>
  <r>
    <s v="RFH-64349-897"/>
    <x v="106"/>
    <s v="61954-61462-RJ"/>
    <s v="E-D-0.5"/>
    <n v="3"/>
    <x v="111"/>
    <s v="myallop3a@fema.gov"/>
    <x v="0"/>
    <s v="Exc"/>
    <x v="1"/>
    <s v="D"/>
    <x v="2"/>
    <n v="0.5"/>
    <n v="7.29"/>
    <n v="21.87"/>
    <s v="Yes"/>
  </r>
  <r>
    <s v="TKL-20738-660"/>
    <x v="107"/>
    <s v="47939-53158-LS"/>
    <s v="E-M-0.2"/>
    <n v="1"/>
    <x v="112"/>
    <s v="cswitsur3b@chronoengine.com"/>
    <x v="0"/>
    <s v="Exc"/>
    <x v="1"/>
    <s v="M"/>
    <x v="0"/>
    <n v="0.2"/>
    <n v="4.125"/>
    <n v="4.125"/>
    <s v="No"/>
  </r>
  <r>
    <s v="TKL-20738-660"/>
    <x v="107"/>
    <s v="47939-53158-LS"/>
    <s v="A-L-0.2"/>
    <n v="1"/>
    <x v="112"/>
    <s v="cswitsur3b@chronoengine.com"/>
    <x v="0"/>
    <s v="Ara"/>
    <x v="2"/>
    <s v="L"/>
    <x v="1"/>
    <n v="0.2"/>
    <n v="3.8849999999999998"/>
    <n v="3.8849999999999998"/>
    <s v="No"/>
  </r>
  <r>
    <s v="TKL-20738-660"/>
    <x v="107"/>
    <s v="47939-53158-LS"/>
    <s v="E-M-1"/>
    <n v="5"/>
    <x v="112"/>
    <s v="cswitsur3b@chronoengine.com"/>
    <x v="0"/>
    <s v="Exc"/>
    <x v="1"/>
    <s v="M"/>
    <x v="0"/>
    <n v="1"/>
    <n v="13.75"/>
    <n v="68.75"/>
    <s v="No"/>
  </r>
  <r>
    <s v="GOW-03198-575"/>
    <x v="108"/>
    <s v="61513-27752-FA"/>
    <s v="A-D-0.5"/>
    <n v="4"/>
    <x v="113"/>
    <s v="mludwell3e@blogger.com"/>
    <x v="0"/>
    <s v="Ara"/>
    <x v="2"/>
    <s v="D"/>
    <x v="2"/>
    <n v="0.5"/>
    <n v="5.97"/>
    <n v="23.88"/>
    <s v="Yes"/>
  </r>
  <r>
    <s v="QJB-90477-635"/>
    <x v="109"/>
    <s v="89714-19856-WX"/>
    <s v="L-L-2.5"/>
    <n v="4"/>
    <x v="114"/>
    <s v="dbeauchamp3f@usda.gov"/>
    <x v="0"/>
    <s v="Lib"/>
    <x v="3"/>
    <s v="L"/>
    <x v="1"/>
    <n v="2.5"/>
    <n v="36.454999999999998"/>
    <n v="145.82"/>
    <s v="No"/>
  </r>
  <r>
    <s v="MWP-46239-785"/>
    <x v="110"/>
    <s v="87979-56781-YV"/>
    <s v="L-M-0.2"/>
    <n v="5"/>
    <x v="115"/>
    <s v="srodliff3g@ted.com"/>
    <x v="0"/>
    <s v="Lib"/>
    <x v="3"/>
    <s v="M"/>
    <x v="0"/>
    <n v="0.2"/>
    <n v="4.3650000000000002"/>
    <n v="21.825000000000003"/>
    <s v="Yes"/>
  </r>
  <r>
    <s v="QDV-03406-248"/>
    <x v="111"/>
    <s v="74126-88836-KA"/>
    <s v="L-M-0.5"/>
    <n v="3"/>
    <x v="116"/>
    <s v="swoodham3h@businesswire.com"/>
    <x v="1"/>
    <s v="Lib"/>
    <x v="3"/>
    <s v="M"/>
    <x v="0"/>
    <n v="0.5"/>
    <n v="8.73"/>
    <n v="26.19"/>
    <s v="Yes"/>
  </r>
  <r>
    <s v="GPH-40635-105"/>
    <x v="112"/>
    <s v="37397-05992-VO"/>
    <s v="A-M-1"/>
    <n v="1"/>
    <x v="117"/>
    <s v="hsynnot3i@about.com"/>
    <x v="0"/>
    <s v="Ara"/>
    <x v="2"/>
    <s v="M"/>
    <x v="0"/>
    <n v="1"/>
    <n v="11.25"/>
    <n v="11.25"/>
    <s v="No"/>
  </r>
  <r>
    <s v="JOM-80930-071"/>
    <x v="113"/>
    <s v="54904-18397-UD"/>
    <s v="L-D-1"/>
    <n v="6"/>
    <x v="118"/>
    <s v="rlepere3j@shop-pro.jp"/>
    <x v="1"/>
    <s v="Lib"/>
    <x v="3"/>
    <s v="D"/>
    <x v="2"/>
    <n v="1"/>
    <n v="12.95"/>
    <n v="77.699999999999989"/>
    <s v="No"/>
  </r>
  <r>
    <s v="OIL-26493-755"/>
    <x v="114"/>
    <s v="19017-95853-EK"/>
    <s v="A-M-0.5"/>
    <n v="1"/>
    <x v="119"/>
    <s v="twoofinden3k@businesswire.com"/>
    <x v="0"/>
    <s v="Ara"/>
    <x v="2"/>
    <s v="M"/>
    <x v="0"/>
    <n v="0.5"/>
    <n v="6.75"/>
    <n v="6.75"/>
    <s v="No"/>
  </r>
  <r>
    <s v="CYV-13426-645"/>
    <x v="115"/>
    <s v="88593-59934-VU"/>
    <s v="E-D-1"/>
    <n v="1"/>
    <x v="120"/>
    <s v="edacca3l@google.pl"/>
    <x v="0"/>
    <s v="Exc"/>
    <x v="1"/>
    <s v="D"/>
    <x v="2"/>
    <n v="1"/>
    <n v="12.15"/>
    <n v="12.15"/>
    <s v="Yes"/>
  </r>
  <r>
    <s v="WRP-39846-614"/>
    <x v="49"/>
    <s v="47493-68564-YM"/>
    <s v="A-L-2.5"/>
    <n v="5"/>
    <x v="121"/>
    <s v=""/>
    <x v="1"/>
    <s v="Ara"/>
    <x v="2"/>
    <s v="L"/>
    <x v="1"/>
    <n v="2.5"/>
    <n v="29.784999999999997"/>
    <n v="148.92499999999998"/>
    <s v="Yes"/>
  </r>
  <r>
    <s v="VDZ-76673-968"/>
    <x v="116"/>
    <s v="82246-82543-DW"/>
    <s v="E-D-0.5"/>
    <n v="2"/>
    <x v="122"/>
    <s v="bhindsberg3n@blogs.com"/>
    <x v="0"/>
    <s v="Exc"/>
    <x v="1"/>
    <s v="D"/>
    <x v="2"/>
    <n v="0.5"/>
    <n v="7.29"/>
    <n v="14.58"/>
    <s v="Yes"/>
  </r>
  <r>
    <s v="VTV-03546-175"/>
    <x v="117"/>
    <s v="03384-62101-IY"/>
    <s v="A-L-2.5"/>
    <n v="5"/>
    <x v="123"/>
    <s v="orobins3o@salon.com"/>
    <x v="0"/>
    <s v="Ara"/>
    <x v="2"/>
    <s v="L"/>
    <x v="1"/>
    <n v="2.5"/>
    <n v="29.784999999999997"/>
    <n v="148.92499999999998"/>
    <s v="Yes"/>
  </r>
  <r>
    <s v="GHR-72274-715"/>
    <x v="118"/>
    <s v="86881-41559-OR"/>
    <s v="L-D-1"/>
    <n v="1"/>
    <x v="124"/>
    <s v="osyseland3p@independent.co.uk"/>
    <x v="0"/>
    <s v="Lib"/>
    <x v="3"/>
    <s v="D"/>
    <x v="2"/>
    <n v="1"/>
    <n v="12.95"/>
    <n v="12.95"/>
    <s v="No"/>
  </r>
  <r>
    <s v="ZGK-97262-313"/>
    <x v="119"/>
    <s v="02536-18494-AQ"/>
    <s v="E-M-2.5"/>
    <n v="3"/>
    <x v="125"/>
    <s v=""/>
    <x v="0"/>
    <s v="Exc"/>
    <x v="1"/>
    <s v="M"/>
    <x v="0"/>
    <n v="2.5"/>
    <n v="31.624999999999996"/>
    <n v="94.874999999999986"/>
    <s v="Yes"/>
  </r>
  <r>
    <s v="ZFS-30776-804"/>
    <x v="120"/>
    <s v="58638-01029-CB"/>
    <s v="A-L-0.5"/>
    <n v="5"/>
    <x v="126"/>
    <s v="bmcamish2e@tripadvisor.com"/>
    <x v="0"/>
    <s v="Ara"/>
    <x v="2"/>
    <s v="L"/>
    <x v="1"/>
    <n v="0.5"/>
    <n v="7.77"/>
    <n v="38.849999999999994"/>
    <s v="Yes"/>
  </r>
  <r>
    <s v="QUU-91729-492"/>
    <x v="121"/>
    <s v="90312-11148-LA"/>
    <s v="A-D-0.2"/>
    <n v="4"/>
    <x v="127"/>
    <s v="lkeenleyside3s@topsy.com"/>
    <x v="0"/>
    <s v="Ara"/>
    <x v="2"/>
    <s v="D"/>
    <x v="2"/>
    <n v="0.2"/>
    <n v="2.9849999999999999"/>
    <n v="11.94"/>
    <s v="No"/>
  </r>
  <r>
    <s v="PVI-72795-960"/>
    <x v="122"/>
    <s v="68239-74809-TF"/>
    <s v="E-L-2.5"/>
    <n v="3"/>
    <x v="128"/>
    <s v=""/>
    <x v="1"/>
    <s v="Exc"/>
    <x v="1"/>
    <s v="L"/>
    <x v="1"/>
    <n v="2.5"/>
    <n v="34.154999999999994"/>
    <n v="102.46499999999997"/>
    <s v="No"/>
  </r>
  <r>
    <s v="PPP-78935-365"/>
    <x v="123"/>
    <s v="91074-60023-IP"/>
    <s v="E-D-1"/>
    <n v="4"/>
    <x v="129"/>
    <s v=""/>
    <x v="0"/>
    <s v="Exc"/>
    <x v="1"/>
    <s v="D"/>
    <x v="2"/>
    <n v="1"/>
    <n v="12.15"/>
    <n v="48.6"/>
    <s v="No"/>
  </r>
  <r>
    <s v="JUO-34131-517"/>
    <x v="124"/>
    <s v="07972-83748-JI"/>
    <s v="L-D-1"/>
    <n v="6"/>
    <x v="130"/>
    <s v=""/>
    <x v="0"/>
    <s v="Lib"/>
    <x v="3"/>
    <s v="D"/>
    <x v="2"/>
    <n v="1"/>
    <n v="12.95"/>
    <n v="77.699999999999989"/>
    <s v="Yes"/>
  </r>
  <r>
    <s v="ZJE-89333-489"/>
    <x v="125"/>
    <s v="08694-57330-XR"/>
    <s v="L-D-2.5"/>
    <n v="1"/>
    <x v="131"/>
    <s v="vkundt3w@bigcartel.com"/>
    <x v="1"/>
    <s v="Lib"/>
    <x v="3"/>
    <s v="D"/>
    <x v="2"/>
    <n v="2.5"/>
    <n v="29.784999999999997"/>
    <n v="29.784999999999997"/>
    <s v="Yes"/>
  </r>
  <r>
    <s v="LOO-35324-159"/>
    <x v="126"/>
    <s v="68412-11126-YJ"/>
    <s v="A-L-0.2"/>
    <n v="4"/>
    <x v="132"/>
    <s v="bbett3x@google.de"/>
    <x v="0"/>
    <s v="Ara"/>
    <x v="2"/>
    <s v="L"/>
    <x v="1"/>
    <n v="0.2"/>
    <n v="3.8849999999999998"/>
    <n v="15.54"/>
    <s v="Yes"/>
  </r>
  <r>
    <s v="JBQ-93412-846"/>
    <x v="127"/>
    <s v="69037-66822-DW"/>
    <s v="E-L-2.5"/>
    <n v="4"/>
    <x v="133"/>
    <s v=""/>
    <x v="1"/>
    <s v="Exc"/>
    <x v="1"/>
    <s v="L"/>
    <x v="1"/>
    <n v="2.5"/>
    <n v="34.154999999999994"/>
    <n v="136.61999999999998"/>
    <s v="Yes"/>
  </r>
  <r>
    <s v="EHX-66333-637"/>
    <x v="128"/>
    <s v="01297-94364-XH"/>
    <s v="L-M-0.5"/>
    <n v="2"/>
    <x v="134"/>
    <s v="dstaite3z@scientificamerican.com"/>
    <x v="0"/>
    <s v="Lib"/>
    <x v="3"/>
    <s v="M"/>
    <x v="0"/>
    <n v="0.5"/>
    <n v="8.73"/>
    <n v="17.46"/>
    <s v="No"/>
  </r>
  <r>
    <s v="WXG-25759-236"/>
    <x v="103"/>
    <s v="39919-06540-ZI"/>
    <s v="E-L-2.5"/>
    <n v="2"/>
    <x v="135"/>
    <s v="wkeyse40@apple.com"/>
    <x v="0"/>
    <s v="Exc"/>
    <x v="1"/>
    <s v="L"/>
    <x v="1"/>
    <n v="2.5"/>
    <n v="34.154999999999994"/>
    <n v="68.309999999999988"/>
    <s v="Yes"/>
  </r>
  <r>
    <s v="QNA-31113-984"/>
    <x v="129"/>
    <s v="60512-78550-WS"/>
    <s v="L-M-0.2"/>
    <n v="4"/>
    <x v="136"/>
    <s v="oclausenthue41@marriott.com"/>
    <x v="0"/>
    <s v="Lib"/>
    <x v="3"/>
    <s v="M"/>
    <x v="0"/>
    <n v="0.2"/>
    <n v="4.3650000000000002"/>
    <n v="17.46"/>
    <s v="No"/>
  </r>
  <r>
    <s v="ZWI-52029-159"/>
    <x v="130"/>
    <s v="40172-12000-AU"/>
    <s v="L-M-1"/>
    <n v="3"/>
    <x v="137"/>
    <s v="lfrancisco42@fema.gov"/>
    <x v="0"/>
    <s v="Lib"/>
    <x v="3"/>
    <s v="M"/>
    <x v="0"/>
    <n v="1"/>
    <n v="14.55"/>
    <n v="43.650000000000006"/>
    <s v="No"/>
  </r>
  <r>
    <s v="ZWI-52029-159"/>
    <x v="130"/>
    <s v="40172-12000-AU"/>
    <s v="E-M-1"/>
    <n v="2"/>
    <x v="137"/>
    <s v="lfrancisco42@fema.gov"/>
    <x v="0"/>
    <s v="Exc"/>
    <x v="1"/>
    <s v="M"/>
    <x v="0"/>
    <n v="1"/>
    <n v="13.75"/>
    <n v="27.5"/>
    <s v="No"/>
  </r>
  <r>
    <s v="DFS-49954-707"/>
    <x v="131"/>
    <s v="39019-13649-CL"/>
    <s v="E-D-0.2"/>
    <n v="5"/>
    <x v="138"/>
    <s v="gskingle44@clickbank.net"/>
    <x v="0"/>
    <s v="Exc"/>
    <x v="1"/>
    <s v="D"/>
    <x v="2"/>
    <n v="0.2"/>
    <n v="3.645"/>
    <n v="18.225000000000001"/>
    <s v="Yes"/>
  </r>
  <r>
    <s v="VYP-89830-878"/>
    <x v="132"/>
    <s v="12715-05198-QU"/>
    <s v="A-M-2.5"/>
    <n v="2"/>
    <x v="139"/>
    <s v=""/>
    <x v="0"/>
    <s v="Ara"/>
    <x v="2"/>
    <s v="M"/>
    <x v="0"/>
    <n v="2.5"/>
    <n v="25.874999999999996"/>
    <n v="51.749999999999993"/>
    <s v="Yes"/>
  </r>
  <r>
    <s v="AMT-40418-362"/>
    <x v="133"/>
    <s v="04513-76520-QO"/>
    <s v="L-D-1"/>
    <n v="1"/>
    <x v="140"/>
    <s v="jbalsillie46@princeton.edu"/>
    <x v="0"/>
    <s v="Lib"/>
    <x v="3"/>
    <s v="D"/>
    <x v="2"/>
    <n v="1"/>
    <n v="12.95"/>
    <n v="12.95"/>
    <s v="Yes"/>
  </r>
  <r>
    <s v="NFQ-23241-793"/>
    <x v="134"/>
    <s v="88446-59251-SQ"/>
    <s v="A-M-1"/>
    <n v="3"/>
    <x v="141"/>
    <s v=""/>
    <x v="0"/>
    <s v="Ara"/>
    <x v="2"/>
    <s v="M"/>
    <x v="0"/>
    <n v="1"/>
    <n v="11.25"/>
    <n v="33.75"/>
    <s v="Yes"/>
  </r>
  <r>
    <s v="JQK-64922-985"/>
    <x v="113"/>
    <s v="23779-10274-KN"/>
    <s v="R-M-2.5"/>
    <n v="3"/>
    <x v="142"/>
    <s v="bleffek48@ning.com"/>
    <x v="0"/>
    <s v="Rob"/>
    <x v="0"/>
    <s v="M"/>
    <x v="0"/>
    <n v="2.5"/>
    <n v="22.884999999999998"/>
    <n v="68.655000000000001"/>
    <s v="Yes"/>
  </r>
  <r>
    <s v="YET-17732-678"/>
    <x v="135"/>
    <s v="57235-92842-DK"/>
    <s v="R-D-0.2"/>
    <n v="1"/>
    <x v="143"/>
    <s v=""/>
    <x v="0"/>
    <s v="Rob"/>
    <x v="0"/>
    <s v="D"/>
    <x v="2"/>
    <n v="0.2"/>
    <n v="2.6849999999999996"/>
    <n v="2.6849999999999996"/>
    <s v="No"/>
  </r>
  <r>
    <s v="NKW-24945-846"/>
    <x v="35"/>
    <s v="75977-30364-AY"/>
    <s v="A-D-2.5"/>
    <n v="5"/>
    <x v="144"/>
    <s v="jpray4a@youtube.com"/>
    <x v="0"/>
    <s v="Ara"/>
    <x v="2"/>
    <s v="D"/>
    <x v="2"/>
    <n v="2.5"/>
    <n v="22.884999999999998"/>
    <n v="114.42499999999998"/>
    <s v="No"/>
  </r>
  <r>
    <s v="VKA-82720-513"/>
    <x v="136"/>
    <s v="12299-30914-NG"/>
    <s v="A-M-2.5"/>
    <n v="6"/>
    <x v="145"/>
    <s v="gholborn4b@ow.ly"/>
    <x v="0"/>
    <s v="Ara"/>
    <x v="2"/>
    <s v="M"/>
    <x v="0"/>
    <n v="2.5"/>
    <n v="25.874999999999996"/>
    <n v="155.24999999999997"/>
    <s v="Yes"/>
  </r>
  <r>
    <s v="THA-60599-417"/>
    <x v="137"/>
    <s v="59971-35626-YJ"/>
    <s v="A-M-2.5"/>
    <n v="3"/>
    <x v="146"/>
    <s v="fkeinrat4c@dailymail.co.uk"/>
    <x v="0"/>
    <s v="Ara"/>
    <x v="2"/>
    <s v="M"/>
    <x v="0"/>
    <n v="2.5"/>
    <n v="25.874999999999996"/>
    <n v="77.624999999999986"/>
    <s v="Yes"/>
  </r>
  <r>
    <s v="MEK-39769-035"/>
    <x v="138"/>
    <s v="15380-76513-PS"/>
    <s v="R-D-2.5"/>
    <n v="3"/>
    <x v="147"/>
    <s v="pyea4d@aol.com"/>
    <x v="1"/>
    <s v="Rob"/>
    <x v="0"/>
    <s v="D"/>
    <x v="2"/>
    <n v="2.5"/>
    <n v="20.584999999999997"/>
    <n v="61.754999999999995"/>
    <s v="No"/>
  </r>
  <r>
    <s v="JAF-18294-750"/>
    <x v="139"/>
    <s v="73564-98204-EY"/>
    <s v="R-D-2.5"/>
    <n v="6"/>
    <x v="148"/>
    <s v=""/>
    <x v="0"/>
    <s v="Rob"/>
    <x v="0"/>
    <s v="D"/>
    <x v="2"/>
    <n v="2.5"/>
    <n v="20.584999999999997"/>
    <n v="123.50999999999999"/>
    <s v="Yes"/>
  </r>
  <r>
    <s v="TME-59627-221"/>
    <x v="140"/>
    <s v="72282-40594-RX"/>
    <s v="L-L-2.5"/>
    <n v="6"/>
    <x v="149"/>
    <s v=""/>
    <x v="0"/>
    <s v="Lib"/>
    <x v="3"/>
    <s v="L"/>
    <x v="1"/>
    <n v="2.5"/>
    <n v="36.454999999999998"/>
    <n v="218.73"/>
    <s v="No"/>
  </r>
  <r>
    <s v="UDG-65353-824"/>
    <x v="141"/>
    <s v="17514-94165-RJ"/>
    <s v="E-M-0.5"/>
    <n v="4"/>
    <x v="150"/>
    <s v="kswede4g@addthis.com"/>
    <x v="0"/>
    <s v="Exc"/>
    <x v="1"/>
    <s v="M"/>
    <x v="0"/>
    <n v="0.5"/>
    <n v="8.25"/>
    <n v="33"/>
    <s v="No"/>
  </r>
  <r>
    <s v="ENQ-42923-176"/>
    <x v="142"/>
    <s v="56248-75861-JX"/>
    <s v="A-L-0.5"/>
    <n v="3"/>
    <x v="151"/>
    <s v="lrubrow4h@microsoft.com"/>
    <x v="0"/>
    <s v="Ara"/>
    <x v="2"/>
    <s v="L"/>
    <x v="1"/>
    <n v="0.5"/>
    <n v="7.77"/>
    <n v="23.31"/>
    <s v="No"/>
  </r>
  <r>
    <s v="CBT-55781-720"/>
    <x v="143"/>
    <s v="97855-54761-IS"/>
    <s v="E-D-0.5"/>
    <n v="3"/>
    <x v="152"/>
    <s v="dtift4i@netvibes.com"/>
    <x v="0"/>
    <s v="Exc"/>
    <x v="1"/>
    <s v="D"/>
    <x v="2"/>
    <n v="0.5"/>
    <n v="7.29"/>
    <n v="21.87"/>
    <s v="Yes"/>
  </r>
  <r>
    <s v="NEU-86533-016"/>
    <x v="144"/>
    <s v="96544-91644-IT"/>
    <s v="R-D-0.2"/>
    <n v="6"/>
    <x v="153"/>
    <s v="gschonfeld4j@oracle.com"/>
    <x v="0"/>
    <s v="Rob"/>
    <x v="0"/>
    <s v="D"/>
    <x v="2"/>
    <n v="0.2"/>
    <n v="2.6849999999999996"/>
    <n v="16.11"/>
    <s v="No"/>
  </r>
  <r>
    <s v="BYU-58154-603"/>
    <x v="145"/>
    <s v="51971-70393-QM"/>
    <s v="E-D-0.5"/>
    <n v="4"/>
    <x v="154"/>
    <s v="cfeye4k@google.co.jp"/>
    <x v="1"/>
    <s v="Exc"/>
    <x v="1"/>
    <s v="D"/>
    <x v="2"/>
    <n v="0.5"/>
    <n v="7.29"/>
    <n v="29.16"/>
    <s v="No"/>
  </r>
  <r>
    <s v="EHJ-05910-257"/>
    <x v="146"/>
    <s v="06812-11924-IK"/>
    <s v="R-D-1"/>
    <n v="6"/>
    <x v="155"/>
    <s v=""/>
    <x v="0"/>
    <s v="Rob"/>
    <x v="0"/>
    <s v="D"/>
    <x v="2"/>
    <n v="1"/>
    <n v="8.9499999999999993"/>
    <n v="53.699999999999996"/>
    <s v="Yes"/>
  </r>
  <r>
    <s v="EIL-44855-309"/>
    <x v="147"/>
    <s v="59741-90220-OW"/>
    <s v="R-D-0.5"/>
    <n v="5"/>
    <x v="156"/>
    <s v=""/>
    <x v="0"/>
    <s v="Rob"/>
    <x v="0"/>
    <s v="D"/>
    <x v="2"/>
    <n v="0.5"/>
    <n v="5.3699999999999992"/>
    <n v="26.849999999999994"/>
    <s v="Yes"/>
  </r>
  <r>
    <s v="HCA-87224-420"/>
    <x v="148"/>
    <s v="62682-27930-PD"/>
    <s v="E-M-0.5"/>
    <n v="5"/>
    <x v="157"/>
    <s v="tfero4n@comsenz.com"/>
    <x v="0"/>
    <s v="Exc"/>
    <x v="1"/>
    <s v="M"/>
    <x v="0"/>
    <n v="0.5"/>
    <n v="8.25"/>
    <n v="41.25"/>
    <s v="Yes"/>
  </r>
  <r>
    <s v="ABO-29054-365"/>
    <x v="149"/>
    <s v="00256-19905-YG"/>
    <s v="A-M-0.5"/>
    <n v="6"/>
    <x v="158"/>
    <s v=""/>
    <x v="1"/>
    <s v="Ara"/>
    <x v="2"/>
    <s v="M"/>
    <x v="0"/>
    <n v="0.5"/>
    <n v="6.75"/>
    <n v="40.5"/>
    <s v="No"/>
  </r>
  <r>
    <s v="TKN-58485-031"/>
    <x v="150"/>
    <s v="38890-22576-UI"/>
    <s v="R-D-1"/>
    <n v="2"/>
    <x v="159"/>
    <s v="fdauney4p@sphinn.com"/>
    <x v="1"/>
    <s v="Rob"/>
    <x v="0"/>
    <s v="D"/>
    <x v="2"/>
    <n v="1"/>
    <n v="8.9499999999999993"/>
    <n v="17.899999999999999"/>
    <s v="No"/>
  </r>
  <r>
    <s v="RCK-04069-371"/>
    <x v="151"/>
    <s v="94573-61802-PH"/>
    <s v="E-L-2.5"/>
    <n v="2"/>
    <x v="160"/>
    <s v="searley4q@youku.com"/>
    <x v="2"/>
    <s v="Exc"/>
    <x v="1"/>
    <s v="L"/>
    <x v="1"/>
    <n v="2.5"/>
    <n v="34.154999999999994"/>
    <n v="68.309999999999988"/>
    <s v="No"/>
  </r>
  <r>
    <s v="IRJ-67095-738"/>
    <x v="13"/>
    <s v="86447-02699-UT"/>
    <s v="E-M-2.5"/>
    <n v="2"/>
    <x v="161"/>
    <s v="mchamberlayne4r@bigcartel.com"/>
    <x v="0"/>
    <s v="Exc"/>
    <x v="1"/>
    <s v="M"/>
    <x v="0"/>
    <n v="2.5"/>
    <n v="31.624999999999996"/>
    <n v="63.249999999999993"/>
    <s v="Yes"/>
  </r>
  <r>
    <s v="VEA-31961-977"/>
    <x v="79"/>
    <s v="51432-27169-KN"/>
    <s v="E-D-0.5"/>
    <n v="3"/>
    <x v="162"/>
    <s v="bflaherty4s@moonfruit.com"/>
    <x v="1"/>
    <s v="Exc"/>
    <x v="1"/>
    <s v="D"/>
    <x v="2"/>
    <n v="0.5"/>
    <n v="7.29"/>
    <n v="21.87"/>
    <s v="No"/>
  </r>
  <r>
    <s v="BAF-42286-205"/>
    <x v="152"/>
    <s v="43074-00987-PB"/>
    <s v="R-M-2.5"/>
    <n v="4"/>
    <x v="163"/>
    <s v="ocolbeck4t@sina.com.cn"/>
    <x v="0"/>
    <s v="Rob"/>
    <x v="0"/>
    <s v="M"/>
    <x v="0"/>
    <n v="2.5"/>
    <n v="22.884999999999998"/>
    <n v="91.539999999999992"/>
    <s v="No"/>
  </r>
  <r>
    <s v="WOR-52762-511"/>
    <x v="153"/>
    <s v="04739-85772-QT"/>
    <s v="E-L-2.5"/>
    <n v="6"/>
    <x v="164"/>
    <s v=""/>
    <x v="0"/>
    <s v="Exc"/>
    <x v="1"/>
    <s v="L"/>
    <x v="1"/>
    <n v="2.5"/>
    <n v="34.154999999999994"/>
    <n v="204.92999999999995"/>
    <s v="Yes"/>
  </r>
  <r>
    <s v="ZWK-03995-815"/>
    <x v="154"/>
    <s v="28279-78469-YW"/>
    <s v="E-M-2.5"/>
    <n v="2"/>
    <x v="165"/>
    <s v="ehobbing4v@nsw.gov.au"/>
    <x v="0"/>
    <s v="Exc"/>
    <x v="1"/>
    <s v="M"/>
    <x v="0"/>
    <n v="2.5"/>
    <n v="31.624999999999996"/>
    <n v="63.249999999999993"/>
    <s v="Yes"/>
  </r>
  <r>
    <s v="CKF-43291-846"/>
    <x v="155"/>
    <s v="91829-99544-DS"/>
    <s v="E-L-2.5"/>
    <n v="1"/>
    <x v="166"/>
    <s v="othynne4w@auda.org.au"/>
    <x v="0"/>
    <s v="Exc"/>
    <x v="1"/>
    <s v="L"/>
    <x v="1"/>
    <n v="2.5"/>
    <n v="34.154999999999994"/>
    <n v="34.154999999999994"/>
    <s v="Yes"/>
  </r>
  <r>
    <s v="RMW-74160-339"/>
    <x v="156"/>
    <s v="38978-59582-JP"/>
    <s v="R-L-2.5"/>
    <n v="4"/>
    <x v="167"/>
    <s v="eheining4x@flickr.com"/>
    <x v="0"/>
    <s v="Rob"/>
    <x v="0"/>
    <s v="L"/>
    <x v="1"/>
    <n v="2.5"/>
    <n v="27.484999999999996"/>
    <n v="109.93999999999998"/>
    <s v="Yes"/>
  </r>
  <r>
    <s v="FMT-94584-786"/>
    <x v="22"/>
    <s v="86504-96610-BH"/>
    <s v="A-L-1"/>
    <n v="2"/>
    <x v="168"/>
    <s v="kmelloi4y@imdb.com"/>
    <x v="0"/>
    <s v="Ara"/>
    <x v="2"/>
    <s v="L"/>
    <x v="1"/>
    <n v="1"/>
    <n v="12.95"/>
    <n v="25.9"/>
    <s v="No"/>
  </r>
  <r>
    <s v="NWT-78222-575"/>
    <x v="157"/>
    <s v="75986-98864-EZ"/>
    <s v="A-D-0.2"/>
    <n v="1"/>
    <x v="169"/>
    <s v=""/>
    <x v="1"/>
    <s v="Ara"/>
    <x v="2"/>
    <s v="D"/>
    <x v="2"/>
    <n v="0.2"/>
    <n v="2.9849999999999999"/>
    <n v="2.9849999999999999"/>
    <s v="No"/>
  </r>
  <r>
    <s v="EOI-02511-919"/>
    <x v="158"/>
    <s v="66776-88682-RG"/>
    <s v="E-L-0.2"/>
    <n v="5"/>
    <x v="170"/>
    <s v="amussen50@51.la"/>
    <x v="0"/>
    <s v="Exc"/>
    <x v="1"/>
    <s v="L"/>
    <x v="1"/>
    <n v="0.2"/>
    <n v="4.4550000000000001"/>
    <n v="22.274999999999999"/>
    <s v="No"/>
  </r>
  <r>
    <s v="EOI-02511-919"/>
    <x v="158"/>
    <s v="66776-88682-RG"/>
    <s v="A-D-0.5"/>
    <n v="5"/>
    <x v="170"/>
    <s v="amussen50@51.la"/>
    <x v="0"/>
    <s v="Ara"/>
    <x v="2"/>
    <s v="D"/>
    <x v="2"/>
    <n v="0.5"/>
    <n v="5.97"/>
    <n v="29.849999999999998"/>
    <s v="No"/>
  </r>
  <r>
    <s v="UCT-03935-589"/>
    <x v="78"/>
    <s v="85851-78384-DM"/>
    <s v="R-D-0.5"/>
    <n v="6"/>
    <x v="171"/>
    <s v="amundford52@nbcnews.com"/>
    <x v="0"/>
    <s v="Rob"/>
    <x v="0"/>
    <s v="D"/>
    <x v="2"/>
    <n v="0.5"/>
    <n v="5.3699999999999992"/>
    <n v="32.22"/>
    <s v="No"/>
  </r>
  <r>
    <s v="SBI-60013-494"/>
    <x v="159"/>
    <s v="55232-81621-BX"/>
    <s v="E-M-0.2"/>
    <n v="2"/>
    <x v="172"/>
    <s v="twalas53@google.ca"/>
    <x v="0"/>
    <s v="Exc"/>
    <x v="1"/>
    <s v="M"/>
    <x v="0"/>
    <n v="0.2"/>
    <n v="4.125"/>
    <n v="8.25"/>
    <s v="No"/>
  </r>
  <r>
    <s v="QRA-73277-814"/>
    <x v="160"/>
    <s v="80310-92912-JA"/>
    <s v="A-L-0.5"/>
    <n v="4"/>
    <x v="173"/>
    <s v="iblazewicz54@thetimes.co.uk"/>
    <x v="0"/>
    <s v="Ara"/>
    <x v="2"/>
    <s v="L"/>
    <x v="1"/>
    <n v="0.5"/>
    <n v="7.77"/>
    <n v="31.08"/>
    <s v="No"/>
  </r>
  <r>
    <s v="EQE-31648-909"/>
    <x v="161"/>
    <s v="19821-05175-WZ"/>
    <s v="E-D-0.5"/>
    <n v="5"/>
    <x v="174"/>
    <s v="arizzetti55@naver.com"/>
    <x v="0"/>
    <s v="Exc"/>
    <x v="1"/>
    <s v="D"/>
    <x v="2"/>
    <n v="0.5"/>
    <n v="7.29"/>
    <n v="36.450000000000003"/>
    <s v="Yes"/>
  </r>
  <r>
    <s v="QOO-24615-950"/>
    <x v="162"/>
    <s v="01338-83217-GV"/>
    <s v="R-M-2.5"/>
    <n v="3"/>
    <x v="175"/>
    <s v="mmeriet56@noaa.gov"/>
    <x v="0"/>
    <s v="Rob"/>
    <x v="0"/>
    <s v="M"/>
    <x v="0"/>
    <n v="2.5"/>
    <n v="22.884999999999998"/>
    <n v="68.655000000000001"/>
    <s v="No"/>
  </r>
  <r>
    <s v="WDV-73864-037"/>
    <x v="70"/>
    <s v="66044-25298-TA"/>
    <s v="L-M-0.5"/>
    <n v="5"/>
    <x v="176"/>
    <s v="lpratt57@netvibes.com"/>
    <x v="0"/>
    <s v="Lib"/>
    <x v="3"/>
    <s v="M"/>
    <x v="0"/>
    <n v="0.5"/>
    <n v="8.73"/>
    <n v="43.650000000000006"/>
    <s v="Yes"/>
  </r>
  <r>
    <s v="PKR-88575-066"/>
    <x v="163"/>
    <s v="28728-47861-TZ"/>
    <s v="E-L-0.2"/>
    <n v="1"/>
    <x v="177"/>
    <s v="akitchingham58@com.com"/>
    <x v="0"/>
    <s v="Exc"/>
    <x v="1"/>
    <s v="L"/>
    <x v="1"/>
    <n v="0.2"/>
    <n v="4.4550000000000001"/>
    <n v="4.4550000000000001"/>
    <s v="Yes"/>
  </r>
  <r>
    <s v="BWR-85735-955"/>
    <x v="153"/>
    <s v="32638-38620-AX"/>
    <s v="L-M-1"/>
    <n v="3"/>
    <x v="178"/>
    <s v="bbartholin59@xinhuanet.com"/>
    <x v="0"/>
    <s v="Lib"/>
    <x v="3"/>
    <s v="M"/>
    <x v="0"/>
    <n v="1"/>
    <n v="14.55"/>
    <n v="43.650000000000006"/>
    <s v="Yes"/>
  </r>
  <r>
    <s v="YFX-64795-136"/>
    <x v="164"/>
    <s v="83163-65741-IH"/>
    <s v="L-M-2.5"/>
    <n v="1"/>
    <x v="179"/>
    <s v="mprinn5a@usa.gov"/>
    <x v="0"/>
    <s v="Lib"/>
    <x v="3"/>
    <s v="M"/>
    <x v="0"/>
    <n v="2.5"/>
    <n v="33.464999999999996"/>
    <n v="33.464999999999996"/>
    <s v="Yes"/>
  </r>
  <r>
    <s v="DDO-71442-967"/>
    <x v="165"/>
    <s v="89422-58281-FD"/>
    <s v="L-D-0.2"/>
    <n v="5"/>
    <x v="180"/>
    <s v="abaudino5b@netvibes.com"/>
    <x v="0"/>
    <s v="Lib"/>
    <x v="3"/>
    <s v="D"/>
    <x v="2"/>
    <n v="0.2"/>
    <n v="3.8849999999999998"/>
    <n v="19.424999999999997"/>
    <s v="Yes"/>
  </r>
  <r>
    <s v="ILQ-11027-588"/>
    <x v="166"/>
    <s v="76293-30918-DQ"/>
    <s v="E-D-1"/>
    <n v="6"/>
    <x v="181"/>
    <s v="ppetrushanko5c@blinklist.com"/>
    <x v="1"/>
    <s v="Exc"/>
    <x v="1"/>
    <s v="D"/>
    <x v="2"/>
    <n v="1"/>
    <n v="12.15"/>
    <n v="72.900000000000006"/>
    <s v="Yes"/>
  </r>
  <r>
    <s v="KRZ-13868-122"/>
    <x v="167"/>
    <s v="86779-84838-EJ"/>
    <s v="E-L-1"/>
    <n v="3"/>
    <x v="182"/>
    <s v=""/>
    <x v="0"/>
    <s v="Exc"/>
    <x v="1"/>
    <s v="L"/>
    <x v="1"/>
    <n v="1"/>
    <n v="14.85"/>
    <n v="44.55"/>
    <s v="No"/>
  </r>
  <r>
    <s v="VRM-93594-914"/>
    <x v="168"/>
    <s v="66806-41795-MX"/>
    <s v="E-D-0.5"/>
    <n v="5"/>
    <x v="183"/>
    <s v="elaird5e@bing.com"/>
    <x v="0"/>
    <s v="Exc"/>
    <x v="1"/>
    <s v="D"/>
    <x v="2"/>
    <n v="0.5"/>
    <n v="7.29"/>
    <n v="36.450000000000003"/>
    <s v="No"/>
  </r>
  <r>
    <s v="HXL-22497-359"/>
    <x v="169"/>
    <s v="64875-71224-UI"/>
    <s v="A-L-1"/>
    <n v="3"/>
    <x v="184"/>
    <s v="mhowsden5f@infoseek.co.jp"/>
    <x v="0"/>
    <s v="Ara"/>
    <x v="2"/>
    <s v="L"/>
    <x v="1"/>
    <n v="1"/>
    <n v="12.95"/>
    <n v="38.849999999999994"/>
    <s v="No"/>
  </r>
  <r>
    <s v="NOP-21394-646"/>
    <x v="170"/>
    <s v="16982-35708-BZ"/>
    <s v="E-L-0.5"/>
    <n v="6"/>
    <x v="185"/>
    <s v="ncuttler5g@parallels.com"/>
    <x v="0"/>
    <s v="Exc"/>
    <x v="1"/>
    <s v="L"/>
    <x v="1"/>
    <n v="0.5"/>
    <n v="8.91"/>
    <n v="53.46"/>
    <s v="No"/>
  </r>
  <r>
    <s v="NOP-21394-646"/>
    <x v="170"/>
    <s v="16982-35708-BZ"/>
    <s v="L-D-2.5"/>
    <n v="2"/>
    <x v="185"/>
    <s v="ncuttler5g@parallels.com"/>
    <x v="0"/>
    <s v="Lib"/>
    <x v="3"/>
    <s v="D"/>
    <x v="2"/>
    <n v="2.5"/>
    <n v="29.784999999999997"/>
    <n v="59.569999999999993"/>
    <s v="No"/>
  </r>
  <r>
    <s v="NOP-21394-646"/>
    <x v="170"/>
    <s v="16982-35708-BZ"/>
    <s v="L-D-2.5"/>
    <n v="3"/>
    <x v="185"/>
    <s v="ncuttler5g@parallels.com"/>
    <x v="0"/>
    <s v="Lib"/>
    <x v="3"/>
    <s v="D"/>
    <x v="2"/>
    <n v="2.5"/>
    <n v="29.784999999999997"/>
    <n v="89.35499999999999"/>
    <s v="No"/>
  </r>
  <r>
    <s v="NOP-21394-646"/>
    <x v="170"/>
    <s v="16982-35708-BZ"/>
    <s v="L-L-0.5"/>
    <n v="4"/>
    <x v="185"/>
    <s v="ncuttler5g@parallels.com"/>
    <x v="0"/>
    <s v="Lib"/>
    <x v="3"/>
    <s v="L"/>
    <x v="1"/>
    <n v="0.5"/>
    <n v="9.51"/>
    <n v="38.04"/>
    <s v="No"/>
  </r>
  <r>
    <s v="NOP-21394-646"/>
    <x v="170"/>
    <s v="16982-35708-BZ"/>
    <s v="E-M-1"/>
    <n v="3"/>
    <x v="185"/>
    <s v="ncuttler5g@parallels.com"/>
    <x v="0"/>
    <s v="Exc"/>
    <x v="1"/>
    <s v="M"/>
    <x v="0"/>
    <n v="1"/>
    <n v="13.75"/>
    <n v="41.25"/>
    <s v="No"/>
  </r>
  <r>
    <s v="FTV-77095-168"/>
    <x v="171"/>
    <s v="66708-26678-QK"/>
    <s v="L-L-0.5"/>
    <n v="6"/>
    <x v="186"/>
    <s v=""/>
    <x v="0"/>
    <s v="Lib"/>
    <x v="3"/>
    <s v="L"/>
    <x v="1"/>
    <n v="0.5"/>
    <n v="9.51"/>
    <n v="57.06"/>
    <s v="No"/>
  </r>
  <r>
    <s v="BOR-02906-411"/>
    <x v="172"/>
    <s v="08743-09057-OO"/>
    <s v="L-D-2.5"/>
    <n v="6"/>
    <x v="187"/>
    <s v="tfelip5m@typepad.com"/>
    <x v="0"/>
    <s v="Lib"/>
    <x v="3"/>
    <s v="D"/>
    <x v="2"/>
    <n v="2.5"/>
    <n v="29.784999999999997"/>
    <n v="178.70999999999998"/>
    <s v="Yes"/>
  </r>
  <r>
    <s v="WMP-68847-770"/>
    <x v="173"/>
    <s v="37490-01572-JW"/>
    <s v="L-L-0.2"/>
    <n v="1"/>
    <x v="188"/>
    <s v="vle5n@disqus.com"/>
    <x v="0"/>
    <s v="Lib"/>
    <x v="3"/>
    <s v="L"/>
    <x v="1"/>
    <n v="0.2"/>
    <n v="4.7549999999999999"/>
    <n v="4.7549999999999999"/>
    <s v="No"/>
  </r>
  <r>
    <s v="TMO-22785-872"/>
    <x v="174"/>
    <s v="01811-60350-CU"/>
    <s v="E-M-1"/>
    <n v="6"/>
    <x v="189"/>
    <s v=""/>
    <x v="0"/>
    <s v="Exc"/>
    <x v="1"/>
    <s v="M"/>
    <x v="0"/>
    <n v="1"/>
    <n v="13.75"/>
    <n v="82.5"/>
    <s v="No"/>
  </r>
  <r>
    <s v="TJG-73587-353"/>
    <x v="175"/>
    <s v="24766-58139-GT"/>
    <s v="R-D-0.2"/>
    <n v="3"/>
    <x v="190"/>
    <s v=""/>
    <x v="0"/>
    <s v="Rob"/>
    <x v="0"/>
    <s v="D"/>
    <x v="2"/>
    <n v="0.2"/>
    <n v="2.6849999999999996"/>
    <n v="8.0549999999999997"/>
    <s v="Yes"/>
  </r>
  <r>
    <s v="OOU-61343-455"/>
    <x v="176"/>
    <s v="90123-70970-NY"/>
    <s v="A-M-1"/>
    <n v="2"/>
    <x v="191"/>
    <s v="npoolman5q@howstuffworks.com"/>
    <x v="0"/>
    <s v="Ara"/>
    <x v="2"/>
    <s v="M"/>
    <x v="0"/>
    <n v="1"/>
    <n v="11.25"/>
    <n v="22.5"/>
    <s v="No"/>
  </r>
  <r>
    <s v="RMA-08327-369"/>
    <x v="142"/>
    <s v="93809-05424-MG"/>
    <s v="A-M-0.5"/>
    <n v="6"/>
    <x v="192"/>
    <s v="oduny5r@constantcontact.com"/>
    <x v="0"/>
    <s v="Ara"/>
    <x v="2"/>
    <s v="M"/>
    <x v="0"/>
    <n v="0.5"/>
    <n v="6.75"/>
    <n v="40.5"/>
    <s v="Yes"/>
  </r>
  <r>
    <s v="SFB-97929-779"/>
    <x v="177"/>
    <s v="85425-33494-HQ"/>
    <s v="E-D-0.5"/>
    <n v="4"/>
    <x v="193"/>
    <s v="chalfhide5s@google.ru"/>
    <x v="1"/>
    <s v="Exc"/>
    <x v="1"/>
    <s v="D"/>
    <x v="2"/>
    <n v="0.5"/>
    <n v="7.29"/>
    <n v="29.16"/>
    <s v="Yes"/>
  </r>
  <r>
    <s v="AUP-10128-606"/>
    <x v="178"/>
    <s v="54387-64897-XC"/>
    <s v="A-M-0.5"/>
    <n v="1"/>
    <x v="194"/>
    <s v="fmalecky5t@list-manage.com"/>
    <x v="2"/>
    <s v="Ara"/>
    <x v="2"/>
    <s v="M"/>
    <x v="0"/>
    <n v="0.5"/>
    <n v="6.75"/>
    <n v="6.75"/>
    <s v="No"/>
  </r>
  <r>
    <s v="YTW-40242-005"/>
    <x v="179"/>
    <s v="01035-70465-UO"/>
    <s v="L-D-1"/>
    <n v="4"/>
    <x v="195"/>
    <s v="aattwater5u@wikia.com"/>
    <x v="0"/>
    <s v="Lib"/>
    <x v="3"/>
    <s v="D"/>
    <x v="2"/>
    <n v="1"/>
    <n v="12.95"/>
    <n v="51.8"/>
    <s v="Yes"/>
  </r>
  <r>
    <s v="PRP-53390-819"/>
    <x v="180"/>
    <s v="84260-39432-ML"/>
    <s v="E-L-0.5"/>
    <n v="6"/>
    <x v="196"/>
    <s v="mwhellans5v@mapquest.com"/>
    <x v="0"/>
    <s v="Exc"/>
    <x v="1"/>
    <s v="L"/>
    <x v="1"/>
    <n v="0.5"/>
    <n v="8.91"/>
    <n v="53.46"/>
    <s v="No"/>
  </r>
  <r>
    <s v="GSJ-01065-125"/>
    <x v="181"/>
    <s v="69779-40609-RS"/>
    <s v="E-D-0.2"/>
    <n v="4"/>
    <x v="197"/>
    <s v="dcamilletti5w@businesswire.com"/>
    <x v="0"/>
    <s v="Exc"/>
    <x v="1"/>
    <s v="D"/>
    <x v="2"/>
    <n v="0.2"/>
    <n v="3.645"/>
    <n v="14.58"/>
    <s v="Yes"/>
  </r>
  <r>
    <s v="YQU-65147-580"/>
    <x v="182"/>
    <s v="80247-70000-HT"/>
    <s v="R-D-2.5"/>
    <n v="1"/>
    <x v="198"/>
    <s v="egalgey5x@wufoo.com"/>
    <x v="0"/>
    <s v="Rob"/>
    <x v="0"/>
    <s v="D"/>
    <x v="2"/>
    <n v="2.5"/>
    <n v="20.584999999999997"/>
    <n v="20.584999999999997"/>
    <s v="No"/>
  </r>
  <r>
    <s v="QPM-95832-683"/>
    <x v="183"/>
    <s v="35058-04550-VC"/>
    <s v="L-L-1"/>
    <n v="2"/>
    <x v="199"/>
    <s v="mhame5y@newsvine.com"/>
    <x v="1"/>
    <s v="Lib"/>
    <x v="3"/>
    <s v="L"/>
    <x v="1"/>
    <n v="1"/>
    <n v="15.85"/>
    <n v="31.7"/>
    <s v="No"/>
  </r>
  <r>
    <s v="BNQ-88920-567"/>
    <x v="184"/>
    <s v="27226-53717-SY"/>
    <s v="L-D-0.2"/>
    <n v="6"/>
    <x v="200"/>
    <s v="igurnee5z@usnews.com"/>
    <x v="0"/>
    <s v="Lib"/>
    <x v="3"/>
    <s v="D"/>
    <x v="2"/>
    <n v="0.2"/>
    <n v="3.8849999999999998"/>
    <n v="23.31"/>
    <s v="No"/>
  </r>
  <r>
    <s v="PUX-47906-110"/>
    <x v="185"/>
    <s v="02002-98725-CH"/>
    <s v="L-M-1"/>
    <n v="4"/>
    <x v="201"/>
    <s v="asnowding60@comsenz.com"/>
    <x v="0"/>
    <s v="Lib"/>
    <x v="3"/>
    <s v="M"/>
    <x v="0"/>
    <n v="1"/>
    <n v="14.55"/>
    <n v="58.2"/>
    <s v="Yes"/>
  </r>
  <r>
    <s v="COL-72079-610"/>
    <x v="186"/>
    <s v="38487-01549-MV"/>
    <s v="E-L-0.5"/>
    <n v="4"/>
    <x v="202"/>
    <s v="gpoinsett61@berkeley.edu"/>
    <x v="0"/>
    <s v="Exc"/>
    <x v="1"/>
    <s v="L"/>
    <x v="1"/>
    <n v="0.5"/>
    <n v="8.91"/>
    <n v="35.64"/>
    <s v="No"/>
  </r>
  <r>
    <s v="LBC-45686-819"/>
    <x v="187"/>
    <s v="98573-41811-EQ"/>
    <s v="A-M-1"/>
    <n v="5"/>
    <x v="203"/>
    <s v="rfurman62@t.co"/>
    <x v="1"/>
    <s v="Ara"/>
    <x v="2"/>
    <s v="M"/>
    <x v="0"/>
    <n v="1"/>
    <n v="11.25"/>
    <n v="56.25"/>
    <s v="Yes"/>
  </r>
  <r>
    <s v="BLQ-03709-265"/>
    <x v="148"/>
    <s v="72463-75685-MV"/>
    <s v="R-L-0.2"/>
    <n v="3"/>
    <x v="204"/>
    <s v="ccrosier63@xrea.com"/>
    <x v="0"/>
    <s v="Rob"/>
    <x v="0"/>
    <s v="L"/>
    <x v="1"/>
    <n v="0.2"/>
    <n v="3.5849999999999995"/>
    <n v="10.754999999999999"/>
    <s v="No"/>
  </r>
  <r>
    <s v="BLQ-03709-265"/>
    <x v="148"/>
    <s v="72463-75685-MV"/>
    <s v="R-M-0.2"/>
    <n v="5"/>
    <x v="204"/>
    <s v="ccrosier63@xrea.com"/>
    <x v="0"/>
    <s v="Rob"/>
    <x v="0"/>
    <s v="M"/>
    <x v="0"/>
    <n v="0.2"/>
    <n v="2.9849999999999999"/>
    <n v="14.924999999999999"/>
    <s v="No"/>
  </r>
  <r>
    <s v="VFZ-91673-181"/>
    <x v="188"/>
    <s v="10225-91535-AI"/>
    <s v="A-L-1"/>
    <n v="6"/>
    <x v="205"/>
    <s v="lrushmer65@europa.eu"/>
    <x v="0"/>
    <s v="Ara"/>
    <x v="2"/>
    <s v="L"/>
    <x v="1"/>
    <n v="1"/>
    <n v="12.95"/>
    <n v="77.699999999999989"/>
    <s v="Yes"/>
  </r>
  <r>
    <s v="WKD-81956-870"/>
    <x v="189"/>
    <s v="48090-06534-HI"/>
    <s v="L-D-0.5"/>
    <n v="3"/>
    <x v="206"/>
    <s v="wedinborough66@github.io"/>
    <x v="0"/>
    <s v="Lib"/>
    <x v="3"/>
    <s v="D"/>
    <x v="2"/>
    <n v="0.5"/>
    <n v="7.77"/>
    <n v="23.31"/>
    <s v="No"/>
  </r>
  <r>
    <s v="TNI-91067-006"/>
    <x v="190"/>
    <s v="80444-58185-FX"/>
    <s v="E-L-1"/>
    <n v="4"/>
    <x v="207"/>
    <s v=""/>
    <x v="0"/>
    <s v="Exc"/>
    <x v="1"/>
    <s v="L"/>
    <x v="1"/>
    <n v="1"/>
    <n v="14.85"/>
    <n v="59.4"/>
    <s v="Yes"/>
  </r>
  <r>
    <s v="IZA-61469-812"/>
    <x v="191"/>
    <s v="13561-92774-WP"/>
    <s v="L-D-2.5"/>
    <n v="4"/>
    <x v="208"/>
    <s v="kbromehead68@un.org"/>
    <x v="0"/>
    <s v="Lib"/>
    <x v="3"/>
    <s v="D"/>
    <x v="2"/>
    <n v="2.5"/>
    <n v="29.784999999999997"/>
    <n v="119.13999999999999"/>
    <s v="Yes"/>
  </r>
  <r>
    <s v="PSS-22466-862"/>
    <x v="192"/>
    <s v="11550-78378-GE"/>
    <s v="R-L-0.2"/>
    <n v="4"/>
    <x v="209"/>
    <s v="ewesterman69@si.edu"/>
    <x v="1"/>
    <s v="Rob"/>
    <x v="0"/>
    <s v="L"/>
    <x v="1"/>
    <n v="0.2"/>
    <n v="3.5849999999999995"/>
    <n v="14.339999999999998"/>
    <s v="No"/>
  </r>
  <r>
    <s v="REH-56504-397"/>
    <x v="193"/>
    <s v="90961-35603-RP"/>
    <s v="A-M-2.5"/>
    <n v="5"/>
    <x v="210"/>
    <s v="ahutchens6a@amazonaws.com"/>
    <x v="0"/>
    <s v="Ara"/>
    <x v="2"/>
    <s v="M"/>
    <x v="0"/>
    <n v="2.5"/>
    <n v="25.874999999999996"/>
    <n v="129.37499999999997"/>
    <s v="No"/>
  </r>
  <r>
    <s v="ALA-62598-016"/>
    <x v="194"/>
    <s v="57145-03803-ZL"/>
    <s v="R-D-0.2"/>
    <n v="6"/>
    <x v="211"/>
    <s v="nwyvill6b@naver.com"/>
    <x v="2"/>
    <s v="Rob"/>
    <x v="0"/>
    <s v="D"/>
    <x v="2"/>
    <n v="0.2"/>
    <n v="2.6849999999999996"/>
    <n v="16.11"/>
    <s v="Yes"/>
  </r>
  <r>
    <s v="EYE-70374-835"/>
    <x v="195"/>
    <s v="89115-11966-VF"/>
    <s v="R-L-0.2"/>
    <n v="5"/>
    <x v="212"/>
    <s v="bmathon6c@barnesandnoble.com"/>
    <x v="0"/>
    <s v="Rob"/>
    <x v="0"/>
    <s v="L"/>
    <x v="1"/>
    <n v="0.2"/>
    <n v="3.5849999999999995"/>
    <n v="17.924999999999997"/>
    <s v="No"/>
  </r>
  <r>
    <s v="CCZ-19589-212"/>
    <x v="196"/>
    <s v="05754-41702-FG"/>
    <s v="L-M-0.2"/>
    <n v="2"/>
    <x v="213"/>
    <s v="kstreight6d@about.com"/>
    <x v="0"/>
    <s v="Lib"/>
    <x v="3"/>
    <s v="M"/>
    <x v="0"/>
    <n v="0.2"/>
    <n v="4.3650000000000002"/>
    <n v="8.73"/>
    <s v="No"/>
  </r>
  <r>
    <s v="BPT-83989-157"/>
    <x v="197"/>
    <s v="84269-49816-ML"/>
    <s v="A-M-2.5"/>
    <n v="2"/>
    <x v="214"/>
    <s v="pcutchie6e@globo.com"/>
    <x v="0"/>
    <s v="Ara"/>
    <x v="2"/>
    <s v="M"/>
    <x v="0"/>
    <n v="2.5"/>
    <n v="25.874999999999996"/>
    <n v="51.749999999999993"/>
    <s v="No"/>
  </r>
  <r>
    <s v="YFH-87456-208"/>
    <x v="198"/>
    <s v="23600-98432-ME"/>
    <s v="L-M-0.2"/>
    <n v="2"/>
    <x v="215"/>
    <s v=""/>
    <x v="0"/>
    <s v="Lib"/>
    <x v="3"/>
    <s v="M"/>
    <x v="0"/>
    <n v="0.2"/>
    <n v="4.3650000000000002"/>
    <n v="8.73"/>
    <s v="Yes"/>
  </r>
  <r>
    <s v="JLN-14700-924"/>
    <x v="199"/>
    <s v="79058-02767-CP"/>
    <s v="L-L-0.2"/>
    <n v="5"/>
    <x v="216"/>
    <s v="cgheraldi6g@opera.com"/>
    <x v="2"/>
    <s v="Lib"/>
    <x v="3"/>
    <s v="L"/>
    <x v="1"/>
    <n v="0.2"/>
    <n v="4.7549999999999999"/>
    <n v="23.774999999999999"/>
    <s v="No"/>
  </r>
  <r>
    <s v="JVW-22582-137"/>
    <x v="200"/>
    <s v="89208-74646-UK"/>
    <s v="E-M-0.2"/>
    <n v="5"/>
    <x v="217"/>
    <s v="bkenwell6h@over-blog.com"/>
    <x v="0"/>
    <s v="Exc"/>
    <x v="1"/>
    <s v="M"/>
    <x v="0"/>
    <n v="0.2"/>
    <n v="4.125"/>
    <n v="20.625"/>
    <s v="No"/>
  </r>
  <r>
    <s v="LAA-41879-001"/>
    <x v="201"/>
    <s v="11408-81032-UR"/>
    <s v="L-L-2.5"/>
    <n v="1"/>
    <x v="218"/>
    <s v="tsutty6i@google.es"/>
    <x v="0"/>
    <s v="Lib"/>
    <x v="3"/>
    <s v="L"/>
    <x v="1"/>
    <n v="2.5"/>
    <n v="36.454999999999998"/>
    <n v="36.454999999999998"/>
    <s v="No"/>
  </r>
  <r>
    <s v="BRV-64870-915"/>
    <x v="202"/>
    <s v="32070-55528-UG"/>
    <s v="L-L-2.5"/>
    <n v="5"/>
    <x v="219"/>
    <s v=""/>
    <x v="1"/>
    <s v="Lib"/>
    <x v="3"/>
    <s v="L"/>
    <x v="1"/>
    <n v="2.5"/>
    <n v="36.454999999999998"/>
    <n v="182.27499999999998"/>
    <s v="No"/>
  </r>
  <r>
    <s v="RGJ-12544-083"/>
    <x v="203"/>
    <s v="48873-84433-PN"/>
    <s v="L-D-2.5"/>
    <n v="3"/>
    <x v="220"/>
    <s v="charce6k@cafepress.com"/>
    <x v="1"/>
    <s v="Lib"/>
    <x v="3"/>
    <s v="D"/>
    <x v="2"/>
    <n v="2.5"/>
    <n v="29.784999999999997"/>
    <n v="89.35499999999999"/>
    <s v="No"/>
  </r>
  <r>
    <s v="JJX-83339-346"/>
    <x v="204"/>
    <s v="32928-18158-OW"/>
    <s v="R-L-0.2"/>
    <n v="1"/>
    <x v="221"/>
    <s v=""/>
    <x v="0"/>
    <s v="Rob"/>
    <x v="0"/>
    <s v="L"/>
    <x v="1"/>
    <n v="0.2"/>
    <n v="3.5849999999999995"/>
    <n v="3.5849999999999995"/>
    <s v="Yes"/>
  </r>
  <r>
    <s v="BIU-21970-705"/>
    <x v="205"/>
    <s v="89711-56688-GG"/>
    <s v="R-M-2.5"/>
    <n v="2"/>
    <x v="222"/>
    <s v="fdrysdale6m@symantec.com"/>
    <x v="0"/>
    <s v="Rob"/>
    <x v="0"/>
    <s v="M"/>
    <x v="0"/>
    <n v="2.5"/>
    <n v="22.884999999999998"/>
    <n v="45.769999999999996"/>
    <s v="Yes"/>
  </r>
  <r>
    <s v="ELJ-87741-745"/>
    <x v="206"/>
    <s v="48389-71976-JB"/>
    <s v="E-L-1"/>
    <n v="4"/>
    <x v="223"/>
    <s v="dmagowan6n@fc2.com"/>
    <x v="0"/>
    <s v="Exc"/>
    <x v="1"/>
    <s v="L"/>
    <x v="1"/>
    <n v="1"/>
    <n v="14.85"/>
    <n v="59.4"/>
    <s v="No"/>
  </r>
  <r>
    <s v="SGI-48226-857"/>
    <x v="207"/>
    <s v="84033-80762-EQ"/>
    <s v="A-M-2.5"/>
    <n v="6"/>
    <x v="224"/>
    <s v=""/>
    <x v="0"/>
    <s v="Ara"/>
    <x v="2"/>
    <s v="M"/>
    <x v="0"/>
    <n v="2.5"/>
    <n v="25.874999999999996"/>
    <n v="155.24999999999997"/>
    <s v="Yes"/>
  </r>
  <r>
    <s v="AHV-66988-037"/>
    <x v="208"/>
    <s v="12743-00952-KO"/>
    <s v="R-M-2.5"/>
    <n v="2"/>
    <x v="225"/>
    <s v=""/>
    <x v="0"/>
    <s v="Rob"/>
    <x v="0"/>
    <s v="M"/>
    <x v="0"/>
    <n v="2.5"/>
    <n v="22.884999999999998"/>
    <n v="45.769999999999996"/>
    <s v="No"/>
  </r>
  <r>
    <s v="ISK-42066-094"/>
    <x v="209"/>
    <s v="41505-42181-EF"/>
    <s v="E-D-1"/>
    <n v="3"/>
    <x v="226"/>
    <s v="srushbrooke6q@youku.com"/>
    <x v="0"/>
    <s v="Exc"/>
    <x v="1"/>
    <s v="D"/>
    <x v="2"/>
    <n v="1"/>
    <n v="12.15"/>
    <n v="36.450000000000003"/>
    <s v="Yes"/>
  </r>
  <r>
    <s v="FTC-35822-530"/>
    <x v="210"/>
    <s v="14307-87663-KB"/>
    <s v="E-D-0.5"/>
    <n v="4"/>
    <x v="227"/>
    <s v="tdrynan6r@deviantart.com"/>
    <x v="0"/>
    <s v="Exc"/>
    <x v="1"/>
    <s v="D"/>
    <x v="2"/>
    <n v="0.5"/>
    <n v="7.29"/>
    <n v="29.16"/>
    <s v="Yes"/>
  </r>
  <r>
    <s v="VSS-56247-688"/>
    <x v="211"/>
    <s v="08360-19442-GB"/>
    <s v="L-M-2.5"/>
    <n v="4"/>
    <x v="228"/>
    <s v="eyurkov6s@hud.gov"/>
    <x v="0"/>
    <s v="Lib"/>
    <x v="3"/>
    <s v="M"/>
    <x v="0"/>
    <n v="2.5"/>
    <n v="33.464999999999996"/>
    <n v="133.85999999999999"/>
    <s v="No"/>
  </r>
  <r>
    <s v="HVW-25584-144"/>
    <x v="212"/>
    <s v="93405-51204-UW"/>
    <s v="L-L-0.2"/>
    <n v="5"/>
    <x v="229"/>
    <s v="lmallan6t@state.gov"/>
    <x v="0"/>
    <s v="Lib"/>
    <x v="3"/>
    <s v="L"/>
    <x v="1"/>
    <n v="0.2"/>
    <n v="4.7549999999999999"/>
    <n v="23.774999999999999"/>
    <s v="Yes"/>
  </r>
  <r>
    <s v="MUY-15309-209"/>
    <x v="213"/>
    <s v="97152-03355-IW"/>
    <s v="L-D-1"/>
    <n v="3"/>
    <x v="230"/>
    <s v="gbentjens6u@netlog.com"/>
    <x v="2"/>
    <s v="Lib"/>
    <x v="3"/>
    <s v="D"/>
    <x v="2"/>
    <n v="1"/>
    <n v="12.95"/>
    <n v="38.849999999999994"/>
    <s v="No"/>
  </r>
  <r>
    <s v="VAJ-44572-469"/>
    <x v="63"/>
    <s v="79216-73157-TE"/>
    <s v="R-L-0.2"/>
    <n v="6"/>
    <x v="231"/>
    <s v=""/>
    <x v="1"/>
    <s v="Rob"/>
    <x v="0"/>
    <s v="L"/>
    <x v="1"/>
    <n v="0.2"/>
    <n v="3.5849999999999995"/>
    <n v="21.509999999999998"/>
    <s v="Yes"/>
  </r>
  <r>
    <s v="YJU-84377-606"/>
    <x v="214"/>
    <s v="20259-47723-AC"/>
    <s v="A-D-1"/>
    <n v="1"/>
    <x v="232"/>
    <s v="lentwistle6w@omniture.com"/>
    <x v="0"/>
    <s v="Ara"/>
    <x v="2"/>
    <s v="D"/>
    <x v="2"/>
    <n v="1"/>
    <n v="9.9499999999999993"/>
    <n v="9.9499999999999993"/>
    <s v="Yes"/>
  </r>
  <r>
    <s v="VNC-93921-469"/>
    <x v="215"/>
    <s v="04666-71569-RI"/>
    <s v="L-L-1"/>
    <n v="1"/>
    <x v="233"/>
    <s v="zkiffe74@cyberchimps.com"/>
    <x v="0"/>
    <s v="Lib"/>
    <x v="3"/>
    <s v="L"/>
    <x v="1"/>
    <n v="1"/>
    <n v="15.85"/>
    <n v="15.85"/>
    <s v="Yes"/>
  </r>
  <r>
    <s v="OGB-91614-810"/>
    <x v="216"/>
    <s v="08909-77713-CG"/>
    <s v="R-M-0.2"/>
    <n v="1"/>
    <x v="234"/>
    <s v="macott6y@pagesperso-orange.fr"/>
    <x v="0"/>
    <s v="Rob"/>
    <x v="0"/>
    <s v="M"/>
    <x v="0"/>
    <n v="0.2"/>
    <n v="2.9849999999999999"/>
    <n v="2.9849999999999999"/>
    <s v="Yes"/>
  </r>
  <r>
    <s v="BQI-61647-496"/>
    <x v="217"/>
    <s v="84340-73931-VV"/>
    <s v="E-M-1"/>
    <n v="5"/>
    <x v="235"/>
    <s v="cheaviside6z@rediff.com"/>
    <x v="0"/>
    <s v="Exc"/>
    <x v="1"/>
    <s v="M"/>
    <x v="0"/>
    <n v="1"/>
    <n v="13.75"/>
    <n v="68.75"/>
    <s v="Yes"/>
  </r>
  <r>
    <s v="IOM-51636-823"/>
    <x v="218"/>
    <s v="04609-95151-XH"/>
    <s v="A-D-1"/>
    <n v="3"/>
    <x v="236"/>
    <s v=""/>
    <x v="0"/>
    <s v="Ara"/>
    <x v="2"/>
    <s v="D"/>
    <x v="2"/>
    <n v="1"/>
    <n v="9.9499999999999993"/>
    <n v="29.849999999999998"/>
    <s v="No"/>
  </r>
  <r>
    <s v="GGD-38107-641"/>
    <x v="219"/>
    <s v="99562-88650-YF"/>
    <s v="L-M-1"/>
    <n v="4"/>
    <x v="237"/>
    <s v="lkernan71@wsj.com"/>
    <x v="0"/>
    <s v="Lib"/>
    <x v="3"/>
    <s v="M"/>
    <x v="0"/>
    <n v="1"/>
    <n v="14.55"/>
    <n v="58.2"/>
    <s v="No"/>
  </r>
  <r>
    <s v="LTO-95975-728"/>
    <x v="220"/>
    <s v="46560-73885-PJ"/>
    <s v="R-L-0.5"/>
    <n v="4"/>
    <x v="238"/>
    <s v="rmclae72@dailymotion.com"/>
    <x v="2"/>
    <s v="Rob"/>
    <x v="0"/>
    <s v="L"/>
    <x v="1"/>
    <n v="0.5"/>
    <n v="7.169999999999999"/>
    <n v="28.679999999999996"/>
    <s v="No"/>
  </r>
  <r>
    <s v="IGM-84664-265"/>
    <x v="114"/>
    <s v="80179-44620-WN"/>
    <s v="R-L-0.5"/>
    <n v="3"/>
    <x v="239"/>
    <s v="cblowfelde73@ustream.tv"/>
    <x v="0"/>
    <s v="Rob"/>
    <x v="0"/>
    <s v="L"/>
    <x v="1"/>
    <n v="0.5"/>
    <n v="7.169999999999999"/>
    <n v="21.509999999999998"/>
    <s v="No"/>
  </r>
  <r>
    <s v="SKO-45740-621"/>
    <x v="221"/>
    <s v="04666-71569-RI"/>
    <s v="L-M-0.5"/>
    <n v="2"/>
    <x v="233"/>
    <s v="zkiffe74@cyberchimps.com"/>
    <x v="0"/>
    <s v="Lib"/>
    <x v="3"/>
    <s v="M"/>
    <x v="0"/>
    <n v="0.5"/>
    <n v="8.73"/>
    <n v="17.46"/>
    <s v="Yes"/>
  </r>
  <r>
    <s v="FOJ-02234-063"/>
    <x v="222"/>
    <s v="59081-87231-VP"/>
    <s v="E-D-2.5"/>
    <n v="1"/>
    <x v="240"/>
    <s v="docalleran75@ucla.edu"/>
    <x v="0"/>
    <s v="Exc"/>
    <x v="1"/>
    <s v="D"/>
    <x v="2"/>
    <n v="2.5"/>
    <n v="27.945"/>
    <n v="27.945"/>
    <s v="Yes"/>
  </r>
  <r>
    <s v="MSJ-11909-468"/>
    <x v="188"/>
    <s v="07878-45872-CC"/>
    <s v="E-D-2.5"/>
    <n v="5"/>
    <x v="241"/>
    <s v="ccromwell76@desdev.cn"/>
    <x v="0"/>
    <s v="Exc"/>
    <x v="1"/>
    <s v="D"/>
    <x v="2"/>
    <n v="2.5"/>
    <n v="27.945"/>
    <n v="139.72499999999999"/>
    <s v="No"/>
  </r>
  <r>
    <s v="DKB-78053-329"/>
    <x v="223"/>
    <s v="12444-05174-OO"/>
    <s v="R-M-0.2"/>
    <n v="2"/>
    <x v="242"/>
    <s v="ihay77@lulu.com"/>
    <x v="2"/>
    <s v="Rob"/>
    <x v="0"/>
    <s v="M"/>
    <x v="0"/>
    <n v="0.2"/>
    <n v="2.9849999999999999"/>
    <n v="5.97"/>
    <s v="No"/>
  </r>
  <r>
    <s v="DFZ-45083-941"/>
    <x v="224"/>
    <s v="34665-62561-AU"/>
    <s v="R-L-2.5"/>
    <n v="1"/>
    <x v="243"/>
    <s v="ttaffarello78@sciencedaily.com"/>
    <x v="0"/>
    <s v="Rob"/>
    <x v="0"/>
    <s v="L"/>
    <x v="1"/>
    <n v="2.5"/>
    <n v="27.484999999999996"/>
    <n v="27.484999999999996"/>
    <s v="Yes"/>
  </r>
  <r>
    <s v="OTA-40969-710"/>
    <x v="83"/>
    <s v="77877-11993-QH"/>
    <s v="R-L-1"/>
    <n v="5"/>
    <x v="244"/>
    <s v="mcanty79@jigsy.com"/>
    <x v="0"/>
    <s v="Rob"/>
    <x v="0"/>
    <s v="L"/>
    <x v="1"/>
    <n v="1"/>
    <n v="11.95"/>
    <n v="59.75"/>
    <s v="Yes"/>
  </r>
  <r>
    <s v="GRH-45571-667"/>
    <x v="104"/>
    <s v="32291-18308-YZ"/>
    <s v="E-M-1"/>
    <n v="3"/>
    <x v="245"/>
    <s v="jkopke7a@auda.org.au"/>
    <x v="0"/>
    <s v="Exc"/>
    <x v="1"/>
    <s v="M"/>
    <x v="0"/>
    <n v="1"/>
    <n v="13.75"/>
    <n v="41.25"/>
    <s v="No"/>
  </r>
  <r>
    <s v="NXV-05302-067"/>
    <x v="225"/>
    <s v="25754-33191-ZI"/>
    <s v="L-M-2.5"/>
    <n v="4"/>
    <x v="246"/>
    <s v=""/>
    <x v="0"/>
    <s v="Lib"/>
    <x v="3"/>
    <s v="M"/>
    <x v="0"/>
    <n v="2.5"/>
    <n v="33.464999999999996"/>
    <n v="133.85999999999999"/>
    <s v="No"/>
  </r>
  <r>
    <s v="VZH-86274-142"/>
    <x v="226"/>
    <s v="53120-45532-KL"/>
    <s v="R-L-1"/>
    <n v="5"/>
    <x v="247"/>
    <s v=""/>
    <x v="1"/>
    <s v="Rob"/>
    <x v="0"/>
    <s v="L"/>
    <x v="1"/>
    <n v="1"/>
    <n v="11.95"/>
    <n v="59.75"/>
    <s v="Yes"/>
  </r>
  <r>
    <s v="KIX-93248-135"/>
    <x v="227"/>
    <s v="36605-83052-WB"/>
    <s v="A-D-0.5"/>
    <n v="1"/>
    <x v="248"/>
    <s v="vhellmore7d@bbc.co.uk"/>
    <x v="0"/>
    <s v="Ara"/>
    <x v="2"/>
    <s v="D"/>
    <x v="2"/>
    <n v="0.5"/>
    <n v="5.97"/>
    <n v="5.97"/>
    <s v="Yes"/>
  </r>
  <r>
    <s v="AXR-10962-010"/>
    <x v="180"/>
    <s v="53683-35977-KI"/>
    <s v="E-D-1"/>
    <n v="2"/>
    <x v="249"/>
    <s v="mseawright7e@nbcnews.com"/>
    <x v="2"/>
    <s v="Exc"/>
    <x v="1"/>
    <s v="D"/>
    <x v="2"/>
    <n v="1"/>
    <n v="12.15"/>
    <n v="24.3"/>
    <s v="No"/>
  </r>
  <r>
    <s v="IHS-71573-008"/>
    <x v="228"/>
    <s v="07972-83134-NM"/>
    <s v="E-D-0.2"/>
    <n v="6"/>
    <x v="250"/>
    <s v="snortheast7f@mashable.com"/>
    <x v="0"/>
    <s v="Exc"/>
    <x v="1"/>
    <s v="D"/>
    <x v="2"/>
    <n v="0.2"/>
    <n v="3.645"/>
    <n v="21.87"/>
    <s v="Yes"/>
  </r>
  <r>
    <s v="QTR-19001-114"/>
    <x v="229"/>
    <s v="01035-70465-UO"/>
    <s v="A-D-1"/>
    <n v="2"/>
    <x v="195"/>
    <s v="aattwater5u@wikia.com"/>
    <x v="0"/>
    <s v="Ara"/>
    <x v="2"/>
    <s v="D"/>
    <x v="2"/>
    <n v="1"/>
    <n v="9.9499999999999993"/>
    <n v="19.899999999999999"/>
    <s v="Yes"/>
  </r>
  <r>
    <s v="WBK-62297-910"/>
    <x v="230"/>
    <s v="25514-23938-IQ"/>
    <s v="A-D-0.2"/>
    <n v="2"/>
    <x v="251"/>
    <s v="mfearon7h@reverbnation.com"/>
    <x v="0"/>
    <s v="Ara"/>
    <x v="2"/>
    <s v="D"/>
    <x v="2"/>
    <n v="0.2"/>
    <n v="2.9849999999999999"/>
    <n v="5.97"/>
    <s v="No"/>
  </r>
  <r>
    <s v="OGY-19377-175"/>
    <x v="231"/>
    <s v="49084-44492-OJ"/>
    <s v="E-D-0.5"/>
    <n v="1"/>
    <x v="252"/>
    <s v=""/>
    <x v="1"/>
    <s v="Exc"/>
    <x v="1"/>
    <s v="D"/>
    <x v="2"/>
    <n v="0.5"/>
    <n v="7.29"/>
    <n v="7.29"/>
    <s v="Yes"/>
  </r>
  <r>
    <s v="ESR-66651-814"/>
    <x v="80"/>
    <s v="76624-72205-CK"/>
    <s v="A-D-0.2"/>
    <n v="4"/>
    <x v="253"/>
    <s v="jsisneros7j@a8.net"/>
    <x v="0"/>
    <s v="Ara"/>
    <x v="2"/>
    <s v="D"/>
    <x v="2"/>
    <n v="0.2"/>
    <n v="2.9849999999999999"/>
    <n v="11.94"/>
    <s v="Yes"/>
  </r>
  <r>
    <s v="CPX-46916-770"/>
    <x v="232"/>
    <s v="12729-50170-JE"/>
    <s v="R-L-1"/>
    <n v="6"/>
    <x v="254"/>
    <s v="zcarlson7k@bigcartel.com"/>
    <x v="1"/>
    <s v="Rob"/>
    <x v="0"/>
    <s v="L"/>
    <x v="1"/>
    <n v="1"/>
    <n v="11.95"/>
    <n v="71.699999999999989"/>
    <s v="Yes"/>
  </r>
  <r>
    <s v="MDC-03318-645"/>
    <x v="233"/>
    <s v="43974-44760-QI"/>
    <s v="A-L-0.2"/>
    <n v="2"/>
    <x v="255"/>
    <s v="wmaddox7l@timesonline.co.uk"/>
    <x v="0"/>
    <s v="Ara"/>
    <x v="2"/>
    <s v="L"/>
    <x v="1"/>
    <n v="0.2"/>
    <n v="3.8849999999999998"/>
    <n v="7.77"/>
    <s v="No"/>
  </r>
  <r>
    <s v="SFF-86059-407"/>
    <x v="234"/>
    <s v="30585-48726-BK"/>
    <s v="A-M-2.5"/>
    <n v="1"/>
    <x v="256"/>
    <s v="dhedlestone7m@craigslist.org"/>
    <x v="0"/>
    <s v="Ara"/>
    <x v="2"/>
    <s v="M"/>
    <x v="0"/>
    <n v="2.5"/>
    <n v="25.874999999999996"/>
    <n v="25.874999999999996"/>
    <s v="No"/>
  </r>
  <r>
    <s v="SCL-94540-788"/>
    <x v="235"/>
    <s v="16123-07017-TY"/>
    <s v="E-L-2.5"/>
    <n v="6"/>
    <x v="257"/>
    <s v="tcrowthe7n@europa.eu"/>
    <x v="0"/>
    <s v="Exc"/>
    <x v="1"/>
    <s v="L"/>
    <x v="1"/>
    <n v="2.5"/>
    <n v="34.154999999999994"/>
    <n v="204.92999999999995"/>
    <s v="No"/>
  </r>
  <r>
    <s v="HVU-21634-076"/>
    <x v="236"/>
    <s v="27723-45097-MH"/>
    <s v="R-L-2.5"/>
    <n v="4"/>
    <x v="258"/>
    <s v="dbury7o@tinyurl.com"/>
    <x v="1"/>
    <s v="Rob"/>
    <x v="0"/>
    <s v="L"/>
    <x v="1"/>
    <n v="2.5"/>
    <n v="27.484999999999996"/>
    <n v="109.93999999999998"/>
    <s v="Yes"/>
  </r>
  <r>
    <s v="XUS-73326-418"/>
    <x v="237"/>
    <s v="37078-56703-AF"/>
    <s v="E-L-1"/>
    <n v="6"/>
    <x v="259"/>
    <s v="gbroadbear7p@omniture.com"/>
    <x v="0"/>
    <s v="Exc"/>
    <x v="1"/>
    <s v="L"/>
    <x v="1"/>
    <n v="1"/>
    <n v="14.85"/>
    <n v="89.1"/>
    <s v="No"/>
  </r>
  <r>
    <s v="XWD-18933-006"/>
    <x v="238"/>
    <s v="79420-11075-MY"/>
    <s v="A-L-0.2"/>
    <n v="2"/>
    <x v="260"/>
    <s v="epalfrey7q@devhub.com"/>
    <x v="0"/>
    <s v="Ara"/>
    <x v="2"/>
    <s v="L"/>
    <x v="1"/>
    <n v="0.2"/>
    <n v="3.8849999999999998"/>
    <n v="7.77"/>
    <s v="Yes"/>
  </r>
  <r>
    <s v="HPD-65272-772"/>
    <x v="52"/>
    <s v="57504-13456-UO"/>
    <s v="L-M-2.5"/>
    <n v="1"/>
    <x v="261"/>
    <s v="pmetrick7r@rakuten.co.jp"/>
    <x v="0"/>
    <s v="Lib"/>
    <x v="3"/>
    <s v="M"/>
    <x v="0"/>
    <n v="2.5"/>
    <n v="33.464999999999996"/>
    <n v="33.464999999999996"/>
    <s v="Yes"/>
  </r>
  <r>
    <s v="JEG-93140-224"/>
    <x v="146"/>
    <s v="53751-57560-CN"/>
    <s v="E-M-0.5"/>
    <n v="5"/>
    <x v="262"/>
    <s v=""/>
    <x v="0"/>
    <s v="Exc"/>
    <x v="1"/>
    <s v="M"/>
    <x v="0"/>
    <n v="0.5"/>
    <n v="8.25"/>
    <n v="41.25"/>
    <s v="Yes"/>
  </r>
  <r>
    <s v="NNH-62058-950"/>
    <x v="239"/>
    <s v="96112-42558-EA"/>
    <s v="E-L-1"/>
    <n v="4"/>
    <x v="263"/>
    <s v="kkarby7t@sbwire.com"/>
    <x v="0"/>
    <s v="Exc"/>
    <x v="1"/>
    <s v="L"/>
    <x v="1"/>
    <n v="1"/>
    <n v="14.85"/>
    <n v="59.4"/>
    <s v="Yes"/>
  </r>
  <r>
    <s v="LTD-71429-845"/>
    <x v="240"/>
    <s v="03157-23165-UB"/>
    <s v="A-L-0.5"/>
    <n v="1"/>
    <x v="264"/>
    <s v="fcrumpe7u@ftc.gov"/>
    <x v="2"/>
    <s v="Ara"/>
    <x v="2"/>
    <s v="L"/>
    <x v="1"/>
    <n v="0.5"/>
    <n v="7.77"/>
    <n v="7.77"/>
    <s v="No"/>
  </r>
  <r>
    <s v="MPV-26985-215"/>
    <x v="241"/>
    <s v="51466-52850-AG"/>
    <s v="R-D-0.5"/>
    <n v="1"/>
    <x v="265"/>
    <s v="achatto7v@sakura.ne.jp"/>
    <x v="2"/>
    <s v="Rob"/>
    <x v="0"/>
    <s v="D"/>
    <x v="2"/>
    <n v="0.5"/>
    <n v="5.3699999999999992"/>
    <n v="5.3699999999999992"/>
    <s v="Yes"/>
  </r>
  <r>
    <s v="IYO-10245-081"/>
    <x v="242"/>
    <s v="57145-31023-FK"/>
    <s v="E-M-2.5"/>
    <n v="3"/>
    <x v="266"/>
    <s v=""/>
    <x v="0"/>
    <s v="Exc"/>
    <x v="1"/>
    <s v="M"/>
    <x v="0"/>
    <n v="2.5"/>
    <n v="31.624999999999996"/>
    <n v="94.874999999999986"/>
    <s v="No"/>
  </r>
  <r>
    <s v="BYZ-39669-954"/>
    <x v="243"/>
    <s v="66408-53777-VE"/>
    <s v="L-L-2.5"/>
    <n v="1"/>
    <x v="267"/>
    <s v=""/>
    <x v="0"/>
    <s v="Lib"/>
    <x v="3"/>
    <s v="L"/>
    <x v="1"/>
    <n v="2.5"/>
    <n v="36.454999999999998"/>
    <n v="36.454999999999998"/>
    <s v="No"/>
  </r>
  <r>
    <s v="EFB-72860-209"/>
    <x v="244"/>
    <s v="53035-99701-WG"/>
    <s v="A-M-0.2"/>
    <n v="4"/>
    <x v="268"/>
    <s v="bmergue7y@umn.edu"/>
    <x v="0"/>
    <s v="Ara"/>
    <x v="2"/>
    <s v="M"/>
    <x v="0"/>
    <n v="0.2"/>
    <n v="3.375"/>
    <n v="13.5"/>
    <s v="Yes"/>
  </r>
  <r>
    <s v="GMM-72397-378"/>
    <x v="245"/>
    <s v="45899-92796-EI"/>
    <s v="R-L-0.2"/>
    <n v="4"/>
    <x v="269"/>
    <s v="kpatise7z@jigsy.com"/>
    <x v="0"/>
    <s v="Rob"/>
    <x v="0"/>
    <s v="L"/>
    <x v="1"/>
    <n v="0.2"/>
    <n v="3.5849999999999995"/>
    <n v="14.339999999999998"/>
    <s v="No"/>
  </r>
  <r>
    <s v="LYP-52345-883"/>
    <x v="246"/>
    <s v="17649-28133-PY"/>
    <s v="E-M-0.5"/>
    <n v="1"/>
    <x v="270"/>
    <s v=""/>
    <x v="1"/>
    <s v="Exc"/>
    <x v="1"/>
    <s v="M"/>
    <x v="0"/>
    <n v="0.5"/>
    <n v="8.25"/>
    <n v="8.25"/>
    <s v="Yes"/>
  </r>
  <r>
    <s v="DFK-35846-692"/>
    <x v="247"/>
    <s v="49612-33852-CN"/>
    <s v="R-D-0.2"/>
    <n v="5"/>
    <x v="271"/>
    <s v=""/>
    <x v="0"/>
    <s v="Rob"/>
    <x v="0"/>
    <s v="D"/>
    <x v="2"/>
    <n v="0.2"/>
    <n v="2.6849999999999996"/>
    <n v="13.424999999999997"/>
    <s v="Yes"/>
  </r>
  <r>
    <s v="XAH-93337-609"/>
    <x v="248"/>
    <s v="66976-43829-YG"/>
    <s v="A-D-1"/>
    <n v="5"/>
    <x v="272"/>
    <s v="dduke82@vkontakte.ru"/>
    <x v="0"/>
    <s v="Ara"/>
    <x v="2"/>
    <s v="D"/>
    <x v="2"/>
    <n v="1"/>
    <n v="9.9499999999999993"/>
    <n v="49.75"/>
    <s v="No"/>
  </r>
  <r>
    <s v="QKA-72582-644"/>
    <x v="249"/>
    <s v="64852-04619-XZ"/>
    <s v="E-M-0.5"/>
    <n v="2"/>
    <x v="273"/>
    <s v=""/>
    <x v="1"/>
    <s v="Exc"/>
    <x v="1"/>
    <s v="M"/>
    <x v="0"/>
    <n v="0.5"/>
    <n v="8.25"/>
    <n v="16.5"/>
    <s v="No"/>
  </r>
  <r>
    <s v="ZDK-84567-102"/>
    <x v="250"/>
    <s v="58690-31815-VY"/>
    <s v="A-D-0.5"/>
    <n v="3"/>
    <x v="274"/>
    <s v="ihussey84@mapy.cz"/>
    <x v="0"/>
    <s v="Ara"/>
    <x v="2"/>
    <s v="D"/>
    <x v="2"/>
    <n v="0.5"/>
    <n v="5.97"/>
    <n v="17.91"/>
    <s v="No"/>
  </r>
  <r>
    <s v="WAV-38301-984"/>
    <x v="251"/>
    <s v="62863-81239-DT"/>
    <s v="A-D-0.5"/>
    <n v="5"/>
    <x v="275"/>
    <s v="cpinkerton85@upenn.edu"/>
    <x v="0"/>
    <s v="Ara"/>
    <x v="2"/>
    <s v="D"/>
    <x v="2"/>
    <n v="0.5"/>
    <n v="5.97"/>
    <n v="29.849999999999998"/>
    <s v="No"/>
  </r>
  <r>
    <s v="KZR-33023-209"/>
    <x v="177"/>
    <s v="21177-40725-CF"/>
    <s v="E-L-1"/>
    <n v="3"/>
    <x v="276"/>
    <s v=""/>
    <x v="0"/>
    <s v="Exc"/>
    <x v="1"/>
    <s v="L"/>
    <x v="1"/>
    <n v="1"/>
    <n v="14.85"/>
    <n v="44.55"/>
    <s v="No"/>
  </r>
  <r>
    <s v="ULM-49433-003"/>
    <x v="252"/>
    <s v="99421-80253-UI"/>
    <s v="E-M-1"/>
    <n v="2"/>
    <x v="277"/>
    <s v=""/>
    <x v="0"/>
    <s v="Exc"/>
    <x v="1"/>
    <s v="M"/>
    <x v="0"/>
    <n v="1"/>
    <n v="13.75"/>
    <n v="27.5"/>
    <s v="No"/>
  </r>
  <r>
    <s v="SIB-83254-136"/>
    <x v="253"/>
    <s v="45315-50206-DK"/>
    <s v="R-M-0.5"/>
    <n v="6"/>
    <x v="278"/>
    <s v="dvizor88@furl.net"/>
    <x v="0"/>
    <s v="Rob"/>
    <x v="0"/>
    <s v="M"/>
    <x v="0"/>
    <n v="0.5"/>
    <n v="5.97"/>
    <n v="35.82"/>
    <s v="Yes"/>
  </r>
  <r>
    <s v="NOK-50349-551"/>
    <x v="254"/>
    <s v="09595-95726-OV"/>
    <s v="R-D-0.5"/>
    <n v="3"/>
    <x v="279"/>
    <s v="esedgebeer89@oaic.gov.au"/>
    <x v="0"/>
    <s v="Rob"/>
    <x v="0"/>
    <s v="D"/>
    <x v="2"/>
    <n v="0.5"/>
    <n v="5.3699999999999992"/>
    <n v="16.11"/>
    <s v="Yes"/>
  </r>
  <r>
    <s v="YIS-96268-844"/>
    <x v="227"/>
    <s v="60221-67036-TD"/>
    <s v="E-L-0.2"/>
    <n v="6"/>
    <x v="280"/>
    <s v="klestrange8a@lulu.com"/>
    <x v="0"/>
    <s v="Exc"/>
    <x v="1"/>
    <s v="L"/>
    <x v="1"/>
    <n v="0.2"/>
    <n v="4.4550000000000001"/>
    <n v="26.73"/>
    <s v="Yes"/>
  </r>
  <r>
    <s v="CXI-04933-855"/>
    <x v="110"/>
    <s v="62923-29397-KX"/>
    <s v="E-L-2.5"/>
    <n v="6"/>
    <x v="281"/>
    <s v="ltanti8b@techcrunch.com"/>
    <x v="0"/>
    <s v="Exc"/>
    <x v="1"/>
    <s v="L"/>
    <x v="1"/>
    <n v="2.5"/>
    <n v="34.154999999999994"/>
    <n v="204.92999999999995"/>
    <s v="Yes"/>
  </r>
  <r>
    <s v="IZU-90429-382"/>
    <x v="182"/>
    <s v="33011-52383-BA"/>
    <s v="A-L-1"/>
    <n v="3"/>
    <x v="282"/>
    <s v="ade8c@1und1.de"/>
    <x v="0"/>
    <s v="Ara"/>
    <x v="2"/>
    <s v="L"/>
    <x v="1"/>
    <n v="1"/>
    <n v="12.95"/>
    <n v="38.849999999999994"/>
    <s v="Yes"/>
  </r>
  <r>
    <s v="WIT-40912-783"/>
    <x v="255"/>
    <s v="86768-91598-FA"/>
    <s v="L-D-0.2"/>
    <n v="4"/>
    <x v="283"/>
    <s v="tjedrachowicz8d@acquirethisname.com"/>
    <x v="0"/>
    <s v="Lib"/>
    <x v="3"/>
    <s v="D"/>
    <x v="2"/>
    <n v="0.2"/>
    <n v="3.8849999999999998"/>
    <n v="15.54"/>
    <s v="Yes"/>
  </r>
  <r>
    <s v="PSD-57291-590"/>
    <x v="256"/>
    <s v="37191-12203-MX"/>
    <s v="A-M-0.5"/>
    <n v="1"/>
    <x v="284"/>
    <s v="pstonner8e@moonfruit.com"/>
    <x v="0"/>
    <s v="Ara"/>
    <x v="2"/>
    <s v="M"/>
    <x v="0"/>
    <n v="0.5"/>
    <n v="6.75"/>
    <n v="6.75"/>
    <s v="No"/>
  </r>
  <r>
    <s v="GOI-41472-677"/>
    <x v="3"/>
    <s v="16545-76328-JY"/>
    <s v="E-D-2.5"/>
    <n v="4"/>
    <x v="285"/>
    <s v="dtingly8f@goo.ne.jp"/>
    <x v="0"/>
    <s v="Exc"/>
    <x v="1"/>
    <s v="D"/>
    <x v="2"/>
    <n v="2.5"/>
    <n v="27.945"/>
    <n v="111.78"/>
    <s v="Yes"/>
  </r>
  <r>
    <s v="KTX-17944-494"/>
    <x v="257"/>
    <s v="74330-29286-RO"/>
    <s v="A-L-0.2"/>
    <n v="1"/>
    <x v="286"/>
    <s v="crushe8n@about.me"/>
    <x v="0"/>
    <s v="Ara"/>
    <x v="2"/>
    <s v="L"/>
    <x v="1"/>
    <n v="0.2"/>
    <n v="3.8849999999999998"/>
    <n v="3.8849999999999998"/>
    <s v="Yes"/>
  </r>
  <r>
    <s v="RDM-99811-230"/>
    <x v="258"/>
    <s v="22349-47389-GY"/>
    <s v="L-M-0.2"/>
    <n v="5"/>
    <x v="287"/>
    <s v="bchecci8h@usa.gov"/>
    <x v="2"/>
    <s v="Lib"/>
    <x v="3"/>
    <s v="M"/>
    <x v="0"/>
    <n v="0.2"/>
    <n v="4.3650000000000002"/>
    <n v="21.825000000000003"/>
    <s v="No"/>
  </r>
  <r>
    <s v="JTU-55897-581"/>
    <x v="259"/>
    <s v="70290-38099-GB"/>
    <s v="R-M-0.2"/>
    <n v="5"/>
    <x v="288"/>
    <s v="jbagot8i@mac.com"/>
    <x v="0"/>
    <s v="Rob"/>
    <x v="0"/>
    <s v="M"/>
    <x v="0"/>
    <n v="0.2"/>
    <n v="2.9849999999999999"/>
    <n v="14.924999999999999"/>
    <s v="No"/>
  </r>
  <r>
    <s v="CRK-07584-240"/>
    <x v="260"/>
    <s v="18741-72071-PP"/>
    <s v="A-M-1"/>
    <n v="3"/>
    <x v="289"/>
    <s v="ebeeble8j@soundcloud.com"/>
    <x v="0"/>
    <s v="Ara"/>
    <x v="2"/>
    <s v="M"/>
    <x v="0"/>
    <n v="1"/>
    <n v="11.25"/>
    <n v="33.75"/>
    <s v="Yes"/>
  </r>
  <r>
    <s v="MKE-75518-399"/>
    <x v="261"/>
    <s v="62588-82624-II"/>
    <s v="A-M-1"/>
    <n v="3"/>
    <x v="290"/>
    <s v="cfluin8k@flickr.com"/>
    <x v="2"/>
    <s v="Ara"/>
    <x v="2"/>
    <s v="M"/>
    <x v="0"/>
    <n v="1"/>
    <n v="11.25"/>
    <n v="33.75"/>
    <s v="No"/>
  </r>
  <r>
    <s v="AEL-51169-725"/>
    <x v="262"/>
    <s v="37430-29579-HD"/>
    <s v="L-M-0.2"/>
    <n v="6"/>
    <x v="291"/>
    <s v="ebletsor8l@vinaora.com"/>
    <x v="0"/>
    <s v="Lib"/>
    <x v="3"/>
    <s v="M"/>
    <x v="0"/>
    <n v="0.2"/>
    <n v="4.3650000000000002"/>
    <n v="26.19"/>
    <s v="Yes"/>
  </r>
  <r>
    <s v="ZGM-83108-823"/>
    <x v="263"/>
    <s v="84132-22322-QT"/>
    <s v="E-L-1"/>
    <n v="1"/>
    <x v="292"/>
    <s v="pbrydell8m@bloglovin.com"/>
    <x v="1"/>
    <s v="Exc"/>
    <x v="1"/>
    <s v="L"/>
    <x v="1"/>
    <n v="1"/>
    <n v="14.85"/>
    <n v="14.85"/>
    <s v="No"/>
  </r>
  <r>
    <s v="JBP-78754-392"/>
    <x v="212"/>
    <s v="74330-29286-RO"/>
    <s v="E-M-2.5"/>
    <n v="6"/>
    <x v="286"/>
    <s v="crushe8n@about.me"/>
    <x v="0"/>
    <s v="Exc"/>
    <x v="1"/>
    <s v="M"/>
    <x v="0"/>
    <n v="2.5"/>
    <n v="31.624999999999996"/>
    <n v="189.74999999999997"/>
    <s v="Yes"/>
  </r>
  <r>
    <s v="RNH-54912-747"/>
    <x v="187"/>
    <s v="37445-17791-NQ"/>
    <s v="R-M-0.5"/>
    <n v="1"/>
    <x v="293"/>
    <s v="nleethem8o@mac.com"/>
    <x v="0"/>
    <s v="Rob"/>
    <x v="0"/>
    <s v="M"/>
    <x v="0"/>
    <n v="0.5"/>
    <n v="5.97"/>
    <n v="5.97"/>
    <s v="Yes"/>
  </r>
  <r>
    <s v="JDS-33440-914"/>
    <x v="248"/>
    <s v="58511-10548-ZU"/>
    <s v="R-M-1"/>
    <n v="3"/>
    <x v="294"/>
    <s v="anesfield8p@people.com.cn"/>
    <x v="2"/>
    <s v="Rob"/>
    <x v="0"/>
    <s v="M"/>
    <x v="0"/>
    <n v="1"/>
    <n v="9.9499999999999993"/>
    <n v="29.849999999999998"/>
    <s v="Yes"/>
  </r>
  <r>
    <s v="SYX-48878-182"/>
    <x v="264"/>
    <s v="47725-34771-FJ"/>
    <s v="R-D-1"/>
    <n v="5"/>
    <x v="295"/>
    <s v=""/>
    <x v="0"/>
    <s v="Rob"/>
    <x v="0"/>
    <s v="D"/>
    <x v="2"/>
    <n v="1"/>
    <n v="8.9499999999999993"/>
    <n v="44.75"/>
    <s v="No"/>
  </r>
  <r>
    <s v="ZGD-94763-868"/>
    <x v="265"/>
    <s v="53086-67334-KT"/>
    <s v="E-L-2.5"/>
    <n v="1"/>
    <x v="296"/>
    <s v="mbrockway8r@ibm.com"/>
    <x v="0"/>
    <s v="Exc"/>
    <x v="1"/>
    <s v="L"/>
    <x v="1"/>
    <n v="2.5"/>
    <n v="34.154999999999994"/>
    <n v="34.154999999999994"/>
    <s v="Yes"/>
  </r>
  <r>
    <s v="CZY-70361-485"/>
    <x v="266"/>
    <s v="83308-82257-UN"/>
    <s v="E-L-2.5"/>
    <n v="6"/>
    <x v="297"/>
    <s v="nlush8s@dedecms.com"/>
    <x v="1"/>
    <s v="Exc"/>
    <x v="1"/>
    <s v="L"/>
    <x v="1"/>
    <n v="2.5"/>
    <n v="34.154999999999994"/>
    <n v="204.92999999999995"/>
    <s v="No"/>
  </r>
  <r>
    <s v="RJR-12175-899"/>
    <x v="267"/>
    <s v="37274-08534-FM"/>
    <s v="E-D-0.5"/>
    <n v="3"/>
    <x v="298"/>
    <s v="smcmillian8t@csmonitor.com"/>
    <x v="0"/>
    <s v="Exc"/>
    <x v="1"/>
    <s v="D"/>
    <x v="2"/>
    <n v="0.5"/>
    <n v="7.29"/>
    <n v="21.87"/>
    <s v="No"/>
  </r>
  <r>
    <s v="ELB-07929-407"/>
    <x v="204"/>
    <s v="54004-04664-AA"/>
    <s v="A-M-2.5"/>
    <n v="2"/>
    <x v="299"/>
    <s v="tbennison8u@google.cn"/>
    <x v="0"/>
    <s v="Ara"/>
    <x v="2"/>
    <s v="M"/>
    <x v="0"/>
    <n v="2.5"/>
    <n v="25.874999999999996"/>
    <n v="51.749999999999993"/>
    <s v="Yes"/>
  </r>
  <r>
    <s v="UJQ-54441-340"/>
    <x v="268"/>
    <s v="26822-19510-SD"/>
    <s v="E-M-0.2"/>
    <n v="2"/>
    <x v="300"/>
    <s v="gtweed8v@yolasite.com"/>
    <x v="0"/>
    <s v="Exc"/>
    <x v="1"/>
    <s v="M"/>
    <x v="0"/>
    <n v="0.2"/>
    <n v="4.125"/>
    <n v="8.25"/>
    <s v="Yes"/>
  </r>
  <r>
    <s v="UJQ-54441-340"/>
    <x v="268"/>
    <s v="26822-19510-SD"/>
    <s v="A-L-0.2"/>
    <n v="5"/>
    <x v="300"/>
    <s v="gtweed8v@yolasite.com"/>
    <x v="0"/>
    <s v="Ara"/>
    <x v="2"/>
    <s v="L"/>
    <x v="1"/>
    <n v="0.2"/>
    <n v="3.8849999999999998"/>
    <n v="19.424999999999997"/>
    <s v="Yes"/>
  </r>
  <r>
    <s v="OWY-43108-475"/>
    <x v="269"/>
    <s v="06432-73165-ML"/>
    <s v="A-M-0.2"/>
    <n v="6"/>
    <x v="301"/>
    <s v="ggoggin8x@wix.com"/>
    <x v="1"/>
    <s v="Ara"/>
    <x v="2"/>
    <s v="M"/>
    <x v="0"/>
    <n v="0.2"/>
    <n v="3.375"/>
    <n v="20.25"/>
    <s v="Yes"/>
  </r>
  <r>
    <s v="GNO-91911-159"/>
    <x v="145"/>
    <s v="96503-31833-CW"/>
    <s v="L-D-0.5"/>
    <n v="3"/>
    <x v="302"/>
    <s v="sjeyness8y@biglobe.ne.jp"/>
    <x v="1"/>
    <s v="Lib"/>
    <x v="3"/>
    <s v="D"/>
    <x v="2"/>
    <n v="0.5"/>
    <n v="7.77"/>
    <n v="23.31"/>
    <s v="No"/>
  </r>
  <r>
    <s v="CNY-06284-066"/>
    <x v="270"/>
    <s v="63985-64148-MG"/>
    <s v="E-D-0.2"/>
    <n v="5"/>
    <x v="303"/>
    <s v="dbonhome8z@shinystat.com"/>
    <x v="0"/>
    <s v="Exc"/>
    <x v="1"/>
    <s v="D"/>
    <x v="2"/>
    <n v="0.2"/>
    <n v="3.645"/>
    <n v="18.225000000000001"/>
    <s v="Yes"/>
  </r>
  <r>
    <s v="OQS-46321-904"/>
    <x v="271"/>
    <s v="19597-91185-CM"/>
    <s v="E-M-1"/>
    <n v="1"/>
    <x v="304"/>
    <s v=""/>
    <x v="0"/>
    <s v="Exc"/>
    <x v="1"/>
    <s v="M"/>
    <x v="0"/>
    <n v="1"/>
    <n v="13.75"/>
    <n v="13.75"/>
    <s v="No"/>
  </r>
  <r>
    <s v="IBW-87442-480"/>
    <x v="272"/>
    <s v="79814-23626-JR"/>
    <s v="A-L-2.5"/>
    <n v="1"/>
    <x v="305"/>
    <s v="tle91@epa.gov"/>
    <x v="0"/>
    <s v="Ara"/>
    <x v="2"/>
    <s v="L"/>
    <x v="1"/>
    <n v="2.5"/>
    <n v="29.784999999999997"/>
    <n v="29.784999999999997"/>
    <s v="Yes"/>
  </r>
  <r>
    <s v="DGZ-82537-477"/>
    <x v="252"/>
    <s v="43439-94003-DW"/>
    <s v="R-D-1"/>
    <n v="5"/>
    <x v="306"/>
    <s v=""/>
    <x v="0"/>
    <s v="Rob"/>
    <x v="0"/>
    <s v="D"/>
    <x v="2"/>
    <n v="1"/>
    <n v="8.9499999999999993"/>
    <n v="44.75"/>
    <s v="No"/>
  </r>
  <r>
    <s v="LPS-39089-432"/>
    <x v="273"/>
    <s v="97655-45555-LI"/>
    <s v="R-D-1"/>
    <n v="5"/>
    <x v="307"/>
    <s v="balldridge93@yandex.ru"/>
    <x v="0"/>
    <s v="Rob"/>
    <x v="0"/>
    <s v="D"/>
    <x v="2"/>
    <n v="1"/>
    <n v="8.9499999999999993"/>
    <n v="44.75"/>
    <s v="Yes"/>
  </r>
  <r>
    <s v="MQU-86100-929"/>
    <x v="274"/>
    <s v="64418-01720-VW"/>
    <s v="L-L-0.5"/>
    <n v="4"/>
    <x v="308"/>
    <s v=""/>
    <x v="0"/>
    <s v="Lib"/>
    <x v="3"/>
    <s v="L"/>
    <x v="1"/>
    <n v="0.5"/>
    <n v="9.51"/>
    <n v="38.04"/>
    <s v="Yes"/>
  </r>
  <r>
    <s v="XUR-14132-391"/>
    <x v="275"/>
    <s v="96836-09258-RI"/>
    <s v="R-D-0.5"/>
    <n v="4"/>
    <x v="309"/>
    <s v="lgoodger95@guardian.co.uk"/>
    <x v="0"/>
    <s v="Rob"/>
    <x v="0"/>
    <s v="D"/>
    <x v="2"/>
    <n v="0.5"/>
    <n v="5.3699999999999992"/>
    <n v="21.479999999999997"/>
    <s v="Yes"/>
  </r>
  <r>
    <s v="OVI-27064-381"/>
    <x v="276"/>
    <s v="37274-08534-FM"/>
    <s v="R-D-0.5"/>
    <n v="3"/>
    <x v="298"/>
    <s v="smcmillian8t@csmonitor.com"/>
    <x v="0"/>
    <s v="Rob"/>
    <x v="0"/>
    <s v="D"/>
    <x v="2"/>
    <n v="0.5"/>
    <n v="5.3699999999999992"/>
    <n v="16.11"/>
    <s v="No"/>
  </r>
  <r>
    <s v="SHP-17012-870"/>
    <x v="277"/>
    <s v="69529-07533-CV"/>
    <s v="R-M-2.5"/>
    <n v="1"/>
    <x v="310"/>
    <s v="cdrewett97@wikipedia.org"/>
    <x v="0"/>
    <s v="Rob"/>
    <x v="0"/>
    <s v="M"/>
    <x v="0"/>
    <n v="2.5"/>
    <n v="22.884999999999998"/>
    <n v="22.884999999999998"/>
    <s v="Yes"/>
  </r>
  <r>
    <s v="FDY-03414-903"/>
    <x v="278"/>
    <s v="94840-49457-UD"/>
    <s v="A-D-0.5"/>
    <n v="3"/>
    <x v="311"/>
    <s v="qparsons98@blogtalkradio.com"/>
    <x v="0"/>
    <s v="Ara"/>
    <x v="2"/>
    <s v="D"/>
    <x v="2"/>
    <n v="0.5"/>
    <n v="5.97"/>
    <n v="17.91"/>
    <s v="Yes"/>
  </r>
  <r>
    <s v="WXT-85291-143"/>
    <x v="279"/>
    <s v="81414-81273-DK"/>
    <s v="R-M-0.5"/>
    <n v="4"/>
    <x v="312"/>
    <s v="vceely99@auda.org.au"/>
    <x v="0"/>
    <s v="Rob"/>
    <x v="0"/>
    <s v="M"/>
    <x v="0"/>
    <n v="0.5"/>
    <n v="5.97"/>
    <n v="23.88"/>
    <s v="Yes"/>
  </r>
  <r>
    <s v="QNP-18893-547"/>
    <x v="280"/>
    <s v="76930-61689-CH"/>
    <s v="R-L-1"/>
    <n v="5"/>
    <x v="313"/>
    <s v=""/>
    <x v="0"/>
    <s v="Rob"/>
    <x v="0"/>
    <s v="L"/>
    <x v="1"/>
    <n v="1"/>
    <n v="11.95"/>
    <n v="59.75"/>
    <s v="No"/>
  </r>
  <r>
    <s v="DOH-92927-530"/>
    <x v="281"/>
    <s v="12839-56537-TQ"/>
    <s v="L-L-0.2"/>
    <n v="6"/>
    <x v="314"/>
    <s v="cvasiliev9b@discuz.net"/>
    <x v="0"/>
    <s v="Lib"/>
    <x v="3"/>
    <s v="L"/>
    <x v="1"/>
    <n v="0.2"/>
    <n v="4.7549999999999999"/>
    <n v="28.53"/>
    <s v="Yes"/>
  </r>
  <r>
    <s v="HGJ-82768-173"/>
    <x v="282"/>
    <s v="62741-01322-HU"/>
    <s v="A-M-1"/>
    <n v="4"/>
    <x v="315"/>
    <s v="tomoylan9c@liveinternet.ru"/>
    <x v="2"/>
    <s v="Ara"/>
    <x v="2"/>
    <s v="M"/>
    <x v="0"/>
    <n v="1"/>
    <n v="11.25"/>
    <n v="45"/>
    <s v="No"/>
  </r>
  <r>
    <s v="YPT-95383-088"/>
    <x v="283"/>
    <s v="43439-94003-DW"/>
    <s v="E-D-2.5"/>
    <n v="2"/>
    <x v="306"/>
    <s v=""/>
    <x v="0"/>
    <s v="Exc"/>
    <x v="1"/>
    <s v="D"/>
    <x v="2"/>
    <n v="2.5"/>
    <n v="27.945"/>
    <n v="55.89"/>
    <s v="No"/>
  </r>
  <r>
    <s v="OYH-16533-767"/>
    <x v="284"/>
    <s v="44932-34838-RM"/>
    <s v="E-L-1"/>
    <n v="4"/>
    <x v="316"/>
    <s v="wfetherston9e@constantcontact.com"/>
    <x v="0"/>
    <s v="Exc"/>
    <x v="1"/>
    <s v="L"/>
    <x v="1"/>
    <n v="1"/>
    <n v="14.85"/>
    <n v="59.4"/>
    <s v="No"/>
  </r>
  <r>
    <s v="DWW-28642-549"/>
    <x v="285"/>
    <s v="91181-19412-RQ"/>
    <s v="E-D-0.2"/>
    <n v="2"/>
    <x v="317"/>
    <s v="erasmus9f@techcrunch.com"/>
    <x v="0"/>
    <s v="Exc"/>
    <x v="1"/>
    <s v="D"/>
    <x v="2"/>
    <n v="0.2"/>
    <n v="3.645"/>
    <n v="7.29"/>
    <s v="Yes"/>
  </r>
  <r>
    <s v="CGO-79583-871"/>
    <x v="286"/>
    <s v="37182-54930-XC"/>
    <s v="E-D-0.5"/>
    <n v="1"/>
    <x v="318"/>
    <s v="wgiorgioni9g@wikipedia.org"/>
    <x v="0"/>
    <s v="Exc"/>
    <x v="1"/>
    <s v="D"/>
    <x v="2"/>
    <n v="0.5"/>
    <n v="7.29"/>
    <n v="7.29"/>
    <s v="Yes"/>
  </r>
  <r>
    <s v="TFY-52090-386"/>
    <x v="287"/>
    <s v="08613-17327-XT"/>
    <s v="E-L-0.5"/>
    <n v="2"/>
    <x v="319"/>
    <s v="lscargle9h@myspace.com"/>
    <x v="0"/>
    <s v="Exc"/>
    <x v="1"/>
    <s v="L"/>
    <x v="1"/>
    <n v="0.5"/>
    <n v="8.91"/>
    <n v="17.82"/>
    <s v="No"/>
  </r>
  <r>
    <s v="TFY-52090-386"/>
    <x v="287"/>
    <s v="08613-17327-XT"/>
    <s v="L-D-0.5"/>
    <n v="5"/>
    <x v="319"/>
    <s v="lscargle9h@myspace.com"/>
    <x v="0"/>
    <s v="Lib"/>
    <x v="3"/>
    <s v="D"/>
    <x v="2"/>
    <n v="0.5"/>
    <n v="7.77"/>
    <n v="38.849999999999994"/>
    <s v="No"/>
  </r>
  <r>
    <s v="NYY-73968-094"/>
    <x v="288"/>
    <s v="70451-38048-AH"/>
    <s v="R-D-0.5"/>
    <n v="6"/>
    <x v="320"/>
    <s v="nclimance9j@europa.eu"/>
    <x v="0"/>
    <s v="Rob"/>
    <x v="0"/>
    <s v="D"/>
    <x v="2"/>
    <n v="0.5"/>
    <n v="5.3699999999999992"/>
    <n v="32.22"/>
    <s v="No"/>
  </r>
  <r>
    <s v="QEY-71761-460"/>
    <x v="250"/>
    <s v="35442-75769-PL"/>
    <s v="R-M-1"/>
    <n v="2"/>
    <x v="321"/>
    <s v=""/>
    <x v="1"/>
    <s v="Rob"/>
    <x v="0"/>
    <s v="M"/>
    <x v="0"/>
    <n v="1"/>
    <n v="9.9499999999999993"/>
    <n v="19.899999999999999"/>
    <s v="Yes"/>
  </r>
  <r>
    <s v="GKQ-82603-910"/>
    <x v="289"/>
    <s v="83737-56117-JE"/>
    <s v="R-L-1"/>
    <n v="5"/>
    <x v="322"/>
    <s v="asnazle9l@oracle.com"/>
    <x v="0"/>
    <s v="Rob"/>
    <x v="0"/>
    <s v="L"/>
    <x v="1"/>
    <n v="1"/>
    <n v="11.95"/>
    <n v="59.75"/>
    <s v="No"/>
  </r>
  <r>
    <s v="IOB-32673-745"/>
    <x v="290"/>
    <s v="07095-81281-NJ"/>
    <s v="A-L-0.5"/>
    <n v="3"/>
    <x v="323"/>
    <s v="rworg9m@arstechnica.com"/>
    <x v="0"/>
    <s v="Ara"/>
    <x v="2"/>
    <s v="L"/>
    <x v="1"/>
    <n v="0.5"/>
    <n v="7.77"/>
    <n v="23.31"/>
    <s v="Yes"/>
  </r>
  <r>
    <s v="YAU-98893-150"/>
    <x v="291"/>
    <s v="77043-48851-HG"/>
    <s v="L-M-1"/>
    <n v="3"/>
    <x v="324"/>
    <s v="ldanes9n@umn.edu"/>
    <x v="0"/>
    <s v="Lib"/>
    <x v="3"/>
    <s v="M"/>
    <x v="0"/>
    <n v="1"/>
    <n v="14.55"/>
    <n v="43.650000000000006"/>
    <s v="No"/>
  </r>
  <r>
    <s v="XNM-14163-951"/>
    <x v="292"/>
    <s v="78224-60622-KH"/>
    <s v="E-L-2.5"/>
    <n v="6"/>
    <x v="325"/>
    <s v="skeynd9o@narod.ru"/>
    <x v="0"/>
    <s v="Exc"/>
    <x v="1"/>
    <s v="L"/>
    <x v="1"/>
    <n v="2.5"/>
    <n v="34.154999999999994"/>
    <n v="204.92999999999995"/>
    <s v="No"/>
  </r>
  <r>
    <s v="JPB-45297-000"/>
    <x v="293"/>
    <s v="83105-86631-IU"/>
    <s v="R-L-0.2"/>
    <n v="4"/>
    <x v="326"/>
    <s v="ddaveridge9p@arstechnica.com"/>
    <x v="0"/>
    <s v="Rob"/>
    <x v="0"/>
    <s v="L"/>
    <x v="1"/>
    <n v="0.2"/>
    <n v="3.5849999999999995"/>
    <n v="14.339999999999998"/>
    <s v="No"/>
  </r>
  <r>
    <s v="MOU-74341-266"/>
    <x v="294"/>
    <s v="99358-65399-TC"/>
    <s v="A-D-0.5"/>
    <n v="4"/>
    <x v="327"/>
    <s v="jawdry9q@utexas.edu"/>
    <x v="0"/>
    <s v="Ara"/>
    <x v="2"/>
    <s v="D"/>
    <x v="2"/>
    <n v="0.5"/>
    <n v="5.97"/>
    <n v="23.88"/>
    <s v="No"/>
  </r>
  <r>
    <s v="DHJ-87461-571"/>
    <x v="295"/>
    <s v="94525-76037-JP"/>
    <s v="A-M-1"/>
    <n v="2"/>
    <x v="328"/>
    <s v="eryles9r@fastcompany.com"/>
    <x v="0"/>
    <s v="Ara"/>
    <x v="2"/>
    <s v="M"/>
    <x v="0"/>
    <n v="1"/>
    <n v="11.25"/>
    <n v="22.5"/>
    <s v="No"/>
  </r>
  <r>
    <s v="DKM-97676-850"/>
    <x v="296"/>
    <s v="43439-94003-DW"/>
    <s v="E-D-0.5"/>
    <n v="5"/>
    <x v="306"/>
    <s v=""/>
    <x v="0"/>
    <s v="Exc"/>
    <x v="1"/>
    <s v="D"/>
    <x v="2"/>
    <n v="0.5"/>
    <n v="7.29"/>
    <n v="36.450000000000003"/>
    <s v="No"/>
  </r>
  <r>
    <s v="UEB-09112-118"/>
    <x v="297"/>
    <s v="82718-93677-XO"/>
    <s v="A-M-0.5"/>
    <n v="4"/>
    <x v="329"/>
    <s v=""/>
    <x v="0"/>
    <s v="Ara"/>
    <x v="2"/>
    <s v="M"/>
    <x v="0"/>
    <n v="0.5"/>
    <n v="6.75"/>
    <n v="27"/>
    <s v="Yes"/>
  </r>
  <r>
    <s v="ORZ-67699-748"/>
    <x v="298"/>
    <s v="44708-78241-DF"/>
    <s v="A-M-2.5"/>
    <n v="6"/>
    <x v="330"/>
    <s v="jcaldicott9u@usda.gov"/>
    <x v="0"/>
    <s v="Ara"/>
    <x v="2"/>
    <s v="M"/>
    <x v="0"/>
    <n v="2.5"/>
    <n v="25.874999999999996"/>
    <n v="155.24999999999997"/>
    <s v="No"/>
  </r>
  <r>
    <s v="JXP-28398-485"/>
    <x v="299"/>
    <s v="23039-93032-FN"/>
    <s v="A-D-2.5"/>
    <n v="5"/>
    <x v="331"/>
    <s v="mvedmore9v@a8.net"/>
    <x v="0"/>
    <s v="Ara"/>
    <x v="2"/>
    <s v="D"/>
    <x v="2"/>
    <n v="2.5"/>
    <n v="22.884999999999998"/>
    <n v="114.42499999999998"/>
    <s v="Yes"/>
  </r>
  <r>
    <s v="WWH-92259-198"/>
    <x v="300"/>
    <s v="35256-12529-FT"/>
    <s v="L-D-1"/>
    <n v="4"/>
    <x v="332"/>
    <s v="wromao9w@chronoengine.com"/>
    <x v="0"/>
    <s v="Lib"/>
    <x v="3"/>
    <s v="D"/>
    <x v="2"/>
    <n v="1"/>
    <n v="12.95"/>
    <n v="51.8"/>
    <s v="Yes"/>
  </r>
  <r>
    <s v="FLR-82914-153"/>
    <x v="301"/>
    <s v="86100-33488-WP"/>
    <s v="A-M-2.5"/>
    <n v="6"/>
    <x v="333"/>
    <s v=""/>
    <x v="0"/>
    <s v="Ara"/>
    <x v="2"/>
    <s v="M"/>
    <x v="0"/>
    <n v="2.5"/>
    <n v="25.874999999999996"/>
    <n v="155.24999999999997"/>
    <s v="No"/>
  </r>
  <r>
    <s v="AMB-93600-000"/>
    <x v="302"/>
    <s v="64435-53100-WM"/>
    <s v="A-L-2.5"/>
    <n v="1"/>
    <x v="334"/>
    <s v="tcotmore9y@amazonaws.com"/>
    <x v="0"/>
    <s v="Ara"/>
    <x v="2"/>
    <s v="L"/>
    <x v="1"/>
    <n v="2.5"/>
    <n v="29.784999999999997"/>
    <n v="29.784999999999997"/>
    <s v="No"/>
  </r>
  <r>
    <s v="FEP-36895-658"/>
    <x v="303"/>
    <s v="44699-43836-UH"/>
    <s v="R-L-0.2"/>
    <n v="6"/>
    <x v="335"/>
    <s v="yskipsey9z@spotify.com"/>
    <x v="2"/>
    <s v="Rob"/>
    <x v="0"/>
    <s v="L"/>
    <x v="1"/>
    <n v="0.2"/>
    <n v="3.5849999999999995"/>
    <n v="21.509999999999998"/>
    <s v="No"/>
  </r>
  <r>
    <s v="RXW-91413-276"/>
    <x v="304"/>
    <s v="29588-35679-RG"/>
    <s v="R-D-2.5"/>
    <n v="2"/>
    <x v="336"/>
    <s v="ncorpsa0@gmpg.org"/>
    <x v="0"/>
    <s v="Rob"/>
    <x v="0"/>
    <s v="D"/>
    <x v="2"/>
    <n v="2.5"/>
    <n v="20.584999999999997"/>
    <n v="41.169999999999995"/>
    <s v="No"/>
  </r>
  <r>
    <s v="RXW-91413-276"/>
    <x v="304"/>
    <s v="29588-35679-RG"/>
    <s v="R-M-0.5"/>
    <n v="1"/>
    <x v="336"/>
    <s v="ncorpsa0@gmpg.org"/>
    <x v="0"/>
    <s v="Rob"/>
    <x v="0"/>
    <s v="M"/>
    <x v="0"/>
    <n v="0.5"/>
    <n v="5.97"/>
    <n v="5.97"/>
    <s v="No"/>
  </r>
  <r>
    <s v="SDB-77492-188"/>
    <x v="305"/>
    <s v="64815-54078-HH"/>
    <s v="E-L-1"/>
    <n v="5"/>
    <x v="337"/>
    <s v="fbabbera2@stanford.edu"/>
    <x v="0"/>
    <s v="Exc"/>
    <x v="1"/>
    <s v="L"/>
    <x v="1"/>
    <n v="1"/>
    <n v="14.85"/>
    <n v="74.25"/>
    <s v="Yes"/>
  </r>
  <r>
    <s v="RZN-65182-395"/>
    <x v="196"/>
    <s v="59572-41990-XY"/>
    <s v="L-M-1"/>
    <n v="6"/>
    <x v="338"/>
    <s v="kloxtona3@opensource.org"/>
    <x v="0"/>
    <s v="Lib"/>
    <x v="3"/>
    <s v="M"/>
    <x v="0"/>
    <n v="1"/>
    <n v="14.55"/>
    <n v="87.300000000000011"/>
    <s v="No"/>
  </r>
  <r>
    <s v="HDQ-86094-507"/>
    <x v="110"/>
    <s v="32481-61533-ZJ"/>
    <s v="E-D-1"/>
    <n v="6"/>
    <x v="339"/>
    <s v="ptoffula4@posterous.com"/>
    <x v="0"/>
    <s v="Exc"/>
    <x v="1"/>
    <s v="D"/>
    <x v="2"/>
    <n v="1"/>
    <n v="12.15"/>
    <n v="72.900000000000006"/>
    <s v="Yes"/>
  </r>
  <r>
    <s v="YXO-79631-417"/>
    <x v="24"/>
    <s v="31587-92570-HL"/>
    <s v="L-D-0.5"/>
    <n v="1"/>
    <x v="340"/>
    <s v="cgwinnetta5@behance.net"/>
    <x v="0"/>
    <s v="Lib"/>
    <x v="3"/>
    <s v="D"/>
    <x v="2"/>
    <n v="0.5"/>
    <n v="7.77"/>
    <n v="7.77"/>
    <s v="No"/>
  </r>
  <r>
    <s v="SNF-57032-096"/>
    <x v="306"/>
    <s v="93832-04799-ID"/>
    <s v="E-D-0.5"/>
    <n v="6"/>
    <x v="341"/>
    <s v=""/>
    <x v="0"/>
    <s v="Exc"/>
    <x v="1"/>
    <s v="D"/>
    <x v="2"/>
    <n v="0.5"/>
    <n v="7.29"/>
    <n v="43.74"/>
    <s v="No"/>
  </r>
  <r>
    <s v="DGL-29648-995"/>
    <x v="307"/>
    <s v="59367-30821-ZQ"/>
    <s v="L-M-0.2"/>
    <n v="2"/>
    <x v="342"/>
    <s v=""/>
    <x v="0"/>
    <s v="Lib"/>
    <x v="3"/>
    <s v="M"/>
    <x v="0"/>
    <n v="0.2"/>
    <n v="4.3650000000000002"/>
    <n v="8.73"/>
    <s v="Yes"/>
  </r>
  <r>
    <s v="GPU-65651-504"/>
    <x v="308"/>
    <s v="83947-45528-ET"/>
    <s v="E-M-2.5"/>
    <n v="2"/>
    <x v="343"/>
    <s v="lflaoniera8@wordpress.org"/>
    <x v="0"/>
    <s v="Exc"/>
    <x v="1"/>
    <s v="M"/>
    <x v="0"/>
    <n v="2.5"/>
    <n v="31.624999999999996"/>
    <n v="63.249999999999993"/>
    <s v="No"/>
  </r>
  <r>
    <s v="OJU-34452-896"/>
    <x v="309"/>
    <s v="60799-92593-CX"/>
    <s v="E-L-0.5"/>
    <n v="1"/>
    <x v="344"/>
    <s v=""/>
    <x v="0"/>
    <s v="Exc"/>
    <x v="1"/>
    <s v="L"/>
    <x v="1"/>
    <n v="0.5"/>
    <n v="8.91"/>
    <n v="8.91"/>
    <s v="Yes"/>
  </r>
  <r>
    <s v="GZS-50547-887"/>
    <x v="310"/>
    <s v="61600-55136-UM"/>
    <s v="E-D-1"/>
    <n v="2"/>
    <x v="345"/>
    <s v="ccatchesideaa@macromedia.com"/>
    <x v="0"/>
    <s v="Exc"/>
    <x v="1"/>
    <s v="D"/>
    <x v="2"/>
    <n v="1"/>
    <n v="12.15"/>
    <n v="24.3"/>
    <s v="Yes"/>
  </r>
  <r>
    <s v="ESR-54041-053"/>
    <x v="311"/>
    <s v="59771-90302-OF"/>
    <s v="A-L-0.5"/>
    <n v="6"/>
    <x v="346"/>
    <s v="cgibbonsonab@accuweather.com"/>
    <x v="0"/>
    <s v="Ara"/>
    <x v="2"/>
    <s v="L"/>
    <x v="1"/>
    <n v="0.5"/>
    <n v="7.77"/>
    <n v="46.62"/>
    <s v="Yes"/>
  </r>
  <r>
    <s v="OGD-10781-526"/>
    <x v="132"/>
    <s v="16880-78077-FB"/>
    <s v="R-L-0.5"/>
    <n v="6"/>
    <x v="347"/>
    <s v="tfarraac@behance.net"/>
    <x v="0"/>
    <s v="Rob"/>
    <x v="0"/>
    <s v="L"/>
    <x v="1"/>
    <n v="0.5"/>
    <n v="7.169999999999999"/>
    <n v="43.019999999999996"/>
    <s v="No"/>
  </r>
  <r>
    <s v="FVH-29271-315"/>
    <x v="312"/>
    <s v="74415-50873-FC"/>
    <s v="A-D-0.5"/>
    <n v="3"/>
    <x v="348"/>
    <s v=""/>
    <x v="1"/>
    <s v="Ara"/>
    <x v="2"/>
    <s v="D"/>
    <x v="2"/>
    <n v="0.5"/>
    <n v="5.97"/>
    <n v="17.91"/>
    <s v="Yes"/>
  </r>
  <r>
    <s v="BNZ-20544-633"/>
    <x v="313"/>
    <s v="31798-95707-NR"/>
    <s v="L-L-0.5"/>
    <n v="4"/>
    <x v="349"/>
    <s v="gbamfieldae@yellowpages.com"/>
    <x v="0"/>
    <s v="Lib"/>
    <x v="3"/>
    <s v="L"/>
    <x v="1"/>
    <n v="0.5"/>
    <n v="9.51"/>
    <n v="38.04"/>
    <s v="Yes"/>
  </r>
  <r>
    <s v="FUX-85791-078"/>
    <x v="156"/>
    <s v="59122-08794-WT"/>
    <s v="A-M-0.2"/>
    <n v="2"/>
    <x v="350"/>
    <s v="whollingdaleaf@about.me"/>
    <x v="0"/>
    <s v="Ara"/>
    <x v="2"/>
    <s v="M"/>
    <x v="0"/>
    <n v="0.2"/>
    <n v="3.375"/>
    <n v="6.75"/>
    <s v="Yes"/>
  </r>
  <r>
    <s v="YXP-20078-116"/>
    <x v="314"/>
    <s v="37238-52421-JJ"/>
    <s v="R-M-0.5"/>
    <n v="1"/>
    <x v="351"/>
    <s v="jdeag@xrea.com"/>
    <x v="0"/>
    <s v="Rob"/>
    <x v="0"/>
    <s v="M"/>
    <x v="0"/>
    <n v="0.5"/>
    <n v="5.97"/>
    <n v="5.97"/>
    <s v="Yes"/>
  </r>
  <r>
    <s v="VQV-59984-866"/>
    <x v="315"/>
    <s v="48854-01899-FN"/>
    <s v="R-D-0.2"/>
    <n v="3"/>
    <x v="352"/>
    <s v="vskulletah@tinyurl.com"/>
    <x v="1"/>
    <s v="Rob"/>
    <x v="0"/>
    <s v="D"/>
    <x v="2"/>
    <n v="0.2"/>
    <n v="2.6849999999999996"/>
    <n v="8.0549999999999997"/>
    <s v="No"/>
  </r>
  <r>
    <s v="JEH-37276-048"/>
    <x v="316"/>
    <s v="80896-38819-DW"/>
    <s v="A-L-0.5"/>
    <n v="3"/>
    <x v="353"/>
    <s v="jrudeforthai@wunderground.com"/>
    <x v="1"/>
    <s v="Ara"/>
    <x v="2"/>
    <s v="L"/>
    <x v="1"/>
    <n v="0.5"/>
    <n v="7.77"/>
    <n v="23.31"/>
    <s v="Yes"/>
  </r>
  <r>
    <s v="VYD-28555-589"/>
    <x v="317"/>
    <s v="29814-01459-RC"/>
    <s v="R-L-0.5"/>
    <n v="6"/>
    <x v="354"/>
    <s v="atomaszewskiaj@answers.com"/>
    <x v="2"/>
    <s v="Rob"/>
    <x v="0"/>
    <s v="L"/>
    <x v="1"/>
    <n v="0.5"/>
    <n v="7.169999999999999"/>
    <n v="43.019999999999996"/>
    <s v="Yes"/>
  </r>
  <r>
    <s v="WUG-76466-650"/>
    <x v="318"/>
    <s v="43439-94003-DW"/>
    <s v="L-D-0.5"/>
    <n v="3"/>
    <x v="306"/>
    <s v=""/>
    <x v="0"/>
    <s v="Lib"/>
    <x v="3"/>
    <s v="D"/>
    <x v="2"/>
    <n v="0.5"/>
    <n v="7.77"/>
    <n v="23.31"/>
    <s v="No"/>
  </r>
  <r>
    <s v="RJV-08261-583"/>
    <x v="182"/>
    <s v="48497-29281-FE"/>
    <s v="A-D-0.2"/>
    <n v="5"/>
    <x v="355"/>
    <s v="pbessal@qq.com"/>
    <x v="0"/>
    <s v="Ara"/>
    <x v="2"/>
    <s v="D"/>
    <x v="2"/>
    <n v="0.2"/>
    <n v="2.9849999999999999"/>
    <n v="14.924999999999999"/>
    <s v="Yes"/>
  </r>
  <r>
    <s v="PMR-56062-609"/>
    <x v="319"/>
    <s v="43605-12616-YH"/>
    <s v="E-D-0.5"/>
    <n v="3"/>
    <x v="356"/>
    <s v="ewindressam@marketwatch.com"/>
    <x v="0"/>
    <s v="Exc"/>
    <x v="1"/>
    <s v="D"/>
    <x v="2"/>
    <n v="0.5"/>
    <n v="7.29"/>
    <n v="21.87"/>
    <s v="No"/>
  </r>
  <r>
    <s v="XLD-12920-505"/>
    <x v="320"/>
    <s v="21907-75962-VB"/>
    <s v="E-L-0.5"/>
    <n v="6"/>
    <x v="357"/>
    <s v=""/>
    <x v="0"/>
    <s v="Exc"/>
    <x v="1"/>
    <s v="L"/>
    <x v="1"/>
    <n v="0.5"/>
    <n v="8.91"/>
    <n v="53.46"/>
    <s v="Yes"/>
  </r>
  <r>
    <s v="UBW-50312-037"/>
    <x v="321"/>
    <s v="69503-12127-YD"/>
    <s v="A-L-2.5"/>
    <n v="4"/>
    <x v="358"/>
    <s v=""/>
    <x v="0"/>
    <s v="Ara"/>
    <x v="2"/>
    <s v="L"/>
    <x v="1"/>
    <n v="2.5"/>
    <n v="29.784999999999997"/>
    <n v="119.13999999999999"/>
    <s v="No"/>
  </r>
  <r>
    <s v="QAW-05889-019"/>
    <x v="322"/>
    <s v="68810-07329-EU"/>
    <s v="L-M-0.5"/>
    <n v="5"/>
    <x v="359"/>
    <s v="vbaumadierap@google.cn"/>
    <x v="0"/>
    <s v="Lib"/>
    <x v="3"/>
    <s v="M"/>
    <x v="0"/>
    <n v="0.5"/>
    <n v="8.73"/>
    <n v="43.650000000000006"/>
    <s v="Yes"/>
  </r>
  <r>
    <s v="EPT-12715-397"/>
    <x v="128"/>
    <s v="08478-75251-OG"/>
    <s v="A-D-0.2"/>
    <n v="6"/>
    <x v="360"/>
    <s v=""/>
    <x v="0"/>
    <s v="Ara"/>
    <x v="2"/>
    <s v="D"/>
    <x v="2"/>
    <n v="0.2"/>
    <n v="2.9849999999999999"/>
    <n v="17.91"/>
    <s v="Yes"/>
  </r>
  <r>
    <s v="DHT-93810-053"/>
    <x v="323"/>
    <s v="17005-82030-EA"/>
    <s v="E-L-1"/>
    <n v="5"/>
    <x v="361"/>
    <s v="sweldsar@wired.com"/>
    <x v="0"/>
    <s v="Exc"/>
    <x v="1"/>
    <s v="L"/>
    <x v="1"/>
    <n v="1"/>
    <n v="14.85"/>
    <n v="74.25"/>
    <s v="Yes"/>
  </r>
  <r>
    <s v="DMY-96037-963"/>
    <x v="324"/>
    <s v="42179-95059-DO"/>
    <s v="L-D-0.2"/>
    <n v="3"/>
    <x v="362"/>
    <s v="msarvaras@artisteer.com"/>
    <x v="0"/>
    <s v="Lib"/>
    <x v="3"/>
    <s v="D"/>
    <x v="2"/>
    <n v="0.2"/>
    <n v="3.8849999999999998"/>
    <n v="11.654999999999999"/>
    <s v="Yes"/>
  </r>
  <r>
    <s v="MBM-55936-917"/>
    <x v="325"/>
    <s v="55989-39849-WO"/>
    <s v="L-D-0.5"/>
    <n v="3"/>
    <x v="363"/>
    <s v="ahavickat@nsw.gov.au"/>
    <x v="0"/>
    <s v="Lib"/>
    <x v="3"/>
    <s v="D"/>
    <x v="2"/>
    <n v="0.5"/>
    <n v="7.77"/>
    <n v="23.31"/>
    <s v="Yes"/>
  </r>
  <r>
    <s v="TPA-93614-840"/>
    <x v="326"/>
    <s v="28932-49296-TM"/>
    <s v="E-D-0.5"/>
    <n v="2"/>
    <x v="364"/>
    <s v="sdivinyau@ask.com"/>
    <x v="0"/>
    <s v="Exc"/>
    <x v="1"/>
    <s v="D"/>
    <x v="2"/>
    <n v="0.5"/>
    <n v="7.29"/>
    <n v="14.58"/>
    <s v="Yes"/>
  </r>
  <r>
    <s v="WDM-77521-710"/>
    <x v="327"/>
    <s v="86144-10144-CB"/>
    <s v="A-M-0.5"/>
    <n v="2"/>
    <x v="365"/>
    <s v="inorquoyav@businessweek.com"/>
    <x v="0"/>
    <s v="Ara"/>
    <x v="2"/>
    <s v="M"/>
    <x v="0"/>
    <n v="0.5"/>
    <n v="6.75"/>
    <n v="13.5"/>
    <s v="No"/>
  </r>
  <r>
    <s v="EIP-19142-462"/>
    <x v="328"/>
    <s v="60973-72562-DQ"/>
    <s v="E-L-1"/>
    <n v="6"/>
    <x v="366"/>
    <s v="aiddisonaw@usa.gov"/>
    <x v="0"/>
    <s v="Exc"/>
    <x v="1"/>
    <s v="L"/>
    <x v="1"/>
    <n v="1"/>
    <n v="14.85"/>
    <n v="89.1"/>
    <s v="No"/>
  </r>
  <r>
    <s v="EIP-19142-462"/>
    <x v="328"/>
    <s v="60973-72562-DQ"/>
    <s v="A-L-0.2"/>
    <n v="1"/>
    <x v="366"/>
    <s v="aiddisonaw@usa.gov"/>
    <x v="0"/>
    <s v="Ara"/>
    <x v="2"/>
    <s v="L"/>
    <x v="1"/>
    <n v="0.2"/>
    <n v="3.8849999999999998"/>
    <n v="3.8849999999999998"/>
    <s v="No"/>
  </r>
  <r>
    <s v="ZZL-76364-387"/>
    <x v="128"/>
    <s v="11263-86515-VU"/>
    <s v="R-L-2.5"/>
    <n v="4"/>
    <x v="367"/>
    <s v="rlongfielday@bluehost.com"/>
    <x v="0"/>
    <s v="Rob"/>
    <x v="0"/>
    <s v="L"/>
    <x v="1"/>
    <n v="2.5"/>
    <n v="27.484999999999996"/>
    <n v="109.93999999999998"/>
    <s v="No"/>
  </r>
  <r>
    <s v="GMF-18638-786"/>
    <x v="329"/>
    <s v="60004-62976-NI"/>
    <s v="L-D-0.5"/>
    <n v="6"/>
    <x v="368"/>
    <s v="gkislingburyaz@samsung.com"/>
    <x v="0"/>
    <s v="Lib"/>
    <x v="3"/>
    <s v="D"/>
    <x v="2"/>
    <n v="0.5"/>
    <n v="7.77"/>
    <n v="46.62"/>
    <s v="Yes"/>
  </r>
  <r>
    <s v="TDJ-20844-787"/>
    <x v="330"/>
    <s v="77876-28498-HI"/>
    <s v="A-L-0.5"/>
    <n v="5"/>
    <x v="369"/>
    <s v="xgibbonsb0@artisteer.com"/>
    <x v="0"/>
    <s v="Ara"/>
    <x v="2"/>
    <s v="L"/>
    <x v="1"/>
    <n v="0.5"/>
    <n v="7.77"/>
    <n v="38.849999999999994"/>
    <s v="No"/>
  </r>
  <r>
    <s v="BWK-39400-446"/>
    <x v="331"/>
    <s v="61302-06948-EH"/>
    <s v="L-D-0.5"/>
    <n v="4"/>
    <x v="370"/>
    <s v="fparresb1@imageshack.us"/>
    <x v="0"/>
    <s v="Lib"/>
    <x v="3"/>
    <s v="D"/>
    <x v="2"/>
    <n v="0.5"/>
    <n v="7.77"/>
    <n v="31.08"/>
    <s v="Yes"/>
  </r>
  <r>
    <s v="LCB-02099-995"/>
    <x v="332"/>
    <s v="06757-96251-UH"/>
    <s v="A-D-0.2"/>
    <n v="6"/>
    <x v="371"/>
    <s v="gsibrayb2@wsj.com"/>
    <x v="0"/>
    <s v="Ara"/>
    <x v="2"/>
    <s v="D"/>
    <x v="2"/>
    <n v="0.2"/>
    <n v="2.9849999999999999"/>
    <n v="17.91"/>
    <s v="Yes"/>
  </r>
  <r>
    <s v="UBA-43678-174"/>
    <x v="333"/>
    <s v="44530-75983-OD"/>
    <s v="E-D-2.5"/>
    <n v="6"/>
    <x v="372"/>
    <s v="ihotchkinb3@mit.edu"/>
    <x v="2"/>
    <s v="Exc"/>
    <x v="1"/>
    <s v="D"/>
    <x v="2"/>
    <n v="2.5"/>
    <n v="27.945"/>
    <n v="167.67000000000002"/>
    <s v="No"/>
  </r>
  <r>
    <s v="UDH-24280-432"/>
    <x v="334"/>
    <s v="44865-58249-RY"/>
    <s v="L-L-1"/>
    <n v="4"/>
    <x v="373"/>
    <s v="nbroadberrieb4@gnu.org"/>
    <x v="0"/>
    <s v="Lib"/>
    <x v="3"/>
    <s v="L"/>
    <x v="1"/>
    <n v="1"/>
    <n v="15.85"/>
    <n v="63.4"/>
    <s v="No"/>
  </r>
  <r>
    <s v="IDQ-20193-502"/>
    <x v="335"/>
    <s v="36021-61205-DF"/>
    <s v="L-M-0.2"/>
    <n v="2"/>
    <x v="374"/>
    <s v="rpithcockb5@yellowbook.com"/>
    <x v="0"/>
    <s v="Lib"/>
    <x v="3"/>
    <s v="M"/>
    <x v="0"/>
    <n v="0.2"/>
    <n v="4.3650000000000002"/>
    <n v="8.73"/>
    <s v="Yes"/>
  </r>
  <r>
    <s v="DJG-14442-608"/>
    <x v="336"/>
    <s v="75716-12782-SS"/>
    <s v="R-D-1"/>
    <n v="3"/>
    <x v="375"/>
    <s v="gcroysdaleb6@nih.gov"/>
    <x v="0"/>
    <s v="Rob"/>
    <x v="0"/>
    <s v="D"/>
    <x v="2"/>
    <n v="1"/>
    <n v="8.9499999999999993"/>
    <n v="26.849999999999998"/>
    <s v="Yes"/>
  </r>
  <r>
    <s v="DWB-61381-370"/>
    <x v="337"/>
    <s v="11812-00461-KH"/>
    <s v="L-L-0.2"/>
    <n v="2"/>
    <x v="376"/>
    <s v="bgozzettb7@github.com"/>
    <x v="0"/>
    <s v="Lib"/>
    <x v="3"/>
    <s v="L"/>
    <x v="1"/>
    <n v="0.2"/>
    <n v="4.7549999999999999"/>
    <n v="9.51"/>
    <s v="No"/>
  </r>
  <r>
    <s v="FRD-17347-990"/>
    <x v="80"/>
    <s v="46681-78850-ZW"/>
    <s v="A-D-1"/>
    <n v="4"/>
    <x v="377"/>
    <s v="tcraggsb8@house.gov"/>
    <x v="1"/>
    <s v="Ara"/>
    <x v="2"/>
    <s v="D"/>
    <x v="2"/>
    <n v="1"/>
    <n v="9.9499999999999993"/>
    <n v="39.799999999999997"/>
    <s v="No"/>
  </r>
  <r>
    <s v="YPP-27450-525"/>
    <x v="338"/>
    <s v="01932-87052-KO"/>
    <s v="E-M-0.5"/>
    <n v="3"/>
    <x v="378"/>
    <s v="lcullrfordb9@xing.com"/>
    <x v="0"/>
    <s v="Exc"/>
    <x v="1"/>
    <s v="M"/>
    <x v="0"/>
    <n v="0.5"/>
    <n v="8.25"/>
    <n v="24.75"/>
    <s v="Yes"/>
  </r>
  <r>
    <s v="EFC-39577-424"/>
    <x v="339"/>
    <s v="16046-34805-ZF"/>
    <s v="E-M-1"/>
    <n v="5"/>
    <x v="379"/>
    <s v="arizonba@xing.com"/>
    <x v="0"/>
    <s v="Exc"/>
    <x v="1"/>
    <s v="M"/>
    <x v="0"/>
    <n v="1"/>
    <n v="13.75"/>
    <n v="68.75"/>
    <s v="Yes"/>
  </r>
  <r>
    <s v="LAW-80062-016"/>
    <x v="340"/>
    <s v="34546-70516-LR"/>
    <s v="E-M-0.5"/>
    <n v="6"/>
    <x v="380"/>
    <s v=""/>
    <x v="1"/>
    <s v="Exc"/>
    <x v="1"/>
    <s v="M"/>
    <x v="0"/>
    <n v="0.5"/>
    <n v="8.25"/>
    <n v="49.5"/>
    <s v="No"/>
  </r>
  <r>
    <s v="WKL-27981-758"/>
    <x v="177"/>
    <s v="73699-93557-FZ"/>
    <s v="A-M-2.5"/>
    <n v="2"/>
    <x v="381"/>
    <s v="fmiellbc@spiegel.de"/>
    <x v="0"/>
    <s v="Ara"/>
    <x v="2"/>
    <s v="M"/>
    <x v="0"/>
    <n v="2.5"/>
    <n v="25.874999999999996"/>
    <n v="51.749999999999993"/>
    <s v="Yes"/>
  </r>
  <r>
    <s v="VRT-39834-265"/>
    <x v="341"/>
    <s v="86686-37462-CK"/>
    <s v="L-L-1"/>
    <n v="3"/>
    <x v="382"/>
    <s v=""/>
    <x v="1"/>
    <s v="Lib"/>
    <x v="3"/>
    <s v="L"/>
    <x v="1"/>
    <n v="1"/>
    <n v="15.85"/>
    <n v="47.55"/>
    <s v="Yes"/>
  </r>
  <r>
    <s v="QTC-71005-730"/>
    <x v="342"/>
    <s v="14298-02150-KH"/>
    <s v="A-L-0.2"/>
    <n v="4"/>
    <x v="383"/>
    <s v=""/>
    <x v="0"/>
    <s v="Ara"/>
    <x v="2"/>
    <s v="L"/>
    <x v="1"/>
    <n v="0.2"/>
    <n v="3.8849999999999998"/>
    <n v="15.54"/>
    <s v="No"/>
  </r>
  <r>
    <s v="TNX-09857-717"/>
    <x v="343"/>
    <s v="48675-07824-HJ"/>
    <s v="L-M-1"/>
    <n v="6"/>
    <x v="384"/>
    <s v=""/>
    <x v="0"/>
    <s v="Lib"/>
    <x v="3"/>
    <s v="M"/>
    <x v="0"/>
    <n v="1"/>
    <n v="14.55"/>
    <n v="87.300000000000011"/>
    <s v="Yes"/>
  </r>
  <r>
    <s v="JZV-43874-185"/>
    <x v="344"/>
    <s v="18551-80943-YQ"/>
    <s v="A-M-1"/>
    <n v="5"/>
    <x v="385"/>
    <s v=""/>
    <x v="0"/>
    <s v="Ara"/>
    <x v="2"/>
    <s v="M"/>
    <x v="0"/>
    <n v="1"/>
    <n v="11.25"/>
    <n v="56.25"/>
    <s v="Yes"/>
  </r>
  <r>
    <s v="ICF-17486-106"/>
    <x v="47"/>
    <s v="19196-09748-DB"/>
    <s v="L-L-2.5"/>
    <n v="1"/>
    <x v="386"/>
    <s v="wspringallbh@jugem.jp"/>
    <x v="0"/>
    <s v="Lib"/>
    <x v="3"/>
    <s v="L"/>
    <x v="1"/>
    <n v="2.5"/>
    <n v="36.454999999999998"/>
    <n v="36.454999999999998"/>
    <s v="Yes"/>
  </r>
  <r>
    <s v="BMK-49520-383"/>
    <x v="345"/>
    <s v="72233-08665-IP"/>
    <s v="R-L-0.2"/>
    <n v="3"/>
    <x v="387"/>
    <s v=""/>
    <x v="0"/>
    <s v="Rob"/>
    <x v="0"/>
    <s v="L"/>
    <x v="1"/>
    <n v="0.2"/>
    <n v="3.5849999999999995"/>
    <n v="10.754999999999999"/>
    <s v="Yes"/>
  </r>
  <r>
    <s v="HTS-15020-632"/>
    <x v="169"/>
    <s v="53817-13148-RK"/>
    <s v="R-M-0.2"/>
    <n v="3"/>
    <x v="388"/>
    <s v="ghawkyensbj@census.gov"/>
    <x v="0"/>
    <s v="Rob"/>
    <x v="0"/>
    <s v="M"/>
    <x v="0"/>
    <n v="0.2"/>
    <n v="2.9849999999999999"/>
    <n v="8.9550000000000001"/>
    <s v="No"/>
  </r>
  <r>
    <s v="YLE-18247-749"/>
    <x v="346"/>
    <s v="92227-49331-QR"/>
    <s v="A-L-0.5"/>
    <n v="3"/>
    <x v="389"/>
    <s v=""/>
    <x v="0"/>
    <s v="Ara"/>
    <x v="2"/>
    <s v="L"/>
    <x v="1"/>
    <n v="0.5"/>
    <n v="7.77"/>
    <n v="23.31"/>
    <s v="Yes"/>
  </r>
  <r>
    <s v="KJJ-12573-591"/>
    <x v="347"/>
    <s v="12997-41076-FQ"/>
    <s v="A-L-2.5"/>
    <n v="1"/>
    <x v="390"/>
    <s v=""/>
    <x v="0"/>
    <s v="Ara"/>
    <x v="2"/>
    <s v="L"/>
    <x v="1"/>
    <n v="2.5"/>
    <n v="29.784999999999997"/>
    <n v="29.784999999999997"/>
    <s v="Yes"/>
  </r>
  <r>
    <s v="RGU-43561-950"/>
    <x v="348"/>
    <s v="44220-00348-MB"/>
    <s v="A-L-2.5"/>
    <n v="5"/>
    <x v="391"/>
    <s v="bmcgilvrabm@so-net.ne.jp"/>
    <x v="0"/>
    <s v="Ara"/>
    <x v="2"/>
    <s v="L"/>
    <x v="1"/>
    <n v="2.5"/>
    <n v="29.784999999999997"/>
    <n v="148.92499999999998"/>
    <s v="Yes"/>
  </r>
  <r>
    <s v="JSN-73975-443"/>
    <x v="349"/>
    <s v="93047-98331-DD"/>
    <s v="L-M-0.5"/>
    <n v="1"/>
    <x v="392"/>
    <s v="adanzeybn@github.com"/>
    <x v="0"/>
    <s v="Lib"/>
    <x v="3"/>
    <s v="M"/>
    <x v="0"/>
    <n v="0.5"/>
    <n v="8.73"/>
    <n v="8.73"/>
    <s v="Yes"/>
  </r>
  <r>
    <s v="WNR-71736-993"/>
    <x v="350"/>
    <s v="16880-78077-FB"/>
    <s v="L-D-0.5"/>
    <n v="4"/>
    <x v="347"/>
    <s v="tfarraac@behance.net"/>
    <x v="0"/>
    <s v="Lib"/>
    <x v="3"/>
    <s v="D"/>
    <x v="2"/>
    <n v="0.5"/>
    <n v="7.77"/>
    <n v="31.08"/>
    <s v="No"/>
  </r>
  <r>
    <s v="WNR-71736-993"/>
    <x v="350"/>
    <s v="16880-78077-FB"/>
    <s v="A-D-2.5"/>
    <n v="6"/>
    <x v="347"/>
    <s v="tfarraac@behance.net"/>
    <x v="0"/>
    <s v="Ara"/>
    <x v="2"/>
    <s v="D"/>
    <x v="2"/>
    <n v="2.5"/>
    <n v="22.884999999999998"/>
    <n v="137.31"/>
    <s v="No"/>
  </r>
  <r>
    <s v="HNI-91338-546"/>
    <x v="54"/>
    <s v="67285-75317-XI"/>
    <s v="A-D-0.5"/>
    <n v="5"/>
    <x v="393"/>
    <s v=""/>
    <x v="0"/>
    <s v="Ara"/>
    <x v="2"/>
    <s v="D"/>
    <x v="2"/>
    <n v="0.5"/>
    <n v="5.97"/>
    <n v="29.849999999999998"/>
    <s v="No"/>
  </r>
  <r>
    <s v="CYH-53243-218"/>
    <x v="237"/>
    <s v="88167-57964-PH"/>
    <s v="R-M-0.5"/>
    <n v="3"/>
    <x v="394"/>
    <s v=""/>
    <x v="0"/>
    <s v="Rob"/>
    <x v="0"/>
    <s v="M"/>
    <x v="0"/>
    <n v="0.5"/>
    <n v="5.97"/>
    <n v="17.91"/>
    <s v="No"/>
  </r>
  <r>
    <s v="SVD-75407-177"/>
    <x v="351"/>
    <s v="16106-36039-QS"/>
    <s v="E-L-0.5"/>
    <n v="3"/>
    <x v="395"/>
    <s v="ydombrellbs@dedecms.com"/>
    <x v="0"/>
    <s v="Exc"/>
    <x v="1"/>
    <s v="L"/>
    <x v="1"/>
    <n v="0.5"/>
    <n v="8.91"/>
    <n v="26.73"/>
    <s v="Yes"/>
  </r>
  <r>
    <s v="NVN-66443-451"/>
    <x v="352"/>
    <s v="98921-82417-GN"/>
    <s v="R-D-1"/>
    <n v="2"/>
    <x v="396"/>
    <s v="adarthbt@t.co"/>
    <x v="0"/>
    <s v="Rob"/>
    <x v="0"/>
    <s v="D"/>
    <x v="2"/>
    <n v="1"/>
    <n v="8.9499999999999993"/>
    <n v="17.899999999999999"/>
    <s v="No"/>
  </r>
  <r>
    <s v="JUA-13580-095"/>
    <x v="102"/>
    <s v="55265-75151-AK"/>
    <s v="R-L-0.2"/>
    <n v="4"/>
    <x v="397"/>
    <s v="mdarrigoebu@hud.gov"/>
    <x v="1"/>
    <s v="Rob"/>
    <x v="0"/>
    <s v="L"/>
    <x v="1"/>
    <n v="0.2"/>
    <n v="3.5849999999999995"/>
    <n v="14.339999999999998"/>
    <s v="Yes"/>
  </r>
  <r>
    <s v="ACY-56225-839"/>
    <x v="353"/>
    <s v="47386-50743-FG"/>
    <s v="A-M-2.5"/>
    <n v="3"/>
    <x v="398"/>
    <s v=""/>
    <x v="0"/>
    <s v="Ara"/>
    <x v="2"/>
    <s v="M"/>
    <x v="0"/>
    <n v="2.5"/>
    <n v="25.874999999999996"/>
    <n v="77.624999999999986"/>
    <s v="Yes"/>
  </r>
  <r>
    <s v="QBB-07903-622"/>
    <x v="354"/>
    <s v="32622-54551-UC"/>
    <s v="R-L-1"/>
    <n v="5"/>
    <x v="399"/>
    <s v="mackrillbw@bandcamp.com"/>
    <x v="0"/>
    <s v="Rob"/>
    <x v="0"/>
    <s v="L"/>
    <x v="1"/>
    <n v="1"/>
    <n v="11.95"/>
    <n v="59.75"/>
    <s v="No"/>
  </r>
  <r>
    <s v="JLJ-81802-619"/>
    <x v="135"/>
    <s v="16880-78077-FB"/>
    <s v="A-L-1"/>
    <n v="6"/>
    <x v="347"/>
    <s v="tfarraac@behance.net"/>
    <x v="0"/>
    <s v="Ara"/>
    <x v="2"/>
    <s v="L"/>
    <x v="1"/>
    <n v="1"/>
    <n v="12.95"/>
    <n v="77.699999999999989"/>
    <s v="No"/>
  </r>
  <r>
    <s v="HFT-77191-168"/>
    <x v="343"/>
    <s v="48419-02347-XP"/>
    <s v="R-D-0.2"/>
    <n v="2"/>
    <x v="400"/>
    <s v="mkippenby@dion.ne.jp"/>
    <x v="0"/>
    <s v="Rob"/>
    <x v="0"/>
    <s v="D"/>
    <x v="2"/>
    <n v="0.2"/>
    <n v="2.6849999999999996"/>
    <n v="5.3699999999999992"/>
    <s v="Yes"/>
  </r>
  <r>
    <s v="SZR-35951-530"/>
    <x v="89"/>
    <s v="14121-20527-OJ"/>
    <s v="E-D-2.5"/>
    <n v="3"/>
    <x v="401"/>
    <s v="wransonbz@ted.com"/>
    <x v="1"/>
    <s v="Exc"/>
    <x v="1"/>
    <s v="D"/>
    <x v="2"/>
    <n v="2.5"/>
    <n v="27.945"/>
    <n v="83.835000000000008"/>
    <s v="Yes"/>
  </r>
  <r>
    <s v="IKL-95976-565"/>
    <x v="355"/>
    <s v="53486-73919-BQ"/>
    <s v="A-M-1"/>
    <n v="2"/>
    <x v="402"/>
    <s v=""/>
    <x v="0"/>
    <s v="Ara"/>
    <x v="2"/>
    <s v="M"/>
    <x v="0"/>
    <n v="1"/>
    <n v="11.25"/>
    <n v="22.5"/>
    <s v="No"/>
  </r>
  <r>
    <s v="XEY-48929-474"/>
    <x v="204"/>
    <s v="21889-94615-WT"/>
    <s v="L-M-2.5"/>
    <n v="6"/>
    <x v="403"/>
    <s v="lrignoldc1@miibeian.gov.cn"/>
    <x v="0"/>
    <s v="Lib"/>
    <x v="3"/>
    <s v="M"/>
    <x v="0"/>
    <n v="2.5"/>
    <n v="33.464999999999996"/>
    <n v="200.78999999999996"/>
    <s v="Yes"/>
  </r>
  <r>
    <s v="SQT-07286-736"/>
    <x v="356"/>
    <s v="87726-16941-QW"/>
    <s v="A-M-1"/>
    <n v="6"/>
    <x v="404"/>
    <s v=""/>
    <x v="0"/>
    <s v="Ara"/>
    <x v="2"/>
    <s v="M"/>
    <x v="0"/>
    <n v="1"/>
    <n v="11.25"/>
    <n v="67.5"/>
    <s v="No"/>
  </r>
  <r>
    <s v="QDU-45390-361"/>
    <x v="357"/>
    <s v="03677-09134-BC"/>
    <s v="E-M-0.5"/>
    <n v="1"/>
    <x v="405"/>
    <s v="crowthornc3@msn.com"/>
    <x v="0"/>
    <s v="Exc"/>
    <x v="1"/>
    <s v="M"/>
    <x v="0"/>
    <n v="0.5"/>
    <n v="8.25"/>
    <n v="8.25"/>
    <s v="No"/>
  </r>
  <r>
    <s v="RUJ-30649-712"/>
    <x v="300"/>
    <s v="93224-71517-WV"/>
    <s v="L-L-0.2"/>
    <n v="2"/>
    <x v="406"/>
    <s v="orylandc4@deviantart.com"/>
    <x v="0"/>
    <s v="Lib"/>
    <x v="3"/>
    <s v="L"/>
    <x v="1"/>
    <n v="0.2"/>
    <n v="4.7549999999999999"/>
    <n v="9.51"/>
    <s v="Yes"/>
  </r>
  <r>
    <s v="WSV-49732-075"/>
    <x v="358"/>
    <s v="76263-95145-GJ"/>
    <s v="L-D-2.5"/>
    <n v="1"/>
    <x v="407"/>
    <s v=""/>
    <x v="0"/>
    <s v="Lib"/>
    <x v="3"/>
    <s v="D"/>
    <x v="2"/>
    <n v="2.5"/>
    <n v="29.784999999999997"/>
    <n v="29.784999999999997"/>
    <s v="No"/>
  </r>
  <r>
    <s v="VJF-46305-323"/>
    <x v="161"/>
    <s v="68555-89840-GZ"/>
    <s v="L-D-0.5"/>
    <n v="2"/>
    <x v="408"/>
    <s v="msesonck@census.gov"/>
    <x v="0"/>
    <s v="Lib"/>
    <x v="3"/>
    <s v="D"/>
    <x v="2"/>
    <n v="0.5"/>
    <n v="7.77"/>
    <n v="15.54"/>
    <s v="No"/>
  </r>
  <r>
    <s v="CXD-74176-600"/>
    <x v="129"/>
    <s v="70624-19112-AO"/>
    <s v="E-L-0.5"/>
    <n v="4"/>
    <x v="409"/>
    <s v="craglessc7@webmd.com"/>
    <x v="1"/>
    <s v="Exc"/>
    <x v="1"/>
    <s v="L"/>
    <x v="1"/>
    <n v="0.5"/>
    <n v="8.91"/>
    <n v="35.64"/>
    <s v="No"/>
  </r>
  <r>
    <s v="ADX-50674-975"/>
    <x v="359"/>
    <s v="58916-61837-QH"/>
    <s v="A-M-2.5"/>
    <n v="4"/>
    <x v="410"/>
    <s v="fhollowsc8@blogtalkradio.com"/>
    <x v="0"/>
    <s v="Ara"/>
    <x v="2"/>
    <s v="M"/>
    <x v="0"/>
    <n v="2.5"/>
    <n v="25.874999999999996"/>
    <n v="103.49999999999999"/>
    <s v="Yes"/>
  </r>
  <r>
    <s v="RRP-51647-420"/>
    <x v="360"/>
    <s v="89292-52335-YZ"/>
    <s v="E-D-1"/>
    <n v="3"/>
    <x v="411"/>
    <s v="llathleiffc9@nationalgeographic.com"/>
    <x v="1"/>
    <s v="Exc"/>
    <x v="1"/>
    <s v="D"/>
    <x v="2"/>
    <n v="1"/>
    <n v="12.15"/>
    <n v="36.450000000000003"/>
    <s v="Yes"/>
  </r>
  <r>
    <s v="PKJ-99134-523"/>
    <x v="361"/>
    <s v="77284-34297-YY"/>
    <s v="R-L-0.5"/>
    <n v="5"/>
    <x v="412"/>
    <s v="kheadsca@jalbum.net"/>
    <x v="0"/>
    <s v="Rob"/>
    <x v="0"/>
    <s v="L"/>
    <x v="1"/>
    <n v="0.5"/>
    <n v="7.169999999999999"/>
    <n v="35.849999999999994"/>
    <s v="No"/>
  </r>
  <r>
    <s v="FZQ-29439-457"/>
    <x v="362"/>
    <s v="50449-80974-BZ"/>
    <s v="E-L-0.2"/>
    <n v="5"/>
    <x v="413"/>
    <s v="tbownecb@unicef.org"/>
    <x v="1"/>
    <s v="Exc"/>
    <x v="1"/>
    <s v="L"/>
    <x v="1"/>
    <n v="0.2"/>
    <n v="4.4550000000000001"/>
    <n v="22.274999999999999"/>
    <s v="Yes"/>
  </r>
  <r>
    <s v="USN-68115-161"/>
    <x v="363"/>
    <s v="08120-16183-AW"/>
    <s v="E-M-0.2"/>
    <n v="6"/>
    <x v="414"/>
    <s v="rjacquemardcc@acquirethisname.com"/>
    <x v="1"/>
    <s v="Exc"/>
    <x v="1"/>
    <s v="M"/>
    <x v="0"/>
    <n v="0.2"/>
    <n v="4.125"/>
    <n v="24.75"/>
    <s v="No"/>
  </r>
  <r>
    <s v="IXU-20263-532"/>
    <x v="364"/>
    <s v="68044-89277-ML"/>
    <s v="L-M-2.5"/>
    <n v="2"/>
    <x v="415"/>
    <s v="kwarmancd@printfriendly.com"/>
    <x v="1"/>
    <s v="Lib"/>
    <x v="3"/>
    <s v="M"/>
    <x v="0"/>
    <n v="2.5"/>
    <n v="33.464999999999996"/>
    <n v="66.929999999999993"/>
    <s v="Yes"/>
  </r>
  <r>
    <s v="CBT-15092-420"/>
    <x v="85"/>
    <s v="71364-35210-HS"/>
    <s v="L-M-0.5"/>
    <n v="1"/>
    <x v="416"/>
    <s v="wcholomince@about.com"/>
    <x v="2"/>
    <s v="Lib"/>
    <x v="3"/>
    <s v="M"/>
    <x v="0"/>
    <n v="0.5"/>
    <n v="8.73"/>
    <n v="8.73"/>
    <s v="Yes"/>
  </r>
  <r>
    <s v="PKQ-46841-696"/>
    <x v="365"/>
    <s v="37177-68797-ON"/>
    <s v="R-M-0.5"/>
    <n v="3"/>
    <x v="417"/>
    <s v="abraidmancf@census.gov"/>
    <x v="0"/>
    <s v="Rob"/>
    <x v="0"/>
    <s v="M"/>
    <x v="0"/>
    <n v="0.5"/>
    <n v="5.97"/>
    <n v="17.91"/>
    <s v="No"/>
  </r>
  <r>
    <s v="XDU-05471-219"/>
    <x v="366"/>
    <s v="60308-06944-GS"/>
    <s v="R-L-0.5"/>
    <n v="1"/>
    <x v="418"/>
    <s v="pdurbancg@symantec.com"/>
    <x v="1"/>
    <s v="Rob"/>
    <x v="0"/>
    <s v="L"/>
    <x v="1"/>
    <n v="0.5"/>
    <n v="7.169999999999999"/>
    <n v="7.169999999999999"/>
    <s v="No"/>
  </r>
  <r>
    <s v="NID-20149-329"/>
    <x v="367"/>
    <s v="49888-39458-PF"/>
    <s v="R-D-0.2"/>
    <n v="2"/>
    <x v="419"/>
    <s v="aharroldch@miibeian.gov.cn"/>
    <x v="0"/>
    <s v="Rob"/>
    <x v="0"/>
    <s v="D"/>
    <x v="2"/>
    <n v="0.2"/>
    <n v="2.6849999999999996"/>
    <n v="5.3699999999999992"/>
    <s v="No"/>
  </r>
  <r>
    <s v="SVU-27222-213"/>
    <x v="142"/>
    <s v="60748-46813-DZ"/>
    <s v="L-L-0.2"/>
    <n v="5"/>
    <x v="420"/>
    <s v="spamphilonci@mlb.com"/>
    <x v="1"/>
    <s v="Lib"/>
    <x v="3"/>
    <s v="L"/>
    <x v="1"/>
    <n v="0.2"/>
    <n v="4.7549999999999999"/>
    <n v="23.774999999999999"/>
    <s v="No"/>
  </r>
  <r>
    <s v="RWI-84131-848"/>
    <x v="368"/>
    <s v="16385-11286-NX"/>
    <s v="R-D-2.5"/>
    <n v="2"/>
    <x v="421"/>
    <s v="mspurdencj@exblog.jp"/>
    <x v="0"/>
    <s v="Rob"/>
    <x v="0"/>
    <s v="D"/>
    <x v="2"/>
    <n v="2.5"/>
    <n v="20.584999999999997"/>
    <n v="41.169999999999995"/>
    <s v="Yes"/>
  </r>
  <r>
    <s v="GUU-40666-525"/>
    <x v="31"/>
    <s v="68555-89840-GZ"/>
    <s v="A-L-0.2"/>
    <n v="3"/>
    <x v="408"/>
    <s v="msesonck@census.gov"/>
    <x v="0"/>
    <s v="Ara"/>
    <x v="2"/>
    <s v="L"/>
    <x v="1"/>
    <n v="0.2"/>
    <n v="3.8849999999999998"/>
    <n v="11.654999999999999"/>
    <s v="No"/>
  </r>
  <r>
    <s v="SCN-51395-066"/>
    <x v="369"/>
    <s v="72164-90254-EJ"/>
    <s v="L-L-0.5"/>
    <n v="4"/>
    <x v="422"/>
    <s v="npirronecl@weibo.com"/>
    <x v="0"/>
    <s v="Lib"/>
    <x v="3"/>
    <s v="L"/>
    <x v="1"/>
    <n v="0.5"/>
    <n v="9.51"/>
    <n v="38.04"/>
    <s v="No"/>
  </r>
  <r>
    <s v="ULA-24644-321"/>
    <x v="370"/>
    <s v="67010-92988-CT"/>
    <s v="R-D-2.5"/>
    <n v="4"/>
    <x v="423"/>
    <s v="rcawleycm@yellowbook.com"/>
    <x v="1"/>
    <s v="Rob"/>
    <x v="0"/>
    <s v="D"/>
    <x v="2"/>
    <n v="2.5"/>
    <n v="20.584999999999997"/>
    <n v="82.339999999999989"/>
    <s v="Yes"/>
  </r>
  <r>
    <s v="EOL-92666-762"/>
    <x v="371"/>
    <s v="15776-91507-GT"/>
    <s v="L-L-0.2"/>
    <n v="2"/>
    <x v="424"/>
    <s v="sbarribalcn@microsoft.com"/>
    <x v="1"/>
    <s v="Lib"/>
    <x v="3"/>
    <s v="L"/>
    <x v="1"/>
    <n v="0.2"/>
    <n v="4.7549999999999999"/>
    <n v="9.51"/>
    <s v="Yes"/>
  </r>
  <r>
    <s v="AJV-18231-334"/>
    <x v="372"/>
    <s v="23473-41001-CD"/>
    <s v="R-D-2.5"/>
    <n v="2"/>
    <x v="425"/>
    <s v="aadamidesco@bizjournals.com"/>
    <x v="2"/>
    <s v="Rob"/>
    <x v="0"/>
    <s v="D"/>
    <x v="2"/>
    <n v="2.5"/>
    <n v="20.584999999999997"/>
    <n v="41.169999999999995"/>
    <s v="No"/>
  </r>
  <r>
    <s v="ZQI-47236-301"/>
    <x v="373"/>
    <s v="23446-47798-ID"/>
    <s v="L-L-0.5"/>
    <n v="5"/>
    <x v="426"/>
    <s v="cthowescp@craigslist.org"/>
    <x v="0"/>
    <s v="Lib"/>
    <x v="3"/>
    <s v="L"/>
    <x v="1"/>
    <n v="0.5"/>
    <n v="9.51"/>
    <n v="47.55"/>
    <s v="No"/>
  </r>
  <r>
    <s v="ZCR-15721-658"/>
    <x v="374"/>
    <s v="28327-84469-ND"/>
    <s v="A-M-1"/>
    <n v="4"/>
    <x v="427"/>
    <s v="rwillowaycq@admin.ch"/>
    <x v="0"/>
    <s v="Ara"/>
    <x v="2"/>
    <s v="M"/>
    <x v="0"/>
    <n v="1"/>
    <n v="11.25"/>
    <n v="45"/>
    <s v="No"/>
  </r>
  <r>
    <s v="QEW-47945-682"/>
    <x v="319"/>
    <s v="42466-87067-DT"/>
    <s v="L-L-0.2"/>
    <n v="5"/>
    <x v="428"/>
    <s v="aelwincr@privacy.gov.au"/>
    <x v="0"/>
    <s v="Lib"/>
    <x v="3"/>
    <s v="L"/>
    <x v="1"/>
    <n v="0.2"/>
    <n v="4.7549999999999999"/>
    <n v="23.774999999999999"/>
    <s v="No"/>
  </r>
  <r>
    <s v="PSY-45485-542"/>
    <x v="375"/>
    <s v="62246-99443-HF"/>
    <s v="R-D-0.5"/>
    <n v="3"/>
    <x v="429"/>
    <s v="abilbrookcs@booking.com"/>
    <x v="1"/>
    <s v="Rob"/>
    <x v="0"/>
    <s v="D"/>
    <x v="2"/>
    <n v="0.5"/>
    <n v="5.3699999999999992"/>
    <n v="16.11"/>
    <s v="Yes"/>
  </r>
  <r>
    <s v="BAQ-74241-156"/>
    <x v="376"/>
    <s v="99869-55718-UU"/>
    <s v="R-D-0.2"/>
    <n v="4"/>
    <x v="430"/>
    <s v="rmckallct@sakura.ne.jp"/>
    <x v="2"/>
    <s v="Rob"/>
    <x v="0"/>
    <s v="D"/>
    <x v="2"/>
    <n v="0.2"/>
    <n v="2.6849999999999996"/>
    <n v="10.739999999999998"/>
    <s v="Yes"/>
  </r>
  <r>
    <s v="BVU-77367-451"/>
    <x v="377"/>
    <s v="77421-46059-RY"/>
    <s v="A-D-1"/>
    <n v="5"/>
    <x v="431"/>
    <s v="bdailecu@vistaprint.com"/>
    <x v="0"/>
    <s v="Ara"/>
    <x v="2"/>
    <s v="D"/>
    <x v="2"/>
    <n v="1"/>
    <n v="9.9499999999999993"/>
    <n v="49.75"/>
    <s v="Yes"/>
  </r>
  <r>
    <s v="TJE-91516-344"/>
    <x v="378"/>
    <s v="49894-06550-OQ"/>
    <s v="E-M-1"/>
    <n v="2"/>
    <x v="432"/>
    <s v="atrehernecv@state.tx.us"/>
    <x v="1"/>
    <s v="Exc"/>
    <x v="1"/>
    <s v="M"/>
    <x v="0"/>
    <n v="1"/>
    <n v="13.75"/>
    <n v="27.5"/>
    <s v="No"/>
  </r>
  <r>
    <s v="LIS-96202-702"/>
    <x v="277"/>
    <s v="72028-63343-SU"/>
    <s v="L-D-2.5"/>
    <n v="4"/>
    <x v="433"/>
    <s v="abrentnallcw@biglobe.ne.jp"/>
    <x v="2"/>
    <s v="Lib"/>
    <x v="3"/>
    <s v="D"/>
    <x v="2"/>
    <n v="2.5"/>
    <n v="29.784999999999997"/>
    <n v="119.13999999999999"/>
    <s v="No"/>
  </r>
  <r>
    <s v="VIO-27668-766"/>
    <x v="379"/>
    <s v="10074-20104-NN"/>
    <s v="R-D-2.5"/>
    <n v="1"/>
    <x v="434"/>
    <s v="ddrinkallcx@psu.edu"/>
    <x v="0"/>
    <s v="Rob"/>
    <x v="0"/>
    <s v="D"/>
    <x v="2"/>
    <n v="2.5"/>
    <n v="20.584999999999997"/>
    <n v="20.584999999999997"/>
    <s v="Yes"/>
  </r>
  <r>
    <s v="ZVG-20473-043"/>
    <x v="86"/>
    <s v="71769-10219-IM"/>
    <s v="A-D-0.2"/>
    <n v="3"/>
    <x v="435"/>
    <s v="dkornelcy@cyberchimps.com"/>
    <x v="0"/>
    <s v="Ara"/>
    <x v="2"/>
    <s v="D"/>
    <x v="2"/>
    <n v="0.2"/>
    <n v="2.9849999999999999"/>
    <n v="8.9550000000000001"/>
    <s v="Yes"/>
  </r>
  <r>
    <s v="KGZ-56395-231"/>
    <x v="380"/>
    <s v="22221-71106-JD"/>
    <s v="A-D-0.5"/>
    <n v="1"/>
    <x v="436"/>
    <s v="rlequeuxcz@newyorker.com"/>
    <x v="0"/>
    <s v="Ara"/>
    <x v="2"/>
    <s v="D"/>
    <x v="2"/>
    <n v="0.5"/>
    <n v="5.97"/>
    <n v="5.97"/>
    <s v="No"/>
  </r>
  <r>
    <s v="CUU-92244-729"/>
    <x v="381"/>
    <s v="99735-44927-OL"/>
    <s v="E-M-1"/>
    <n v="3"/>
    <x v="437"/>
    <s v="jmccaulld0@parallels.com"/>
    <x v="0"/>
    <s v="Exc"/>
    <x v="1"/>
    <s v="M"/>
    <x v="0"/>
    <n v="1"/>
    <n v="13.75"/>
    <n v="41.25"/>
    <s v="Yes"/>
  </r>
  <r>
    <s v="EHE-94714-312"/>
    <x v="382"/>
    <s v="27132-68907-RC"/>
    <s v="E-L-0.2"/>
    <n v="5"/>
    <x v="438"/>
    <s v="abrashda@plala.or.jp"/>
    <x v="0"/>
    <s v="Exc"/>
    <x v="1"/>
    <s v="L"/>
    <x v="1"/>
    <n v="0.2"/>
    <n v="4.4550000000000001"/>
    <n v="22.274999999999999"/>
    <s v="Yes"/>
  </r>
  <r>
    <s v="RTL-16205-161"/>
    <x v="11"/>
    <s v="90440-62727-HI"/>
    <s v="A-M-0.5"/>
    <n v="1"/>
    <x v="439"/>
    <s v="ahutchinsond2@imgur.com"/>
    <x v="0"/>
    <s v="Ara"/>
    <x v="2"/>
    <s v="M"/>
    <x v="0"/>
    <n v="0.5"/>
    <n v="6.75"/>
    <n v="6.75"/>
    <s v="Yes"/>
  </r>
  <r>
    <s v="GTS-22482-014"/>
    <x v="167"/>
    <s v="36769-16558-SX"/>
    <s v="L-M-2.5"/>
    <n v="4"/>
    <x v="440"/>
    <s v=""/>
    <x v="0"/>
    <s v="Lib"/>
    <x v="3"/>
    <s v="M"/>
    <x v="0"/>
    <n v="2.5"/>
    <n v="33.464999999999996"/>
    <n v="133.85999999999999"/>
    <s v="Yes"/>
  </r>
  <r>
    <s v="DYG-25473-881"/>
    <x v="383"/>
    <s v="10138-31681-SD"/>
    <s v="A-D-0.2"/>
    <n v="2"/>
    <x v="441"/>
    <s v="rdriversd4@hexun.com"/>
    <x v="0"/>
    <s v="Ara"/>
    <x v="2"/>
    <s v="D"/>
    <x v="2"/>
    <n v="0.2"/>
    <n v="2.9849999999999999"/>
    <n v="5.97"/>
    <s v="No"/>
  </r>
  <r>
    <s v="HTR-21838-286"/>
    <x v="18"/>
    <s v="24669-76297-SF"/>
    <s v="A-L-1"/>
    <n v="2"/>
    <x v="442"/>
    <s v="hzeald5@google.de"/>
    <x v="0"/>
    <s v="Ara"/>
    <x v="2"/>
    <s v="L"/>
    <x v="1"/>
    <n v="1"/>
    <n v="12.95"/>
    <n v="25.9"/>
    <s v="No"/>
  </r>
  <r>
    <s v="KYG-28296-920"/>
    <x v="84"/>
    <s v="78050-20355-DI"/>
    <s v="E-M-2.5"/>
    <n v="1"/>
    <x v="443"/>
    <s v="gsmallcombed6@ucla.edu"/>
    <x v="1"/>
    <s v="Exc"/>
    <x v="1"/>
    <s v="M"/>
    <x v="0"/>
    <n v="2.5"/>
    <n v="31.624999999999996"/>
    <n v="31.624999999999996"/>
    <s v="Yes"/>
  </r>
  <r>
    <s v="NNB-20459-430"/>
    <x v="384"/>
    <s v="79825-17822-UH"/>
    <s v="L-M-0.2"/>
    <n v="2"/>
    <x v="444"/>
    <s v="ddibleyd7@feedburner.com"/>
    <x v="0"/>
    <s v="Lib"/>
    <x v="3"/>
    <s v="M"/>
    <x v="0"/>
    <n v="0.2"/>
    <n v="4.3650000000000002"/>
    <n v="8.73"/>
    <s v="No"/>
  </r>
  <r>
    <s v="FEK-14025-351"/>
    <x v="385"/>
    <s v="03990-21586-MQ"/>
    <s v="E-L-0.2"/>
    <n v="6"/>
    <x v="445"/>
    <s v="gdimitrioud8@chronoengine.com"/>
    <x v="0"/>
    <s v="Exc"/>
    <x v="1"/>
    <s v="L"/>
    <x v="1"/>
    <n v="0.2"/>
    <n v="4.4550000000000001"/>
    <n v="26.73"/>
    <s v="Yes"/>
  </r>
  <r>
    <s v="AWH-16980-469"/>
    <x v="386"/>
    <s v="27493-46921-TZ"/>
    <s v="L-M-0.2"/>
    <n v="6"/>
    <x v="446"/>
    <s v="fflanagand9@woothemes.com"/>
    <x v="0"/>
    <s v="Lib"/>
    <x v="3"/>
    <s v="M"/>
    <x v="0"/>
    <n v="0.2"/>
    <n v="4.3650000000000002"/>
    <n v="26.19"/>
    <s v="No"/>
  </r>
  <r>
    <s v="ZPW-31329-741"/>
    <x v="387"/>
    <s v="27132-68907-RC"/>
    <s v="R-D-1"/>
    <n v="6"/>
    <x v="438"/>
    <s v="abrashda@plala.or.jp"/>
    <x v="0"/>
    <s v="Rob"/>
    <x v="0"/>
    <s v="D"/>
    <x v="2"/>
    <n v="1"/>
    <n v="8.9499999999999993"/>
    <n v="53.699999999999996"/>
    <s v="Yes"/>
  </r>
  <r>
    <s v="ZPW-31329-741"/>
    <x v="387"/>
    <s v="27132-68907-RC"/>
    <s v="E-M-2.5"/>
    <n v="4"/>
    <x v="438"/>
    <s v="abrashda@plala.or.jp"/>
    <x v="0"/>
    <s v="Exc"/>
    <x v="1"/>
    <s v="M"/>
    <x v="0"/>
    <n v="2.5"/>
    <n v="31.624999999999996"/>
    <n v="126.49999999999999"/>
    <s v="Yes"/>
  </r>
  <r>
    <s v="ZPW-31329-741"/>
    <x v="387"/>
    <s v="27132-68907-RC"/>
    <s v="E-M-0.2"/>
    <n v="1"/>
    <x v="438"/>
    <s v="abrashda@plala.or.jp"/>
    <x v="0"/>
    <s v="Exc"/>
    <x v="1"/>
    <s v="M"/>
    <x v="0"/>
    <n v="0.2"/>
    <n v="4.125"/>
    <n v="4.125"/>
    <s v="Yes"/>
  </r>
  <r>
    <s v="UBI-83843-396"/>
    <x v="388"/>
    <s v="58816-74064-TF"/>
    <s v="R-L-1"/>
    <n v="2"/>
    <x v="447"/>
    <s v="nizhakovdd@aol.com"/>
    <x v="2"/>
    <s v="Rob"/>
    <x v="0"/>
    <s v="L"/>
    <x v="1"/>
    <n v="1"/>
    <n v="11.95"/>
    <n v="23.9"/>
    <s v="No"/>
  </r>
  <r>
    <s v="VID-40587-569"/>
    <x v="389"/>
    <s v="09818-59895-EH"/>
    <s v="E-D-2.5"/>
    <n v="5"/>
    <x v="448"/>
    <s v="skeetsde@answers.com"/>
    <x v="0"/>
    <s v="Exc"/>
    <x v="1"/>
    <s v="D"/>
    <x v="2"/>
    <n v="2.5"/>
    <n v="27.945"/>
    <n v="139.72499999999999"/>
    <s v="Yes"/>
  </r>
  <r>
    <s v="KBB-52530-416"/>
    <x v="229"/>
    <s v="06488-46303-IZ"/>
    <s v="L-D-2.5"/>
    <n v="2"/>
    <x v="449"/>
    <s v=""/>
    <x v="0"/>
    <s v="Lib"/>
    <x v="3"/>
    <s v="D"/>
    <x v="2"/>
    <n v="2.5"/>
    <n v="29.784999999999997"/>
    <n v="59.569999999999993"/>
    <s v="Yes"/>
  </r>
  <r>
    <s v="ISJ-48676-420"/>
    <x v="390"/>
    <s v="93046-67561-AY"/>
    <s v="L-L-0.5"/>
    <n v="6"/>
    <x v="450"/>
    <s v="kcakedg@huffingtonpost.com"/>
    <x v="0"/>
    <s v="Lib"/>
    <x v="3"/>
    <s v="L"/>
    <x v="1"/>
    <n v="0.5"/>
    <n v="9.51"/>
    <n v="57.06"/>
    <s v="No"/>
  </r>
  <r>
    <s v="MIF-17920-768"/>
    <x v="391"/>
    <s v="68946-40750-LK"/>
    <s v="R-L-0.2"/>
    <n v="6"/>
    <x v="451"/>
    <s v="mhanseddh@instagram.com"/>
    <x v="1"/>
    <s v="Rob"/>
    <x v="0"/>
    <s v="L"/>
    <x v="1"/>
    <n v="0.2"/>
    <n v="3.5849999999999995"/>
    <n v="21.509999999999998"/>
    <s v="Yes"/>
  </r>
  <r>
    <s v="CPX-19312-088"/>
    <x v="117"/>
    <s v="38387-64959-WW"/>
    <s v="L-M-0.5"/>
    <n v="6"/>
    <x v="452"/>
    <s v="fkienleindi@trellian.com"/>
    <x v="1"/>
    <s v="Lib"/>
    <x v="3"/>
    <s v="M"/>
    <x v="0"/>
    <n v="0.5"/>
    <n v="8.73"/>
    <n v="52.38"/>
    <s v="Yes"/>
  </r>
  <r>
    <s v="RXI-67978-260"/>
    <x v="392"/>
    <s v="48418-60841-CC"/>
    <s v="E-D-1"/>
    <n v="6"/>
    <x v="453"/>
    <s v="kegglestonedj@sphinn.com"/>
    <x v="1"/>
    <s v="Exc"/>
    <x v="1"/>
    <s v="D"/>
    <x v="2"/>
    <n v="1"/>
    <n v="12.15"/>
    <n v="72.900000000000006"/>
    <s v="No"/>
  </r>
  <r>
    <s v="LKE-14821-285"/>
    <x v="393"/>
    <s v="13736-92418-JS"/>
    <s v="R-M-0.2"/>
    <n v="5"/>
    <x v="454"/>
    <s v="bsemkinsdk@unc.edu"/>
    <x v="1"/>
    <s v="Rob"/>
    <x v="0"/>
    <s v="M"/>
    <x v="0"/>
    <n v="0.2"/>
    <n v="2.9849999999999999"/>
    <n v="14.924999999999999"/>
    <s v="Yes"/>
  </r>
  <r>
    <s v="LRK-97117-150"/>
    <x v="394"/>
    <s v="33000-22405-LO"/>
    <s v="L-L-1"/>
    <n v="6"/>
    <x v="455"/>
    <s v="slorenzettidl@is.gd"/>
    <x v="0"/>
    <s v="Lib"/>
    <x v="3"/>
    <s v="L"/>
    <x v="1"/>
    <n v="1"/>
    <n v="15.85"/>
    <n v="95.1"/>
    <s v="No"/>
  </r>
  <r>
    <s v="IGK-51227-573"/>
    <x v="137"/>
    <s v="46959-60474-LT"/>
    <s v="L-D-0.5"/>
    <n v="2"/>
    <x v="456"/>
    <s v="bgiannazzidm@apple.com"/>
    <x v="0"/>
    <s v="Lib"/>
    <x v="3"/>
    <s v="D"/>
    <x v="2"/>
    <n v="0.5"/>
    <n v="7.77"/>
    <n v="15.54"/>
    <s v="No"/>
  </r>
  <r>
    <s v="ZAY-43009-775"/>
    <x v="395"/>
    <s v="73431-39823-UP"/>
    <s v="L-D-0.2"/>
    <n v="6"/>
    <x v="457"/>
    <s v=""/>
    <x v="0"/>
    <s v="Lib"/>
    <x v="3"/>
    <s v="D"/>
    <x v="2"/>
    <n v="0.2"/>
    <n v="3.8849999999999998"/>
    <n v="23.31"/>
    <s v="No"/>
  </r>
  <r>
    <s v="EMA-63190-618"/>
    <x v="396"/>
    <s v="90993-98984-JK"/>
    <s v="E-M-0.2"/>
    <n v="1"/>
    <x v="458"/>
    <s v="ulethbrigdo@hc360.com"/>
    <x v="0"/>
    <s v="Exc"/>
    <x v="1"/>
    <s v="M"/>
    <x v="0"/>
    <n v="0.2"/>
    <n v="4.125"/>
    <n v="4.125"/>
    <s v="Yes"/>
  </r>
  <r>
    <s v="FBI-35855-418"/>
    <x v="189"/>
    <s v="06552-04430-AG"/>
    <s v="R-M-0.5"/>
    <n v="6"/>
    <x v="459"/>
    <s v="sfarnishdp@dmoz.org"/>
    <x v="2"/>
    <s v="Rob"/>
    <x v="0"/>
    <s v="M"/>
    <x v="0"/>
    <n v="0.5"/>
    <n v="5.97"/>
    <n v="35.82"/>
    <s v="No"/>
  </r>
  <r>
    <s v="TXB-80533-417"/>
    <x v="8"/>
    <s v="54597-57004-QM"/>
    <s v="L-L-1"/>
    <n v="2"/>
    <x v="460"/>
    <s v="fjecockdq@unicef.org"/>
    <x v="0"/>
    <s v="Lib"/>
    <x v="3"/>
    <s v="L"/>
    <x v="1"/>
    <n v="1"/>
    <n v="15.85"/>
    <n v="31.7"/>
    <s v="No"/>
  </r>
  <r>
    <s v="MBM-00112-248"/>
    <x v="397"/>
    <s v="50238-24377-ZS"/>
    <s v="L-L-1"/>
    <n v="5"/>
    <x v="461"/>
    <s v=""/>
    <x v="0"/>
    <s v="Lib"/>
    <x v="3"/>
    <s v="L"/>
    <x v="1"/>
    <n v="1"/>
    <n v="15.85"/>
    <n v="79.25"/>
    <s v="Yes"/>
  </r>
  <r>
    <s v="EUO-69145-988"/>
    <x v="398"/>
    <s v="60370-41934-IF"/>
    <s v="E-D-0.2"/>
    <n v="3"/>
    <x v="462"/>
    <s v="hpallisterds@ning.com"/>
    <x v="0"/>
    <s v="Exc"/>
    <x v="1"/>
    <s v="D"/>
    <x v="2"/>
    <n v="0.2"/>
    <n v="3.645"/>
    <n v="10.935"/>
    <s v="No"/>
  </r>
  <r>
    <s v="GYA-80327-368"/>
    <x v="399"/>
    <s v="06899-54551-EH"/>
    <s v="A-D-1"/>
    <n v="4"/>
    <x v="463"/>
    <s v="cmershdt@drupal.org"/>
    <x v="1"/>
    <s v="Ara"/>
    <x v="2"/>
    <s v="D"/>
    <x v="2"/>
    <n v="1"/>
    <n v="9.9499999999999993"/>
    <n v="39.799999999999997"/>
    <s v="No"/>
  </r>
  <r>
    <s v="TNW-41601-420"/>
    <x v="400"/>
    <s v="66458-91190-YC"/>
    <s v="R-M-1"/>
    <n v="5"/>
    <x v="464"/>
    <s v="murione5@alexa.com"/>
    <x v="1"/>
    <s v="Rob"/>
    <x v="0"/>
    <s v="M"/>
    <x v="0"/>
    <n v="1"/>
    <n v="9.9499999999999993"/>
    <n v="49.75"/>
    <s v="Yes"/>
  </r>
  <r>
    <s v="ALR-62963-723"/>
    <x v="401"/>
    <s v="80463-43913-WZ"/>
    <s v="R-D-0.2"/>
    <n v="3"/>
    <x v="465"/>
    <s v=""/>
    <x v="1"/>
    <s v="Rob"/>
    <x v="0"/>
    <s v="D"/>
    <x v="2"/>
    <n v="0.2"/>
    <n v="2.6849999999999996"/>
    <n v="8.0549999999999997"/>
    <s v="Yes"/>
  </r>
  <r>
    <s v="JIG-27636-870"/>
    <x v="402"/>
    <s v="67204-04870-LG"/>
    <s v="R-L-1"/>
    <n v="4"/>
    <x v="466"/>
    <s v=""/>
    <x v="0"/>
    <s v="Rob"/>
    <x v="0"/>
    <s v="L"/>
    <x v="1"/>
    <n v="1"/>
    <n v="11.95"/>
    <n v="47.8"/>
    <s v="No"/>
  </r>
  <r>
    <s v="CTE-31437-326"/>
    <x v="6"/>
    <s v="22721-63196-UJ"/>
    <s v="R-M-0.2"/>
    <n v="4"/>
    <x v="467"/>
    <s v="gduckerdx@patch.com"/>
    <x v="2"/>
    <s v="Rob"/>
    <x v="0"/>
    <s v="M"/>
    <x v="0"/>
    <n v="0.2"/>
    <n v="2.9849999999999999"/>
    <n v="11.94"/>
    <s v="No"/>
  </r>
  <r>
    <s v="CTE-31437-326"/>
    <x v="6"/>
    <s v="22721-63196-UJ"/>
    <s v="E-M-0.2"/>
    <n v="4"/>
    <x v="467"/>
    <s v="gduckerdx@patch.com"/>
    <x v="2"/>
    <s v="Exc"/>
    <x v="1"/>
    <s v="M"/>
    <x v="0"/>
    <n v="0.2"/>
    <n v="4.125"/>
    <n v="16.5"/>
    <s v="No"/>
  </r>
  <r>
    <s v="CTE-31437-326"/>
    <x v="6"/>
    <s v="22721-63196-UJ"/>
    <s v="L-D-1"/>
    <n v="4"/>
    <x v="467"/>
    <s v="gduckerdx@patch.com"/>
    <x v="2"/>
    <s v="Lib"/>
    <x v="3"/>
    <s v="D"/>
    <x v="2"/>
    <n v="1"/>
    <n v="12.95"/>
    <n v="51.8"/>
    <s v="No"/>
  </r>
  <r>
    <s v="CTE-31437-326"/>
    <x v="6"/>
    <s v="22721-63196-UJ"/>
    <s v="L-L-0.2"/>
    <n v="3"/>
    <x v="467"/>
    <s v="gduckerdx@patch.com"/>
    <x v="2"/>
    <s v="Lib"/>
    <x v="3"/>
    <s v="L"/>
    <x v="1"/>
    <n v="0.2"/>
    <n v="4.7549999999999999"/>
    <n v="14.265000000000001"/>
    <s v="No"/>
  </r>
  <r>
    <s v="SLD-63003-334"/>
    <x v="403"/>
    <s v="55515-37571-RS"/>
    <s v="L-M-0.2"/>
    <n v="6"/>
    <x v="468"/>
    <s v="wstearleye1@census.gov"/>
    <x v="0"/>
    <s v="Lib"/>
    <x v="3"/>
    <s v="M"/>
    <x v="0"/>
    <n v="0.2"/>
    <n v="4.3650000000000002"/>
    <n v="26.19"/>
    <s v="No"/>
  </r>
  <r>
    <s v="BXN-64230-789"/>
    <x v="404"/>
    <s v="25598-77476-CB"/>
    <s v="A-L-1"/>
    <n v="2"/>
    <x v="469"/>
    <s v="dwincere2@marriott.com"/>
    <x v="0"/>
    <s v="Ara"/>
    <x v="2"/>
    <s v="L"/>
    <x v="1"/>
    <n v="1"/>
    <n v="12.95"/>
    <n v="25.9"/>
    <s v="Yes"/>
  </r>
  <r>
    <s v="XEE-37895-169"/>
    <x v="21"/>
    <s v="14888-85625-TM"/>
    <s v="A-L-2.5"/>
    <n v="3"/>
    <x v="470"/>
    <s v="plyfielde3@baidu.com"/>
    <x v="0"/>
    <s v="Ara"/>
    <x v="2"/>
    <s v="L"/>
    <x v="1"/>
    <n v="2.5"/>
    <n v="29.784999999999997"/>
    <n v="89.35499999999999"/>
    <s v="Yes"/>
  </r>
  <r>
    <s v="ZTX-80764-911"/>
    <x v="239"/>
    <s v="92793-68332-NR"/>
    <s v="L-D-0.5"/>
    <n v="6"/>
    <x v="471"/>
    <s v="hperrise4@studiopress.com"/>
    <x v="1"/>
    <s v="Lib"/>
    <x v="3"/>
    <s v="D"/>
    <x v="2"/>
    <n v="0.5"/>
    <n v="7.77"/>
    <n v="46.62"/>
    <s v="No"/>
  </r>
  <r>
    <s v="WVT-88135-549"/>
    <x v="405"/>
    <s v="66458-91190-YC"/>
    <s v="A-D-1"/>
    <n v="3"/>
    <x v="464"/>
    <s v="murione5@alexa.com"/>
    <x v="1"/>
    <s v="Ara"/>
    <x v="2"/>
    <s v="D"/>
    <x v="2"/>
    <n v="1"/>
    <n v="9.9499999999999993"/>
    <n v="29.849999999999998"/>
    <s v="Yes"/>
  </r>
  <r>
    <s v="IPA-94170-889"/>
    <x v="292"/>
    <s v="64439-27325-LG"/>
    <s v="R-L-0.2"/>
    <n v="3"/>
    <x v="472"/>
    <s v="ckide6@narod.ru"/>
    <x v="1"/>
    <s v="Rob"/>
    <x v="0"/>
    <s v="L"/>
    <x v="1"/>
    <n v="0.2"/>
    <n v="3.5849999999999995"/>
    <n v="10.754999999999999"/>
    <s v="Yes"/>
  </r>
  <r>
    <s v="YQL-63755-365"/>
    <x v="117"/>
    <s v="78570-76770-LB"/>
    <s v="A-M-0.2"/>
    <n v="4"/>
    <x v="473"/>
    <s v="cbeinee7@xinhuanet.com"/>
    <x v="0"/>
    <s v="Ara"/>
    <x v="2"/>
    <s v="M"/>
    <x v="0"/>
    <n v="0.2"/>
    <n v="3.375"/>
    <n v="13.5"/>
    <s v="Yes"/>
  </r>
  <r>
    <s v="RKW-81145-984"/>
    <x v="406"/>
    <s v="98661-69719-VI"/>
    <s v="L-L-1"/>
    <n v="3"/>
    <x v="474"/>
    <s v="cbakeupe8@globo.com"/>
    <x v="0"/>
    <s v="Lib"/>
    <x v="3"/>
    <s v="L"/>
    <x v="1"/>
    <n v="1"/>
    <n v="15.85"/>
    <n v="47.55"/>
    <s v="No"/>
  </r>
  <r>
    <s v="MBT-23379-866"/>
    <x v="407"/>
    <s v="82990-92703-IX"/>
    <s v="L-L-1"/>
    <n v="5"/>
    <x v="475"/>
    <s v="nhelkine9@example.com"/>
    <x v="0"/>
    <s v="Lib"/>
    <x v="3"/>
    <s v="L"/>
    <x v="1"/>
    <n v="1"/>
    <n v="15.85"/>
    <n v="79.25"/>
    <s v="No"/>
  </r>
  <r>
    <s v="GEJ-39834-935"/>
    <x v="408"/>
    <s v="49412-86877-VY"/>
    <s v="L-M-0.2"/>
    <n v="6"/>
    <x v="476"/>
    <s v="pwitheringtonea@networkadvertising.org"/>
    <x v="0"/>
    <s v="Lib"/>
    <x v="3"/>
    <s v="M"/>
    <x v="0"/>
    <n v="0.2"/>
    <n v="4.3650000000000002"/>
    <n v="26.19"/>
    <s v="Yes"/>
  </r>
  <r>
    <s v="KRW-91640-596"/>
    <x v="409"/>
    <s v="70879-00984-FJ"/>
    <s v="R-L-0.5"/>
    <n v="3"/>
    <x v="477"/>
    <s v="ttilzeyeb@hostgator.com"/>
    <x v="0"/>
    <s v="Rob"/>
    <x v="0"/>
    <s v="L"/>
    <x v="1"/>
    <n v="0.5"/>
    <n v="7.169999999999999"/>
    <n v="21.509999999999998"/>
    <s v="No"/>
  </r>
  <r>
    <s v="AOT-70449-651"/>
    <x v="410"/>
    <s v="53414-73391-CR"/>
    <s v="R-D-2.5"/>
    <n v="5"/>
    <x v="478"/>
    <s v=""/>
    <x v="0"/>
    <s v="Rob"/>
    <x v="0"/>
    <s v="D"/>
    <x v="2"/>
    <n v="2.5"/>
    <n v="20.584999999999997"/>
    <n v="102.92499999999998"/>
    <s v="Yes"/>
  </r>
  <r>
    <s v="DGC-21813-731"/>
    <x v="127"/>
    <s v="43606-83072-OA"/>
    <s v="L-D-0.2"/>
    <n v="2"/>
    <x v="479"/>
    <s v=""/>
    <x v="0"/>
    <s v="Lib"/>
    <x v="3"/>
    <s v="D"/>
    <x v="2"/>
    <n v="0.2"/>
    <n v="3.8849999999999998"/>
    <n v="7.77"/>
    <s v="No"/>
  </r>
  <r>
    <s v="JBE-92943-643"/>
    <x v="411"/>
    <s v="84466-22864-CE"/>
    <s v="E-D-2.5"/>
    <n v="5"/>
    <x v="480"/>
    <s v="kimortsee@alexa.com"/>
    <x v="0"/>
    <s v="Exc"/>
    <x v="1"/>
    <s v="D"/>
    <x v="2"/>
    <n v="2.5"/>
    <n v="27.945"/>
    <n v="139.72499999999999"/>
    <s v="No"/>
  </r>
  <r>
    <s v="ZIL-34948-499"/>
    <x v="112"/>
    <s v="66458-91190-YC"/>
    <s v="A-D-0.5"/>
    <n v="2"/>
    <x v="464"/>
    <s v="murione5@alexa.com"/>
    <x v="1"/>
    <s v="Ara"/>
    <x v="2"/>
    <s v="D"/>
    <x v="2"/>
    <n v="0.5"/>
    <n v="5.97"/>
    <n v="11.94"/>
    <s v="Yes"/>
  </r>
  <r>
    <s v="JSU-23781-256"/>
    <x v="412"/>
    <s v="76499-89100-JQ"/>
    <s v="L-D-0.2"/>
    <n v="1"/>
    <x v="481"/>
    <s v="marmisteadeg@blogtalkradio.com"/>
    <x v="0"/>
    <s v="Lib"/>
    <x v="3"/>
    <s v="D"/>
    <x v="2"/>
    <n v="0.2"/>
    <n v="3.8849999999999998"/>
    <n v="3.8849999999999998"/>
    <s v="No"/>
  </r>
  <r>
    <s v="JSU-23781-256"/>
    <x v="412"/>
    <s v="76499-89100-JQ"/>
    <s v="R-M-1"/>
    <n v="4"/>
    <x v="481"/>
    <s v="marmisteadeg@blogtalkradio.com"/>
    <x v="0"/>
    <s v="Rob"/>
    <x v="0"/>
    <s v="M"/>
    <x v="0"/>
    <n v="1"/>
    <n v="9.9499999999999993"/>
    <n v="39.799999999999997"/>
    <s v="No"/>
  </r>
  <r>
    <s v="VPX-44956-367"/>
    <x v="413"/>
    <s v="39582-35773-ZJ"/>
    <s v="R-M-0.5"/>
    <n v="5"/>
    <x v="482"/>
    <s v="vupstoneei@google.pl"/>
    <x v="0"/>
    <s v="Rob"/>
    <x v="0"/>
    <s v="M"/>
    <x v="0"/>
    <n v="0.5"/>
    <n v="5.97"/>
    <n v="29.849999999999998"/>
    <s v="No"/>
  </r>
  <r>
    <s v="VTB-46451-959"/>
    <x v="414"/>
    <s v="66240-46962-IO"/>
    <s v="L-D-2.5"/>
    <n v="1"/>
    <x v="483"/>
    <s v="bbeelbyej@rediff.com"/>
    <x v="1"/>
    <s v="Lib"/>
    <x v="3"/>
    <s v="D"/>
    <x v="2"/>
    <n v="2.5"/>
    <n v="29.784999999999997"/>
    <n v="29.784999999999997"/>
    <s v="No"/>
  </r>
  <r>
    <s v="DNZ-11665-950"/>
    <x v="415"/>
    <s v="10637-45522-ID"/>
    <s v="L-L-2.5"/>
    <n v="2"/>
    <x v="484"/>
    <s v=""/>
    <x v="0"/>
    <s v="Lib"/>
    <x v="3"/>
    <s v="L"/>
    <x v="1"/>
    <n v="2.5"/>
    <n v="36.454999999999998"/>
    <n v="72.91"/>
    <s v="No"/>
  </r>
  <r>
    <s v="ITR-54735-364"/>
    <x v="416"/>
    <s v="92599-58687-CS"/>
    <s v="R-D-0.2"/>
    <n v="5"/>
    <x v="485"/>
    <s v=""/>
    <x v="0"/>
    <s v="Rob"/>
    <x v="0"/>
    <s v="D"/>
    <x v="2"/>
    <n v="0.2"/>
    <n v="2.6849999999999996"/>
    <n v="13.424999999999997"/>
    <s v="Yes"/>
  </r>
  <r>
    <s v="YDS-02797-307"/>
    <x v="417"/>
    <s v="06058-48844-PI"/>
    <s v="E-M-2.5"/>
    <n v="4"/>
    <x v="486"/>
    <s v="wspeechlyem@amazon.com"/>
    <x v="0"/>
    <s v="Exc"/>
    <x v="1"/>
    <s v="M"/>
    <x v="0"/>
    <n v="2.5"/>
    <n v="31.624999999999996"/>
    <n v="126.49999999999999"/>
    <s v="Yes"/>
  </r>
  <r>
    <s v="BPG-68988-842"/>
    <x v="418"/>
    <s v="53631-24432-SY"/>
    <s v="E-M-0.5"/>
    <n v="5"/>
    <x v="487"/>
    <s v="iphillpoten@buzzfeed.com"/>
    <x v="2"/>
    <s v="Exc"/>
    <x v="1"/>
    <s v="M"/>
    <x v="0"/>
    <n v="0.5"/>
    <n v="8.25"/>
    <n v="41.25"/>
    <s v="No"/>
  </r>
  <r>
    <s v="XZG-51938-658"/>
    <x v="419"/>
    <s v="18275-73980-KL"/>
    <s v="E-L-0.5"/>
    <n v="6"/>
    <x v="488"/>
    <s v="lpennaccieo@statcounter.com"/>
    <x v="0"/>
    <s v="Exc"/>
    <x v="1"/>
    <s v="L"/>
    <x v="1"/>
    <n v="0.5"/>
    <n v="8.91"/>
    <n v="53.46"/>
    <s v="No"/>
  </r>
  <r>
    <s v="KAR-24978-271"/>
    <x v="420"/>
    <s v="23187-65750-HZ"/>
    <s v="R-M-1"/>
    <n v="6"/>
    <x v="489"/>
    <s v="sarpinep@moonfruit.com"/>
    <x v="0"/>
    <s v="Rob"/>
    <x v="0"/>
    <s v="M"/>
    <x v="0"/>
    <n v="1"/>
    <n v="9.9499999999999993"/>
    <n v="59.699999999999996"/>
    <s v="No"/>
  </r>
  <r>
    <s v="FQK-28730-361"/>
    <x v="421"/>
    <s v="22725-79522-GP"/>
    <s v="R-M-1"/>
    <n v="6"/>
    <x v="490"/>
    <s v="dfrieseq@cargocollective.com"/>
    <x v="0"/>
    <s v="Rob"/>
    <x v="0"/>
    <s v="M"/>
    <x v="0"/>
    <n v="1"/>
    <n v="9.9499999999999993"/>
    <n v="59.699999999999996"/>
    <s v="No"/>
  </r>
  <r>
    <s v="BGB-67996-089"/>
    <x v="422"/>
    <s v="06279-72603-JE"/>
    <s v="R-D-1"/>
    <n v="5"/>
    <x v="491"/>
    <s v="rsharerer@flavors.me"/>
    <x v="0"/>
    <s v="Rob"/>
    <x v="0"/>
    <s v="D"/>
    <x v="2"/>
    <n v="1"/>
    <n v="8.9499999999999993"/>
    <n v="44.75"/>
    <s v="No"/>
  </r>
  <r>
    <s v="XMC-20620-809"/>
    <x v="423"/>
    <s v="83543-79246-ON"/>
    <s v="E-M-0.5"/>
    <n v="2"/>
    <x v="492"/>
    <s v="nnasebyes@umich.edu"/>
    <x v="0"/>
    <s v="Exc"/>
    <x v="1"/>
    <s v="M"/>
    <x v="0"/>
    <n v="0.5"/>
    <n v="8.25"/>
    <n v="16.5"/>
    <s v="Yes"/>
  </r>
  <r>
    <s v="ZSO-58292-191"/>
    <x v="109"/>
    <s v="66794-66795-VW"/>
    <s v="R-D-0.5"/>
    <n v="4"/>
    <x v="493"/>
    <s v=""/>
    <x v="0"/>
    <s v="Rob"/>
    <x v="0"/>
    <s v="D"/>
    <x v="2"/>
    <n v="0.5"/>
    <n v="5.3699999999999992"/>
    <n v="21.479999999999997"/>
    <s v="No"/>
  </r>
  <r>
    <s v="LWJ-06793-303"/>
    <x v="204"/>
    <s v="95424-67020-AP"/>
    <s v="R-M-2.5"/>
    <n v="2"/>
    <x v="494"/>
    <s v="koculleneu@ca.gov"/>
    <x v="1"/>
    <s v="Rob"/>
    <x v="0"/>
    <s v="M"/>
    <x v="0"/>
    <n v="2.5"/>
    <n v="22.884999999999998"/>
    <n v="45.769999999999996"/>
    <s v="Yes"/>
  </r>
  <r>
    <s v="FLM-82229-989"/>
    <x v="424"/>
    <s v="73017-69644-MS"/>
    <s v="L-L-0.2"/>
    <n v="2"/>
    <x v="495"/>
    <s v=""/>
    <x v="1"/>
    <s v="Lib"/>
    <x v="3"/>
    <s v="L"/>
    <x v="1"/>
    <n v="0.2"/>
    <n v="4.7549999999999999"/>
    <n v="9.51"/>
    <s v="No"/>
  </r>
  <r>
    <s v="CPV-90280-133"/>
    <x v="13"/>
    <s v="66458-91190-YC"/>
    <s v="R-D-0.2"/>
    <n v="3"/>
    <x v="464"/>
    <s v="murione5@alexa.com"/>
    <x v="1"/>
    <s v="Rob"/>
    <x v="0"/>
    <s v="D"/>
    <x v="2"/>
    <n v="0.2"/>
    <n v="2.6849999999999996"/>
    <n v="8.0549999999999997"/>
    <s v="Yes"/>
  </r>
  <r>
    <s v="OGW-60685-912"/>
    <x v="224"/>
    <s v="67423-10113-LM"/>
    <s v="E-D-2.5"/>
    <n v="4"/>
    <x v="496"/>
    <s v="hbranganex@woothemes.com"/>
    <x v="0"/>
    <s v="Exc"/>
    <x v="1"/>
    <s v="D"/>
    <x v="2"/>
    <n v="2.5"/>
    <n v="27.945"/>
    <n v="111.78"/>
    <s v="Yes"/>
  </r>
  <r>
    <s v="DEC-11160-362"/>
    <x v="220"/>
    <s v="48582-05061-RY"/>
    <s v="R-D-0.2"/>
    <n v="4"/>
    <x v="497"/>
    <s v="agallyoney@engadget.com"/>
    <x v="0"/>
    <s v="Rob"/>
    <x v="0"/>
    <s v="D"/>
    <x v="2"/>
    <n v="0.2"/>
    <n v="2.6849999999999996"/>
    <n v="10.739999999999998"/>
    <s v="Yes"/>
  </r>
  <r>
    <s v="WCT-07869-499"/>
    <x v="91"/>
    <s v="32031-49093-KE"/>
    <s v="R-D-0.5"/>
    <n v="5"/>
    <x v="498"/>
    <s v="bdomangeez@yahoo.co.jp"/>
    <x v="0"/>
    <s v="Rob"/>
    <x v="0"/>
    <s v="D"/>
    <x v="2"/>
    <n v="0.5"/>
    <n v="5.3699999999999992"/>
    <n v="26.849999999999994"/>
    <s v="No"/>
  </r>
  <r>
    <s v="FHD-89872-325"/>
    <x v="425"/>
    <s v="31715-98714-OO"/>
    <s v="L-L-1"/>
    <n v="4"/>
    <x v="499"/>
    <s v="koslerf0@gmpg.org"/>
    <x v="0"/>
    <s v="Lib"/>
    <x v="3"/>
    <s v="L"/>
    <x v="1"/>
    <n v="1"/>
    <n v="15.85"/>
    <n v="63.4"/>
    <s v="Yes"/>
  </r>
  <r>
    <s v="AZF-45991-584"/>
    <x v="426"/>
    <s v="73759-17258-KA"/>
    <s v="A-D-2.5"/>
    <n v="1"/>
    <x v="500"/>
    <s v=""/>
    <x v="1"/>
    <s v="Ara"/>
    <x v="2"/>
    <s v="D"/>
    <x v="2"/>
    <n v="2.5"/>
    <n v="22.884999999999998"/>
    <n v="22.884999999999998"/>
    <s v="Yes"/>
  </r>
  <r>
    <s v="MDG-14481-513"/>
    <x v="427"/>
    <s v="64897-79178-MH"/>
    <s v="A-M-2.5"/>
    <n v="4"/>
    <x v="501"/>
    <s v="zpellettf2@dailymotion.com"/>
    <x v="0"/>
    <s v="Ara"/>
    <x v="2"/>
    <s v="M"/>
    <x v="0"/>
    <n v="2.5"/>
    <n v="25.874999999999996"/>
    <n v="103.49999999999999"/>
    <s v="No"/>
  </r>
  <r>
    <s v="OFN-49424-848"/>
    <x v="428"/>
    <s v="73346-85564-JB"/>
    <s v="R-L-2.5"/>
    <n v="2"/>
    <x v="502"/>
    <s v="isprakesf3@spiegel.de"/>
    <x v="0"/>
    <s v="Rob"/>
    <x v="0"/>
    <s v="L"/>
    <x v="1"/>
    <n v="2.5"/>
    <n v="27.484999999999996"/>
    <n v="54.969999999999992"/>
    <s v="No"/>
  </r>
  <r>
    <s v="NFA-03411-746"/>
    <x v="383"/>
    <s v="07476-13102-NJ"/>
    <s v="A-L-0.5"/>
    <n v="2"/>
    <x v="503"/>
    <s v="hfromantf4@ucsd.edu"/>
    <x v="0"/>
    <s v="Ara"/>
    <x v="2"/>
    <s v="L"/>
    <x v="1"/>
    <n v="0.5"/>
    <n v="7.77"/>
    <n v="15.54"/>
    <s v="No"/>
  </r>
  <r>
    <s v="CYM-74988-450"/>
    <x v="156"/>
    <s v="87223-37422-SK"/>
    <s v="L-D-0.2"/>
    <n v="4"/>
    <x v="504"/>
    <s v="rflearf5@artisteer.com"/>
    <x v="2"/>
    <s v="Lib"/>
    <x v="3"/>
    <s v="D"/>
    <x v="2"/>
    <n v="0.2"/>
    <n v="3.8849999999999998"/>
    <n v="15.54"/>
    <s v="No"/>
  </r>
  <r>
    <s v="WTV-24996-658"/>
    <x v="429"/>
    <s v="57837-15577-YK"/>
    <s v="E-D-2.5"/>
    <n v="3"/>
    <x v="505"/>
    <s v=""/>
    <x v="1"/>
    <s v="Exc"/>
    <x v="1"/>
    <s v="D"/>
    <x v="2"/>
    <n v="2.5"/>
    <n v="27.945"/>
    <n v="83.835000000000008"/>
    <s v="No"/>
  </r>
  <r>
    <s v="DSL-69915-544"/>
    <x v="103"/>
    <s v="10142-55267-YO"/>
    <s v="R-L-0.2"/>
    <n v="3"/>
    <x v="506"/>
    <s v="wlightollersf9@baidu.com"/>
    <x v="0"/>
    <s v="Rob"/>
    <x v="0"/>
    <s v="L"/>
    <x v="1"/>
    <n v="0.2"/>
    <n v="3.5849999999999995"/>
    <n v="10.754999999999999"/>
    <s v="Yes"/>
  </r>
  <r>
    <s v="NBT-35757-542"/>
    <x v="361"/>
    <s v="73647-66148-VM"/>
    <s v="E-L-0.2"/>
    <n v="3"/>
    <x v="507"/>
    <s v="bmundenf8@elpais.com"/>
    <x v="0"/>
    <s v="Exc"/>
    <x v="1"/>
    <s v="L"/>
    <x v="1"/>
    <n v="0.2"/>
    <n v="4.4550000000000001"/>
    <n v="13.365"/>
    <s v="Yes"/>
  </r>
  <r>
    <s v="OYU-25085-528"/>
    <x v="120"/>
    <s v="10142-55267-YO"/>
    <s v="E-L-0.2"/>
    <n v="4"/>
    <x v="506"/>
    <s v="wlightollersf9@baidu.com"/>
    <x v="0"/>
    <s v="Exc"/>
    <x v="1"/>
    <s v="L"/>
    <x v="1"/>
    <n v="0.2"/>
    <n v="4.4550000000000001"/>
    <n v="17.82"/>
    <s v="Yes"/>
  </r>
  <r>
    <s v="XCG-07109-195"/>
    <x v="430"/>
    <s v="92976-19453-DT"/>
    <s v="L-D-0.2"/>
    <n v="6"/>
    <x v="508"/>
    <s v="nbrakespearfa@rediff.com"/>
    <x v="0"/>
    <s v="Lib"/>
    <x v="3"/>
    <s v="D"/>
    <x v="2"/>
    <n v="0.2"/>
    <n v="3.8849999999999998"/>
    <n v="23.31"/>
    <s v="Yes"/>
  </r>
  <r>
    <s v="YZA-25234-630"/>
    <x v="125"/>
    <s v="89757-51438-HX"/>
    <s v="E-D-0.2"/>
    <n v="2"/>
    <x v="509"/>
    <s v="mglawsopfb@reverbnation.com"/>
    <x v="0"/>
    <s v="Exc"/>
    <x v="1"/>
    <s v="D"/>
    <x v="2"/>
    <n v="0.2"/>
    <n v="3.645"/>
    <n v="7.29"/>
    <s v="No"/>
  </r>
  <r>
    <s v="OKU-29966-417"/>
    <x v="431"/>
    <s v="76192-13390-HZ"/>
    <s v="E-L-0.2"/>
    <n v="4"/>
    <x v="510"/>
    <s v="galbertsfc@etsy.com"/>
    <x v="2"/>
    <s v="Exc"/>
    <x v="1"/>
    <s v="L"/>
    <x v="1"/>
    <n v="0.2"/>
    <n v="4.4550000000000001"/>
    <n v="17.82"/>
    <s v="Yes"/>
  </r>
  <r>
    <s v="MEX-29350-659"/>
    <x v="40"/>
    <s v="02009-87294-SY"/>
    <s v="E-M-1"/>
    <n v="5"/>
    <x v="511"/>
    <s v="vpolglasefd@about.me"/>
    <x v="0"/>
    <s v="Exc"/>
    <x v="1"/>
    <s v="M"/>
    <x v="0"/>
    <n v="1"/>
    <n v="13.75"/>
    <n v="68.75"/>
    <s v="No"/>
  </r>
  <r>
    <s v="NOY-99738-977"/>
    <x v="432"/>
    <s v="82872-34456-LJ"/>
    <s v="R-L-2.5"/>
    <n v="2"/>
    <x v="512"/>
    <s v=""/>
    <x v="2"/>
    <s v="Rob"/>
    <x v="0"/>
    <s v="L"/>
    <x v="1"/>
    <n v="2.5"/>
    <n v="27.484999999999996"/>
    <n v="54.969999999999992"/>
    <s v="Yes"/>
  </r>
  <r>
    <s v="TCR-01064-030"/>
    <x v="254"/>
    <s v="13181-04387-LI"/>
    <s v="E-M-1"/>
    <n v="6"/>
    <x v="513"/>
    <s v="sbuschff@so-net.ne.jp"/>
    <x v="1"/>
    <s v="Exc"/>
    <x v="1"/>
    <s v="M"/>
    <x v="0"/>
    <n v="1"/>
    <n v="13.75"/>
    <n v="82.5"/>
    <s v="No"/>
  </r>
  <r>
    <s v="YUL-42750-776"/>
    <x v="219"/>
    <s v="24845-36117-TI"/>
    <s v="L-M-0.2"/>
    <n v="2"/>
    <x v="514"/>
    <s v="craisbeckfg@webnode.com"/>
    <x v="0"/>
    <s v="Lib"/>
    <x v="3"/>
    <s v="M"/>
    <x v="0"/>
    <n v="0.2"/>
    <n v="4.3650000000000002"/>
    <n v="8.73"/>
    <s v="Yes"/>
  </r>
  <r>
    <s v="XQJ-86887-506"/>
    <x v="433"/>
    <s v="66458-91190-YC"/>
    <s v="E-L-1"/>
    <n v="4"/>
    <x v="464"/>
    <s v="murione5@alexa.com"/>
    <x v="1"/>
    <s v="Exc"/>
    <x v="1"/>
    <s v="L"/>
    <x v="1"/>
    <n v="1"/>
    <n v="14.85"/>
    <n v="59.4"/>
    <s v="Yes"/>
  </r>
  <r>
    <s v="CUN-90044-279"/>
    <x v="434"/>
    <s v="86646-65810-TD"/>
    <s v="L-D-0.2"/>
    <n v="4"/>
    <x v="515"/>
    <s v=""/>
    <x v="0"/>
    <s v="Lib"/>
    <x v="3"/>
    <s v="D"/>
    <x v="2"/>
    <n v="0.2"/>
    <n v="3.8849999999999998"/>
    <n v="15.54"/>
    <s v="Yes"/>
  </r>
  <r>
    <s v="ICC-73030-502"/>
    <x v="435"/>
    <s v="59480-02795-IU"/>
    <s v="A-L-1"/>
    <n v="3"/>
    <x v="516"/>
    <s v="raynoldfj@ustream.tv"/>
    <x v="0"/>
    <s v="Ara"/>
    <x v="2"/>
    <s v="L"/>
    <x v="1"/>
    <n v="1"/>
    <n v="12.95"/>
    <n v="38.849999999999994"/>
    <s v="Yes"/>
  </r>
  <r>
    <s v="ADP-04506-084"/>
    <x v="436"/>
    <s v="61809-87758-LJ"/>
    <s v="E-M-2.5"/>
    <n v="6"/>
    <x v="517"/>
    <s v=""/>
    <x v="0"/>
    <s v="Exc"/>
    <x v="1"/>
    <s v="M"/>
    <x v="0"/>
    <n v="2.5"/>
    <n v="31.624999999999996"/>
    <n v="189.74999999999997"/>
    <s v="Yes"/>
  </r>
  <r>
    <s v="PNU-22150-408"/>
    <x v="437"/>
    <s v="77408-43873-RS"/>
    <s v="A-D-0.2"/>
    <n v="6"/>
    <x v="518"/>
    <s v=""/>
    <x v="1"/>
    <s v="Ara"/>
    <x v="2"/>
    <s v="D"/>
    <x v="2"/>
    <n v="0.2"/>
    <n v="2.9849999999999999"/>
    <n v="17.91"/>
    <s v="Yes"/>
  </r>
  <r>
    <s v="VSQ-07182-513"/>
    <x v="438"/>
    <s v="18366-65239-WF"/>
    <s v="L-L-0.2"/>
    <n v="6"/>
    <x v="519"/>
    <s v="bgrecefm@naver.com"/>
    <x v="2"/>
    <s v="Lib"/>
    <x v="3"/>
    <s v="L"/>
    <x v="1"/>
    <n v="0.2"/>
    <n v="4.7549999999999999"/>
    <n v="28.53"/>
    <s v="No"/>
  </r>
  <r>
    <s v="SPF-31673-217"/>
    <x v="439"/>
    <s v="19485-98072-PS"/>
    <s v="E-M-1"/>
    <n v="6"/>
    <x v="520"/>
    <s v="dflintiffg1@e-recht24.de"/>
    <x v="2"/>
    <s v="Exc"/>
    <x v="1"/>
    <s v="M"/>
    <x v="0"/>
    <n v="1"/>
    <n v="13.75"/>
    <n v="82.5"/>
    <s v="No"/>
  </r>
  <r>
    <s v="NEX-63825-598"/>
    <x v="175"/>
    <s v="72072-33025-SD"/>
    <s v="R-L-0.5"/>
    <n v="2"/>
    <x v="521"/>
    <s v="athysfo@cdc.gov"/>
    <x v="0"/>
    <s v="Rob"/>
    <x v="0"/>
    <s v="L"/>
    <x v="1"/>
    <n v="0.5"/>
    <n v="7.169999999999999"/>
    <n v="14.339999999999998"/>
    <s v="No"/>
  </r>
  <r>
    <s v="XPG-66112-335"/>
    <x v="440"/>
    <s v="58118-22461-GC"/>
    <s v="R-D-2.5"/>
    <n v="4"/>
    <x v="522"/>
    <s v="jchuggfp@about.me"/>
    <x v="0"/>
    <s v="Rob"/>
    <x v="0"/>
    <s v="D"/>
    <x v="2"/>
    <n v="2.5"/>
    <n v="20.584999999999997"/>
    <n v="82.339999999999989"/>
    <s v="No"/>
  </r>
  <r>
    <s v="NSQ-72210-345"/>
    <x v="441"/>
    <s v="90940-63327-DJ"/>
    <s v="A-M-0.2"/>
    <n v="6"/>
    <x v="523"/>
    <s v="akelstonfq@sakura.ne.jp"/>
    <x v="0"/>
    <s v="Ara"/>
    <x v="2"/>
    <s v="M"/>
    <x v="0"/>
    <n v="0.2"/>
    <n v="3.375"/>
    <n v="20.25"/>
    <s v="Yes"/>
  </r>
  <r>
    <s v="XRR-28376-277"/>
    <x v="442"/>
    <s v="64481-42546-II"/>
    <s v="R-L-2.5"/>
    <n v="6"/>
    <x v="524"/>
    <s v=""/>
    <x v="1"/>
    <s v="Rob"/>
    <x v="0"/>
    <s v="L"/>
    <x v="1"/>
    <n v="2.5"/>
    <n v="27.484999999999996"/>
    <n v="164.90999999999997"/>
    <s v="No"/>
  </r>
  <r>
    <s v="WHQ-25197-475"/>
    <x v="443"/>
    <s v="27536-28463-NJ"/>
    <s v="L-L-0.2"/>
    <n v="4"/>
    <x v="525"/>
    <s v="cmottramfs@harvard.edu"/>
    <x v="0"/>
    <s v="Lib"/>
    <x v="3"/>
    <s v="L"/>
    <x v="1"/>
    <n v="0.2"/>
    <n v="4.7549999999999999"/>
    <n v="19.02"/>
    <s v="Yes"/>
  </r>
  <r>
    <s v="HMB-30634-745"/>
    <x v="216"/>
    <s v="19485-98072-PS"/>
    <s v="A-D-2.5"/>
    <n v="6"/>
    <x v="520"/>
    <s v="dflintiffg1@e-recht24.de"/>
    <x v="2"/>
    <s v="Ara"/>
    <x v="2"/>
    <s v="D"/>
    <x v="2"/>
    <n v="2.5"/>
    <n v="22.884999999999998"/>
    <n v="137.31"/>
    <s v="No"/>
  </r>
  <r>
    <s v="XTL-68000-371"/>
    <x v="444"/>
    <s v="70140-82812-KD"/>
    <s v="A-M-0.5"/>
    <n v="4"/>
    <x v="526"/>
    <s v="dsangwinfu@weebly.com"/>
    <x v="0"/>
    <s v="Ara"/>
    <x v="2"/>
    <s v="M"/>
    <x v="0"/>
    <n v="0.5"/>
    <n v="6.75"/>
    <n v="27"/>
    <s v="No"/>
  </r>
  <r>
    <s v="YES-51109-625"/>
    <x v="37"/>
    <s v="91895-55605-LS"/>
    <s v="E-L-0.5"/>
    <n v="4"/>
    <x v="527"/>
    <s v="eaizikowitzfv@virginia.edu"/>
    <x v="2"/>
    <s v="Exc"/>
    <x v="1"/>
    <s v="L"/>
    <x v="1"/>
    <n v="0.5"/>
    <n v="8.91"/>
    <n v="35.64"/>
    <s v="No"/>
  </r>
  <r>
    <s v="EAY-89850-211"/>
    <x v="445"/>
    <s v="43155-71724-XP"/>
    <s v="A-D-0.2"/>
    <n v="2"/>
    <x v="528"/>
    <s v=""/>
    <x v="0"/>
    <s v="Ara"/>
    <x v="2"/>
    <s v="D"/>
    <x v="2"/>
    <n v="0.2"/>
    <n v="2.9849999999999999"/>
    <n v="5.97"/>
    <s v="Yes"/>
  </r>
  <r>
    <s v="IOQ-84840-827"/>
    <x v="446"/>
    <s v="32038-81174-JF"/>
    <s v="A-M-1"/>
    <n v="6"/>
    <x v="529"/>
    <s v="cvenourfx@ask.com"/>
    <x v="0"/>
    <s v="Ara"/>
    <x v="2"/>
    <s v="M"/>
    <x v="0"/>
    <n v="1"/>
    <n v="11.25"/>
    <n v="67.5"/>
    <s v="No"/>
  </r>
  <r>
    <s v="FBD-56220-430"/>
    <x v="245"/>
    <s v="59205-20324-NB"/>
    <s v="R-L-0.2"/>
    <n v="6"/>
    <x v="530"/>
    <s v="mharbyfy@163.com"/>
    <x v="0"/>
    <s v="Rob"/>
    <x v="0"/>
    <s v="L"/>
    <x v="1"/>
    <n v="0.2"/>
    <n v="3.5849999999999995"/>
    <n v="21.509999999999998"/>
    <s v="Yes"/>
  </r>
  <r>
    <s v="COV-52659-202"/>
    <x v="447"/>
    <s v="99899-54612-NX"/>
    <s v="L-M-2.5"/>
    <n v="2"/>
    <x v="531"/>
    <s v="rthickpennyfz@cafepress.com"/>
    <x v="0"/>
    <s v="Lib"/>
    <x v="3"/>
    <s v="M"/>
    <x v="0"/>
    <n v="2.5"/>
    <n v="33.464999999999996"/>
    <n v="66.929999999999993"/>
    <s v="No"/>
  </r>
  <r>
    <s v="YUO-76652-814"/>
    <x v="448"/>
    <s v="26248-84194-FI"/>
    <s v="A-D-0.2"/>
    <n v="6"/>
    <x v="532"/>
    <s v="pormerodg0@redcross.org"/>
    <x v="0"/>
    <s v="Ara"/>
    <x v="2"/>
    <s v="D"/>
    <x v="2"/>
    <n v="0.2"/>
    <n v="2.9849999999999999"/>
    <n v="17.91"/>
    <s v="No"/>
  </r>
  <r>
    <s v="PBT-36926-102"/>
    <x v="344"/>
    <s v="19485-98072-PS"/>
    <s v="L-M-1"/>
    <n v="4"/>
    <x v="520"/>
    <s v="dflintiffg1@e-recht24.de"/>
    <x v="2"/>
    <s v="Lib"/>
    <x v="3"/>
    <s v="M"/>
    <x v="0"/>
    <n v="1"/>
    <n v="14.55"/>
    <n v="58.2"/>
    <s v="No"/>
  </r>
  <r>
    <s v="BLV-60087-454"/>
    <x v="152"/>
    <s v="84493-71314-WX"/>
    <s v="E-L-0.2"/>
    <n v="3"/>
    <x v="533"/>
    <s v="tzanettig2@gravatar.com"/>
    <x v="1"/>
    <s v="Exc"/>
    <x v="1"/>
    <s v="L"/>
    <x v="1"/>
    <n v="0.2"/>
    <n v="4.4550000000000001"/>
    <n v="13.365"/>
    <s v="No"/>
  </r>
  <r>
    <s v="BLV-60087-454"/>
    <x v="152"/>
    <s v="84493-71314-WX"/>
    <s v="A-M-0.5"/>
    <n v="5"/>
    <x v="533"/>
    <s v="tzanettig2@gravatar.com"/>
    <x v="1"/>
    <s v="Ara"/>
    <x v="2"/>
    <s v="M"/>
    <x v="0"/>
    <n v="0.5"/>
    <n v="6.75"/>
    <n v="33.75"/>
    <s v="No"/>
  </r>
  <r>
    <s v="QYC-63914-195"/>
    <x v="449"/>
    <s v="39789-43945-IV"/>
    <s v="E-L-1"/>
    <n v="3"/>
    <x v="534"/>
    <s v="rkirtleyg4@hatena.ne.jp"/>
    <x v="0"/>
    <s v="Exc"/>
    <x v="1"/>
    <s v="L"/>
    <x v="1"/>
    <n v="1"/>
    <n v="14.85"/>
    <n v="44.55"/>
    <s v="Yes"/>
  </r>
  <r>
    <s v="OIB-77163-890"/>
    <x v="450"/>
    <s v="38972-89678-ZM"/>
    <s v="E-L-0.5"/>
    <n v="5"/>
    <x v="535"/>
    <s v="cclemencetg5@weather.com"/>
    <x v="2"/>
    <s v="Exc"/>
    <x v="1"/>
    <s v="L"/>
    <x v="1"/>
    <n v="0.5"/>
    <n v="8.91"/>
    <n v="44.55"/>
    <s v="Yes"/>
  </r>
  <r>
    <s v="SGS-87525-238"/>
    <x v="451"/>
    <s v="91465-84526-IJ"/>
    <s v="E-D-1"/>
    <n v="5"/>
    <x v="536"/>
    <s v="rdonetg6@oakley.com"/>
    <x v="0"/>
    <s v="Exc"/>
    <x v="1"/>
    <s v="D"/>
    <x v="2"/>
    <n v="1"/>
    <n v="12.15"/>
    <n v="60.75"/>
    <s v="No"/>
  </r>
  <r>
    <s v="GQR-12490-152"/>
    <x v="83"/>
    <s v="22832-98538-RB"/>
    <s v="R-L-0.2"/>
    <n v="1"/>
    <x v="537"/>
    <s v="sgaweng7@creativecommons.org"/>
    <x v="0"/>
    <s v="Rob"/>
    <x v="0"/>
    <s v="L"/>
    <x v="1"/>
    <n v="0.2"/>
    <n v="3.5849999999999995"/>
    <n v="3.5849999999999995"/>
    <s v="Yes"/>
  </r>
  <r>
    <s v="UOJ-28238-299"/>
    <x v="452"/>
    <s v="30844-91890-ZA"/>
    <s v="R-L-0.2"/>
    <n v="6"/>
    <x v="538"/>
    <s v="rreadieg8@guardian.co.uk"/>
    <x v="0"/>
    <s v="Rob"/>
    <x v="0"/>
    <s v="L"/>
    <x v="1"/>
    <n v="0.2"/>
    <n v="3.5849999999999995"/>
    <n v="21.509999999999998"/>
    <s v="No"/>
  </r>
  <r>
    <s v="ETD-58130-674"/>
    <x v="453"/>
    <s v="05325-97750-WP"/>
    <s v="E-M-0.5"/>
    <n v="2"/>
    <x v="539"/>
    <s v="cverissimogh@theglobeandmail.com"/>
    <x v="2"/>
    <s v="Exc"/>
    <x v="1"/>
    <s v="M"/>
    <x v="0"/>
    <n v="0.5"/>
    <n v="8.25"/>
    <n v="16.5"/>
    <s v="Yes"/>
  </r>
  <r>
    <s v="UPF-60123-025"/>
    <x v="454"/>
    <s v="88992-49081-AT"/>
    <s v="R-L-2.5"/>
    <n v="3"/>
    <x v="540"/>
    <s v=""/>
    <x v="0"/>
    <s v="Rob"/>
    <x v="0"/>
    <s v="L"/>
    <x v="1"/>
    <n v="2.5"/>
    <n v="27.484999999999996"/>
    <n v="82.454999999999984"/>
    <s v="No"/>
  </r>
  <r>
    <s v="NQS-01613-687"/>
    <x v="455"/>
    <s v="10204-31464-SA"/>
    <s v="L-D-0.5"/>
    <n v="1"/>
    <x v="541"/>
    <s v="bogb@elpais.com"/>
    <x v="0"/>
    <s v="Lib"/>
    <x v="3"/>
    <s v="D"/>
    <x v="2"/>
    <n v="0.5"/>
    <n v="7.77"/>
    <n v="7.77"/>
    <s v="Yes"/>
  </r>
  <r>
    <s v="MGH-36050-573"/>
    <x v="456"/>
    <s v="75156-80911-YT"/>
    <s v="R-M-0.5"/>
    <n v="2"/>
    <x v="542"/>
    <s v="vstansburygc@unblog.fr"/>
    <x v="0"/>
    <s v="Rob"/>
    <x v="0"/>
    <s v="M"/>
    <x v="0"/>
    <n v="0.5"/>
    <n v="5.97"/>
    <n v="11.94"/>
    <s v="Yes"/>
  </r>
  <r>
    <s v="UVF-59322-459"/>
    <x v="373"/>
    <s v="53971-49906-PZ"/>
    <s v="E-L-2.5"/>
    <n v="6"/>
    <x v="543"/>
    <s v="dheinonengd@printfriendly.com"/>
    <x v="0"/>
    <s v="Exc"/>
    <x v="1"/>
    <s v="L"/>
    <x v="1"/>
    <n v="2.5"/>
    <n v="34.154999999999994"/>
    <n v="204.92999999999995"/>
    <s v="No"/>
  </r>
  <r>
    <s v="VET-41158-896"/>
    <x v="457"/>
    <s v="10728-17633-ST"/>
    <s v="E-M-2.5"/>
    <n v="2"/>
    <x v="544"/>
    <s v="jshentonge@google.com.hk"/>
    <x v="0"/>
    <s v="Exc"/>
    <x v="1"/>
    <s v="M"/>
    <x v="0"/>
    <n v="2.5"/>
    <n v="31.624999999999996"/>
    <n v="63.249999999999993"/>
    <s v="Yes"/>
  </r>
  <r>
    <s v="XYL-52196-459"/>
    <x v="458"/>
    <s v="13549-65017-VE"/>
    <s v="R-D-0.2"/>
    <n v="3"/>
    <x v="545"/>
    <s v="jwilkissongf@nba.com"/>
    <x v="0"/>
    <s v="Rob"/>
    <x v="0"/>
    <s v="D"/>
    <x v="2"/>
    <n v="0.2"/>
    <n v="2.6849999999999996"/>
    <n v="8.0549999999999997"/>
    <s v="Yes"/>
  </r>
  <r>
    <s v="BPZ-51283-916"/>
    <x v="264"/>
    <s v="87688-42420-TO"/>
    <s v="A-M-2.5"/>
    <n v="2"/>
    <x v="546"/>
    <s v=""/>
    <x v="0"/>
    <s v="Ara"/>
    <x v="2"/>
    <s v="M"/>
    <x v="0"/>
    <n v="2.5"/>
    <n v="25.874999999999996"/>
    <n v="51.749999999999993"/>
    <s v="No"/>
  </r>
  <r>
    <s v="VQW-91903-926"/>
    <x v="459"/>
    <s v="05325-97750-WP"/>
    <s v="E-D-2.5"/>
    <n v="1"/>
    <x v="539"/>
    <s v="cverissimogh@theglobeandmail.com"/>
    <x v="2"/>
    <s v="Exc"/>
    <x v="1"/>
    <s v="D"/>
    <x v="2"/>
    <n v="2.5"/>
    <n v="27.945"/>
    <n v="27.945"/>
    <s v="Yes"/>
  </r>
  <r>
    <s v="OLF-77983-457"/>
    <x v="460"/>
    <s v="51901-35210-UI"/>
    <s v="A-L-2.5"/>
    <n v="2"/>
    <x v="547"/>
    <s v="gstarcksgi@abc.net.au"/>
    <x v="0"/>
    <s v="Ara"/>
    <x v="2"/>
    <s v="L"/>
    <x v="1"/>
    <n v="2.5"/>
    <n v="29.784999999999997"/>
    <n v="59.569999999999993"/>
    <s v="No"/>
  </r>
  <r>
    <s v="MVI-04946-827"/>
    <x v="461"/>
    <s v="62483-50867-OM"/>
    <s v="E-L-1"/>
    <n v="1"/>
    <x v="548"/>
    <s v=""/>
    <x v="2"/>
    <s v="Exc"/>
    <x v="1"/>
    <s v="L"/>
    <x v="1"/>
    <n v="1"/>
    <n v="14.85"/>
    <n v="14.85"/>
    <s v="No"/>
  </r>
  <r>
    <s v="UOG-94188-104"/>
    <x v="219"/>
    <s v="92753-50029-SD"/>
    <s v="A-M-0.5"/>
    <n v="5"/>
    <x v="549"/>
    <s v="kscholardgk@sbwire.com"/>
    <x v="0"/>
    <s v="Ara"/>
    <x v="2"/>
    <s v="M"/>
    <x v="0"/>
    <n v="0.5"/>
    <n v="6.75"/>
    <n v="33.75"/>
    <s v="No"/>
  </r>
  <r>
    <s v="DSN-15872-519"/>
    <x v="462"/>
    <s v="53809-98498-SN"/>
    <s v="L-L-2.5"/>
    <n v="4"/>
    <x v="550"/>
    <s v="bkindleygl@wikimedia.org"/>
    <x v="0"/>
    <s v="Lib"/>
    <x v="3"/>
    <s v="L"/>
    <x v="1"/>
    <n v="2.5"/>
    <n v="36.454999999999998"/>
    <n v="145.82"/>
    <s v="Yes"/>
  </r>
  <r>
    <s v="OUQ-73954-002"/>
    <x v="463"/>
    <s v="66308-13503-KD"/>
    <s v="R-M-0.2"/>
    <n v="4"/>
    <x v="551"/>
    <s v="khammettgm@dmoz.org"/>
    <x v="0"/>
    <s v="Rob"/>
    <x v="0"/>
    <s v="M"/>
    <x v="0"/>
    <n v="0.2"/>
    <n v="2.9849999999999999"/>
    <n v="11.94"/>
    <s v="Yes"/>
  </r>
  <r>
    <s v="LGL-16843-667"/>
    <x v="464"/>
    <s v="82458-87830-JE"/>
    <s v="A-D-0.2"/>
    <n v="4"/>
    <x v="552"/>
    <s v="ahulburtgn@fda.gov"/>
    <x v="0"/>
    <s v="Ara"/>
    <x v="2"/>
    <s v="D"/>
    <x v="2"/>
    <n v="0.2"/>
    <n v="2.9849999999999999"/>
    <n v="11.94"/>
    <s v="Yes"/>
  </r>
  <r>
    <s v="TCC-89722-031"/>
    <x v="465"/>
    <s v="41611-34336-WT"/>
    <s v="L-D-0.5"/>
    <n v="1"/>
    <x v="553"/>
    <s v="plauritzengo@photobucket.com"/>
    <x v="0"/>
    <s v="Lib"/>
    <x v="3"/>
    <s v="D"/>
    <x v="2"/>
    <n v="0.5"/>
    <n v="7.77"/>
    <n v="7.77"/>
    <s v="No"/>
  </r>
  <r>
    <s v="TRA-79507-007"/>
    <x v="466"/>
    <s v="70089-27418-UJ"/>
    <s v="R-L-2.5"/>
    <n v="4"/>
    <x v="554"/>
    <s v="aburgwingp@redcross.org"/>
    <x v="0"/>
    <s v="Rob"/>
    <x v="0"/>
    <s v="L"/>
    <x v="1"/>
    <n v="2.5"/>
    <n v="27.484999999999996"/>
    <n v="109.93999999999998"/>
    <s v="Yes"/>
  </r>
  <r>
    <s v="MZJ-77284-941"/>
    <x v="467"/>
    <s v="99978-56910-BN"/>
    <s v="E-L-0.2"/>
    <n v="5"/>
    <x v="555"/>
    <s v="erolingq@google.fr"/>
    <x v="0"/>
    <s v="Exc"/>
    <x v="1"/>
    <s v="L"/>
    <x v="1"/>
    <n v="0.2"/>
    <n v="4.4550000000000001"/>
    <n v="22.274999999999999"/>
    <s v="Yes"/>
  </r>
  <r>
    <s v="AXN-57779-891"/>
    <x v="468"/>
    <s v="09668-23340-IC"/>
    <s v="R-M-0.2"/>
    <n v="3"/>
    <x v="556"/>
    <s v="dfowlegr@epa.gov"/>
    <x v="0"/>
    <s v="Rob"/>
    <x v="0"/>
    <s v="M"/>
    <x v="0"/>
    <n v="0.2"/>
    <n v="2.9849999999999999"/>
    <n v="8.9550000000000001"/>
    <s v="No"/>
  </r>
  <r>
    <s v="PJB-15659-994"/>
    <x v="469"/>
    <s v="39457-62611-YK"/>
    <s v="L-D-2.5"/>
    <n v="4"/>
    <x v="557"/>
    <s v=""/>
    <x v="1"/>
    <s v="Lib"/>
    <x v="3"/>
    <s v="D"/>
    <x v="2"/>
    <n v="2.5"/>
    <n v="29.784999999999997"/>
    <n v="119.13999999999999"/>
    <s v="No"/>
  </r>
  <r>
    <s v="LTS-03470-353"/>
    <x v="470"/>
    <s v="90985-89807-RW"/>
    <s v="A-L-2.5"/>
    <n v="5"/>
    <x v="558"/>
    <s v="wpowleslandgt@soundcloud.com"/>
    <x v="0"/>
    <s v="Ara"/>
    <x v="2"/>
    <s v="L"/>
    <x v="1"/>
    <n v="2.5"/>
    <n v="29.784999999999997"/>
    <n v="148.92499999999998"/>
    <s v="Yes"/>
  </r>
  <r>
    <s v="UMM-28497-689"/>
    <x v="471"/>
    <s v="05325-97750-WP"/>
    <s v="L-L-2.5"/>
    <n v="3"/>
    <x v="539"/>
    <s v="cverissimogh@theglobeandmail.com"/>
    <x v="2"/>
    <s v="Lib"/>
    <x v="3"/>
    <s v="L"/>
    <x v="1"/>
    <n v="2.5"/>
    <n v="36.454999999999998"/>
    <n v="109.36499999999999"/>
    <s v="Yes"/>
  </r>
  <r>
    <s v="MJZ-93232-402"/>
    <x v="472"/>
    <s v="17816-67941-ZS"/>
    <s v="E-D-0.2"/>
    <n v="1"/>
    <x v="559"/>
    <s v="lellinghamgv@sciencedaily.com"/>
    <x v="0"/>
    <s v="Exc"/>
    <x v="1"/>
    <s v="D"/>
    <x v="2"/>
    <n v="0.2"/>
    <n v="3.645"/>
    <n v="3.645"/>
    <s v="Yes"/>
  </r>
  <r>
    <s v="UHW-74617-126"/>
    <x v="173"/>
    <s v="90816-65619-LM"/>
    <s v="E-D-2.5"/>
    <n v="2"/>
    <x v="560"/>
    <s v=""/>
    <x v="0"/>
    <s v="Exc"/>
    <x v="1"/>
    <s v="D"/>
    <x v="2"/>
    <n v="2.5"/>
    <n v="27.945"/>
    <n v="55.89"/>
    <s v="No"/>
  </r>
  <r>
    <s v="RIK-61730-794"/>
    <x v="473"/>
    <s v="69761-61146-KD"/>
    <s v="L-M-0.2"/>
    <n v="6"/>
    <x v="561"/>
    <s v="afendtgx@forbes.com"/>
    <x v="0"/>
    <s v="Lib"/>
    <x v="3"/>
    <s v="M"/>
    <x v="0"/>
    <n v="0.2"/>
    <n v="4.3650000000000002"/>
    <n v="26.19"/>
    <s v="Yes"/>
  </r>
  <r>
    <s v="IDJ-55379-750"/>
    <x v="474"/>
    <s v="24040-20817-QB"/>
    <s v="R-M-1"/>
    <n v="4"/>
    <x v="562"/>
    <s v="acleyburngy@lycos.com"/>
    <x v="0"/>
    <s v="Rob"/>
    <x v="0"/>
    <s v="M"/>
    <x v="0"/>
    <n v="1"/>
    <n v="9.9499999999999993"/>
    <n v="39.799999999999997"/>
    <s v="No"/>
  </r>
  <r>
    <s v="OHX-11953-965"/>
    <x v="475"/>
    <s v="19524-21432-XP"/>
    <s v="E-L-2.5"/>
    <n v="2"/>
    <x v="563"/>
    <s v="tcastiglionegz@xing.com"/>
    <x v="0"/>
    <s v="Exc"/>
    <x v="1"/>
    <s v="L"/>
    <x v="1"/>
    <n v="2.5"/>
    <n v="34.154999999999994"/>
    <n v="68.309999999999988"/>
    <s v="No"/>
  </r>
  <r>
    <s v="TVV-42245-088"/>
    <x v="476"/>
    <s v="14398-43114-RV"/>
    <s v="A-M-0.2"/>
    <n v="4"/>
    <x v="564"/>
    <s v=""/>
    <x v="1"/>
    <s v="Ara"/>
    <x v="2"/>
    <s v="M"/>
    <x v="0"/>
    <n v="0.2"/>
    <n v="3.375"/>
    <n v="13.5"/>
    <s v="No"/>
  </r>
  <r>
    <s v="DYP-74337-787"/>
    <x v="431"/>
    <s v="41486-52502-QQ"/>
    <s v="R-M-0.5"/>
    <n v="1"/>
    <x v="565"/>
    <s v=""/>
    <x v="0"/>
    <s v="Rob"/>
    <x v="0"/>
    <s v="M"/>
    <x v="0"/>
    <n v="0.5"/>
    <n v="5.97"/>
    <n v="5.97"/>
    <s v="No"/>
  </r>
  <r>
    <s v="OKA-93124-100"/>
    <x v="477"/>
    <s v="05325-97750-WP"/>
    <s v="R-M-0.5"/>
    <n v="5"/>
    <x v="539"/>
    <s v="cverissimogh@theglobeandmail.com"/>
    <x v="2"/>
    <s v="Rob"/>
    <x v="0"/>
    <s v="M"/>
    <x v="0"/>
    <n v="0.5"/>
    <n v="5.97"/>
    <n v="29.849999999999998"/>
    <s v="Yes"/>
  </r>
  <r>
    <s v="IXW-20780-268"/>
    <x v="478"/>
    <s v="20236-64364-QL"/>
    <s v="L-L-2.5"/>
    <n v="2"/>
    <x v="566"/>
    <s v="scouronneh3@mozilla.org"/>
    <x v="0"/>
    <s v="Lib"/>
    <x v="3"/>
    <s v="L"/>
    <x v="1"/>
    <n v="2.5"/>
    <n v="36.454999999999998"/>
    <n v="72.91"/>
    <s v="Yes"/>
  </r>
  <r>
    <s v="NGG-24006-937"/>
    <x v="45"/>
    <s v="29102-40100-TZ"/>
    <s v="E-M-2.5"/>
    <n v="4"/>
    <x v="567"/>
    <s v="lflippellih4@github.io"/>
    <x v="2"/>
    <s v="Exc"/>
    <x v="1"/>
    <s v="M"/>
    <x v="0"/>
    <n v="2.5"/>
    <n v="31.624999999999996"/>
    <n v="126.49999999999999"/>
    <s v="No"/>
  </r>
  <r>
    <s v="JZC-31180-557"/>
    <x v="444"/>
    <s v="09171-42203-EB"/>
    <s v="L-M-2.5"/>
    <n v="1"/>
    <x v="568"/>
    <s v="relizabethh5@live.com"/>
    <x v="0"/>
    <s v="Lib"/>
    <x v="3"/>
    <s v="M"/>
    <x v="0"/>
    <n v="2.5"/>
    <n v="33.464999999999996"/>
    <n v="33.464999999999996"/>
    <s v="No"/>
  </r>
  <r>
    <s v="ZMU-63715-204"/>
    <x v="479"/>
    <s v="29060-75856-UI"/>
    <s v="E-D-1"/>
    <n v="6"/>
    <x v="569"/>
    <s v="irenhardh6@i2i.jp"/>
    <x v="0"/>
    <s v="Exc"/>
    <x v="1"/>
    <s v="D"/>
    <x v="2"/>
    <n v="1"/>
    <n v="12.15"/>
    <n v="72.900000000000006"/>
    <s v="Yes"/>
  </r>
  <r>
    <s v="GND-08192-056"/>
    <x v="480"/>
    <s v="17088-16989-PL"/>
    <s v="L-D-0.5"/>
    <n v="2"/>
    <x v="570"/>
    <s v="wrocheh7@xinhuanet.com"/>
    <x v="0"/>
    <s v="Lib"/>
    <x v="3"/>
    <s v="D"/>
    <x v="2"/>
    <n v="0.5"/>
    <n v="7.77"/>
    <n v="15.54"/>
    <s v="Yes"/>
  </r>
  <r>
    <s v="RYY-38961-093"/>
    <x v="481"/>
    <s v="14756-18321-CL"/>
    <s v="A-M-0.2"/>
    <n v="6"/>
    <x v="571"/>
    <s v="lalawayhh@weather.com"/>
    <x v="0"/>
    <s v="Ara"/>
    <x v="2"/>
    <s v="M"/>
    <x v="0"/>
    <n v="0.2"/>
    <n v="3.375"/>
    <n v="20.25"/>
    <s v="No"/>
  </r>
  <r>
    <s v="CVA-64996-969"/>
    <x v="478"/>
    <s v="13324-78688-MI"/>
    <s v="A-L-1"/>
    <n v="6"/>
    <x v="572"/>
    <s v="codgaardh9@nsw.gov.au"/>
    <x v="0"/>
    <s v="Ara"/>
    <x v="2"/>
    <s v="L"/>
    <x v="1"/>
    <n v="1"/>
    <n v="12.95"/>
    <n v="77.699999999999989"/>
    <s v="No"/>
  </r>
  <r>
    <s v="XTH-67276-442"/>
    <x v="482"/>
    <s v="73799-04749-BM"/>
    <s v="L-M-2.5"/>
    <n v="4"/>
    <x v="573"/>
    <s v="bbyrdha@4shared.com"/>
    <x v="0"/>
    <s v="Lib"/>
    <x v="3"/>
    <s v="M"/>
    <x v="0"/>
    <n v="2.5"/>
    <n v="33.464999999999996"/>
    <n v="133.85999999999999"/>
    <s v="No"/>
  </r>
  <r>
    <s v="PVU-02950-470"/>
    <x v="353"/>
    <s v="01927-46702-YT"/>
    <s v="E-D-1"/>
    <n v="1"/>
    <x v="574"/>
    <s v=""/>
    <x v="2"/>
    <s v="Exc"/>
    <x v="1"/>
    <s v="D"/>
    <x v="2"/>
    <n v="1"/>
    <n v="12.15"/>
    <n v="12.15"/>
    <s v="No"/>
  </r>
  <r>
    <s v="XSN-26809-910"/>
    <x v="199"/>
    <s v="80467-17137-TO"/>
    <s v="E-M-2.5"/>
    <n v="2"/>
    <x v="575"/>
    <s v="dchardinhc@nhs.uk"/>
    <x v="1"/>
    <s v="Exc"/>
    <x v="1"/>
    <s v="M"/>
    <x v="0"/>
    <n v="2.5"/>
    <n v="31.624999999999996"/>
    <n v="63.249999999999993"/>
    <s v="Yes"/>
  </r>
  <r>
    <s v="UDN-88321-005"/>
    <x v="372"/>
    <s v="14640-87215-BK"/>
    <s v="R-L-0.5"/>
    <n v="5"/>
    <x v="576"/>
    <s v="hradbonehd@newsvine.com"/>
    <x v="0"/>
    <s v="Rob"/>
    <x v="0"/>
    <s v="L"/>
    <x v="1"/>
    <n v="0.5"/>
    <n v="7.169999999999999"/>
    <n v="35.849999999999994"/>
    <s v="No"/>
  </r>
  <r>
    <s v="EXP-21628-670"/>
    <x v="267"/>
    <s v="94447-35885-HK"/>
    <s v="A-M-2.5"/>
    <n v="3"/>
    <x v="577"/>
    <s v="wbernthhe@miitbeian.gov.cn"/>
    <x v="0"/>
    <s v="Ara"/>
    <x v="2"/>
    <s v="M"/>
    <x v="0"/>
    <n v="2.5"/>
    <n v="25.874999999999996"/>
    <n v="77.624999999999986"/>
    <s v="No"/>
  </r>
  <r>
    <s v="VGM-24161-361"/>
    <x v="480"/>
    <s v="71034-49694-CS"/>
    <s v="E-M-2.5"/>
    <n v="2"/>
    <x v="578"/>
    <s v="bacarsonhf@cnn.com"/>
    <x v="0"/>
    <s v="Exc"/>
    <x v="1"/>
    <s v="M"/>
    <x v="0"/>
    <n v="2.5"/>
    <n v="31.624999999999996"/>
    <n v="63.249999999999993"/>
    <s v="Yes"/>
  </r>
  <r>
    <s v="PKN-19556-918"/>
    <x v="483"/>
    <s v="00445-42781-KX"/>
    <s v="E-L-0.2"/>
    <n v="6"/>
    <x v="579"/>
    <s v="fbrighamhg@blog.com"/>
    <x v="1"/>
    <s v="Exc"/>
    <x v="1"/>
    <s v="L"/>
    <x v="1"/>
    <n v="0.2"/>
    <n v="4.4550000000000001"/>
    <n v="26.73"/>
    <s v="Yes"/>
  </r>
  <r>
    <s v="PKN-19556-918"/>
    <x v="483"/>
    <s v="00445-42781-KX"/>
    <s v="L-D-0.5"/>
    <n v="4"/>
    <x v="579"/>
    <s v="fbrighamhg@blog.com"/>
    <x v="1"/>
    <s v="Lib"/>
    <x v="3"/>
    <s v="D"/>
    <x v="2"/>
    <n v="0.5"/>
    <n v="7.77"/>
    <n v="31.08"/>
    <s v="Yes"/>
  </r>
  <r>
    <s v="PKN-19556-918"/>
    <x v="483"/>
    <s v="00445-42781-KX"/>
    <s v="A-D-0.2"/>
    <n v="1"/>
    <x v="579"/>
    <s v="fbrighamhg@blog.com"/>
    <x v="1"/>
    <s v="Ara"/>
    <x v="2"/>
    <s v="D"/>
    <x v="2"/>
    <n v="0.2"/>
    <n v="2.9849999999999999"/>
    <n v="2.9849999999999999"/>
    <s v="Yes"/>
  </r>
  <r>
    <s v="PKN-19556-918"/>
    <x v="483"/>
    <s v="00445-42781-KX"/>
    <s v="R-D-2.5"/>
    <n v="5"/>
    <x v="579"/>
    <s v="fbrighamhg@blog.com"/>
    <x v="1"/>
    <s v="Rob"/>
    <x v="0"/>
    <s v="D"/>
    <x v="2"/>
    <n v="2.5"/>
    <n v="20.584999999999997"/>
    <n v="102.92499999999998"/>
    <s v="Yes"/>
  </r>
  <r>
    <s v="DXQ-44537-297"/>
    <x v="484"/>
    <s v="96116-24737-LV"/>
    <s v="E-L-0.5"/>
    <n v="4"/>
    <x v="580"/>
    <s v="myoxenhk@google.com"/>
    <x v="0"/>
    <s v="Exc"/>
    <x v="1"/>
    <s v="L"/>
    <x v="1"/>
    <n v="0.5"/>
    <n v="8.91"/>
    <n v="35.64"/>
    <s v="No"/>
  </r>
  <r>
    <s v="BPC-54727-307"/>
    <x v="485"/>
    <s v="18684-73088-YL"/>
    <s v="R-L-1"/>
    <n v="4"/>
    <x v="581"/>
    <s v="gmcgavinhl@histats.com"/>
    <x v="0"/>
    <s v="Rob"/>
    <x v="0"/>
    <s v="L"/>
    <x v="1"/>
    <n v="1"/>
    <n v="11.95"/>
    <n v="47.8"/>
    <s v="No"/>
  </r>
  <r>
    <s v="KSH-47717-456"/>
    <x v="486"/>
    <s v="74671-55639-TU"/>
    <s v="L-M-1"/>
    <n v="3"/>
    <x v="582"/>
    <s v="luttermarehm@engadget.com"/>
    <x v="0"/>
    <s v="Lib"/>
    <x v="3"/>
    <s v="M"/>
    <x v="0"/>
    <n v="1"/>
    <n v="14.55"/>
    <n v="43.650000000000006"/>
    <s v="No"/>
  </r>
  <r>
    <s v="ANK-59436-446"/>
    <x v="487"/>
    <s v="17488-65879-XL"/>
    <s v="E-L-0.5"/>
    <n v="4"/>
    <x v="583"/>
    <s v="edambrogiohn@techcrunch.com"/>
    <x v="0"/>
    <s v="Exc"/>
    <x v="1"/>
    <s v="L"/>
    <x v="1"/>
    <n v="0.5"/>
    <n v="8.91"/>
    <n v="35.64"/>
    <s v="Yes"/>
  </r>
  <r>
    <s v="AYY-83051-752"/>
    <x v="488"/>
    <s v="46431-09298-OU"/>
    <s v="L-L-1"/>
    <n v="6"/>
    <x v="584"/>
    <s v="cwinchcombeho@jiathis.com"/>
    <x v="0"/>
    <s v="Lib"/>
    <x v="3"/>
    <s v="L"/>
    <x v="1"/>
    <n v="1"/>
    <n v="15.85"/>
    <n v="95.1"/>
    <s v="Yes"/>
  </r>
  <r>
    <s v="CSW-59644-267"/>
    <x v="489"/>
    <s v="60378-26473-FE"/>
    <s v="E-M-2.5"/>
    <n v="1"/>
    <x v="585"/>
    <s v="bpaumierhp@umn.edu"/>
    <x v="1"/>
    <s v="Exc"/>
    <x v="1"/>
    <s v="M"/>
    <x v="0"/>
    <n v="2.5"/>
    <n v="31.624999999999996"/>
    <n v="31.624999999999996"/>
    <s v="Yes"/>
  </r>
  <r>
    <s v="ITY-92466-909"/>
    <x v="162"/>
    <s v="34927-68586-ZV"/>
    <s v="A-M-2.5"/>
    <n v="3"/>
    <x v="586"/>
    <s v=""/>
    <x v="1"/>
    <s v="Ara"/>
    <x v="2"/>
    <s v="M"/>
    <x v="0"/>
    <n v="2.5"/>
    <n v="25.874999999999996"/>
    <n v="77.624999999999986"/>
    <s v="Yes"/>
  </r>
  <r>
    <s v="IGW-04801-466"/>
    <x v="490"/>
    <s v="29051-27555-GD"/>
    <s v="L-D-0.2"/>
    <n v="1"/>
    <x v="587"/>
    <s v="jcapeyhr@bravesites.com"/>
    <x v="0"/>
    <s v="Lib"/>
    <x v="3"/>
    <s v="D"/>
    <x v="2"/>
    <n v="0.2"/>
    <n v="3.8849999999999998"/>
    <n v="3.8849999999999998"/>
    <s v="Yes"/>
  </r>
  <r>
    <s v="LJN-34281-921"/>
    <x v="491"/>
    <s v="52143-35672-JF"/>
    <s v="R-L-2.5"/>
    <n v="5"/>
    <x v="588"/>
    <s v="tmathonneti0@google.co.jp"/>
    <x v="0"/>
    <s v="Rob"/>
    <x v="0"/>
    <s v="L"/>
    <x v="1"/>
    <n v="2.5"/>
    <n v="27.484999999999996"/>
    <n v="137.42499999999998"/>
    <s v="No"/>
  </r>
  <r>
    <s v="BWZ-46364-547"/>
    <x v="301"/>
    <s v="64918-67725-MN"/>
    <s v="R-L-1"/>
    <n v="3"/>
    <x v="589"/>
    <s v="ybasillht@theguardian.com"/>
    <x v="0"/>
    <s v="Rob"/>
    <x v="0"/>
    <s v="L"/>
    <x v="1"/>
    <n v="1"/>
    <n v="11.95"/>
    <n v="35.849999999999994"/>
    <s v="Yes"/>
  </r>
  <r>
    <s v="SBC-95710-706"/>
    <x v="194"/>
    <s v="85634-61759-ND"/>
    <s v="E-M-0.2"/>
    <n v="2"/>
    <x v="590"/>
    <s v="mbaistowhu@i2i.jp"/>
    <x v="2"/>
    <s v="Exc"/>
    <x v="1"/>
    <s v="M"/>
    <x v="0"/>
    <n v="0.2"/>
    <n v="4.125"/>
    <n v="8.25"/>
    <s v="Yes"/>
  </r>
  <r>
    <s v="WRN-55114-031"/>
    <x v="26"/>
    <s v="40180-22940-QB"/>
    <s v="E-L-2.5"/>
    <n v="3"/>
    <x v="591"/>
    <s v="cpallanthv@typepad.com"/>
    <x v="0"/>
    <s v="Exc"/>
    <x v="1"/>
    <s v="L"/>
    <x v="1"/>
    <n v="2.5"/>
    <n v="34.154999999999994"/>
    <n v="102.46499999999997"/>
    <s v="Yes"/>
  </r>
  <r>
    <s v="TZU-64255-831"/>
    <x v="125"/>
    <s v="34666-76738-SQ"/>
    <s v="R-D-2.5"/>
    <n v="2"/>
    <x v="592"/>
    <s v=""/>
    <x v="0"/>
    <s v="Rob"/>
    <x v="0"/>
    <s v="D"/>
    <x v="2"/>
    <n v="2.5"/>
    <n v="20.584999999999997"/>
    <n v="41.169999999999995"/>
    <s v="No"/>
  </r>
  <r>
    <s v="JVF-91003-729"/>
    <x v="492"/>
    <s v="98536-88616-FF"/>
    <s v="A-D-2.5"/>
    <n v="3"/>
    <x v="593"/>
    <s v="dohx@redcross.org"/>
    <x v="0"/>
    <s v="Ara"/>
    <x v="2"/>
    <s v="D"/>
    <x v="2"/>
    <n v="2.5"/>
    <n v="22.884999999999998"/>
    <n v="68.655000000000001"/>
    <s v="Yes"/>
  </r>
  <r>
    <s v="MVB-22135-665"/>
    <x v="462"/>
    <s v="55621-06130-SA"/>
    <s v="A-D-1"/>
    <n v="1"/>
    <x v="594"/>
    <s v="drallinhy@howstuffworks.com"/>
    <x v="0"/>
    <s v="Ara"/>
    <x v="2"/>
    <s v="D"/>
    <x v="2"/>
    <n v="1"/>
    <n v="9.9499999999999993"/>
    <n v="9.9499999999999993"/>
    <s v="Yes"/>
  </r>
  <r>
    <s v="CKS-47815-571"/>
    <x v="493"/>
    <s v="45666-86771-EH"/>
    <s v="L-L-0.5"/>
    <n v="3"/>
    <x v="595"/>
    <s v="achillhz@epa.gov"/>
    <x v="2"/>
    <s v="Lib"/>
    <x v="3"/>
    <s v="L"/>
    <x v="1"/>
    <n v="0.5"/>
    <n v="9.51"/>
    <n v="28.53"/>
    <s v="Yes"/>
  </r>
  <r>
    <s v="OAW-17338-101"/>
    <x v="494"/>
    <s v="52143-35672-JF"/>
    <s v="R-D-0.2"/>
    <n v="6"/>
    <x v="588"/>
    <s v="tmathonneti0@google.co.jp"/>
    <x v="0"/>
    <s v="Rob"/>
    <x v="0"/>
    <s v="D"/>
    <x v="2"/>
    <n v="0.2"/>
    <n v="2.6849999999999996"/>
    <n v="16.11"/>
    <s v="No"/>
  </r>
  <r>
    <s v="ALP-37623-536"/>
    <x v="495"/>
    <s v="24689-69376-XX"/>
    <s v="L-L-1"/>
    <n v="6"/>
    <x v="596"/>
    <s v="cdenysi1@is.gd"/>
    <x v="2"/>
    <s v="Lib"/>
    <x v="3"/>
    <s v="L"/>
    <x v="1"/>
    <n v="1"/>
    <n v="15.85"/>
    <n v="95.1"/>
    <s v="No"/>
  </r>
  <r>
    <s v="WMU-87639-108"/>
    <x v="496"/>
    <s v="71891-51101-VQ"/>
    <s v="R-D-0.5"/>
    <n v="1"/>
    <x v="597"/>
    <s v="cstebbingsi2@drupal.org"/>
    <x v="0"/>
    <s v="Rob"/>
    <x v="0"/>
    <s v="D"/>
    <x v="2"/>
    <n v="0.5"/>
    <n v="5.3699999999999992"/>
    <n v="5.3699999999999992"/>
    <s v="Yes"/>
  </r>
  <r>
    <s v="USN-44968-231"/>
    <x v="497"/>
    <s v="71749-05400-CN"/>
    <s v="R-L-1"/>
    <n v="4"/>
    <x v="598"/>
    <s v=""/>
    <x v="0"/>
    <s v="Rob"/>
    <x v="0"/>
    <s v="L"/>
    <x v="1"/>
    <n v="1"/>
    <n v="11.95"/>
    <n v="47.8"/>
    <s v="No"/>
  </r>
  <r>
    <s v="YZG-20575-451"/>
    <x v="498"/>
    <s v="64845-00270-NO"/>
    <s v="L-L-1"/>
    <n v="4"/>
    <x v="599"/>
    <s v="rzywickii4@ifeng.com"/>
    <x v="1"/>
    <s v="Lib"/>
    <x v="3"/>
    <s v="L"/>
    <x v="1"/>
    <n v="1"/>
    <n v="15.85"/>
    <n v="63.4"/>
    <s v="No"/>
  </r>
  <r>
    <s v="HTH-52867-812"/>
    <x v="382"/>
    <s v="29851-36402-UX"/>
    <s v="A-M-2.5"/>
    <n v="4"/>
    <x v="600"/>
    <s v="aburgetti5@moonfruit.com"/>
    <x v="0"/>
    <s v="Ara"/>
    <x v="2"/>
    <s v="M"/>
    <x v="0"/>
    <n v="2.5"/>
    <n v="25.874999999999996"/>
    <n v="103.49999999999999"/>
    <s v="No"/>
  </r>
  <r>
    <s v="FWU-44971-444"/>
    <x v="499"/>
    <s v="12190-25421-WM"/>
    <s v="A-D-2.5"/>
    <n v="3"/>
    <x v="601"/>
    <s v="mmalloyi6@seattletimes.com"/>
    <x v="0"/>
    <s v="Ara"/>
    <x v="2"/>
    <s v="D"/>
    <x v="2"/>
    <n v="2.5"/>
    <n v="22.884999999999998"/>
    <n v="68.655000000000001"/>
    <s v="No"/>
  </r>
  <r>
    <s v="EQI-82205-066"/>
    <x v="500"/>
    <s v="52316-30571-GD"/>
    <s v="R-M-2.5"/>
    <n v="2"/>
    <x v="602"/>
    <s v="mmcparlandi7@w3.org"/>
    <x v="0"/>
    <s v="Rob"/>
    <x v="0"/>
    <s v="M"/>
    <x v="0"/>
    <n v="2.5"/>
    <n v="22.884999999999998"/>
    <n v="45.769999999999996"/>
    <s v="Yes"/>
  </r>
  <r>
    <s v="NAR-00747-074"/>
    <x v="501"/>
    <s v="23243-92649-RY"/>
    <s v="L-D-1"/>
    <n v="4"/>
    <x v="603"/>
    <s v="sjennaroyi8@purevolume.com"/>
    <x v="0"/>
    <s v="Lib"/>
    <x v="3"/>
    <s v="D"/>
    <x v="2"/>
    <n v="1"/>
    <n v="12.95"/>
    <n v="51.8"/>
    <s v="No"/>
  </r>
  <r>
    <s v="JYR-22052-185"/>
    <x v="502"/>
    <s v="39528-19971-OR"/>
    <s v="A-M-0.5"/>
    <n v="2"/>
    <x v="604"/>
    <s v="wplacei9@wsj.com"/>
    <x v="0"/>
    <s v="Ara"/>
    <x v="2"/>
    <s v="M"/>
    <x v="0"/>
    <n v="0.5"/>
    <n v="6.75"/>
    <n v="13.5"/>
    <s v="Yes"/>
  </r>
  <r>
    <s v="XKO-54097-932"/>
    <x v="503"/>
    <s v="32743-78448-KT"/>
    <s v="E-M-0.5"/>
    <n v="3"/>
    <x v="605"/>
    <s v="jmillettik@addtoany.com"/>
    <x v="0"/>
    <s v="Exc"/>
    <x v="1"/>
    <s v="M"/>
    <x v="0"/>
    <n v="0.5"/>
    <n v="8.25"/>
    <n v="24.75"/>
    <s v="Yes"/>
  </r>
  <r>
    <s v="HXA-72415-025"/>
    <x v="504"/>
    <s v="93417-12322-YB"/>
    <s v="A-D-2.5"/>
    <n v="2"/>
    <x v="606"/>
    <s v="dgadsdenib@google.com.hk"/>
    <x v="1"/>
    <s v="Ara"/>
    <x v="2"/>
    <s v="D"/>
    <x v="2"/>
    <n v="2.5"/>
    <n v="22.884999999999998"/>
    <n v="45.769999999999996"/>
    <s v="Yes"/>
  </r>
  <r>
    <s v="MJF-20065-335"/>
    <x v="497"/>
    <s v="56891-86662-UY"/>
    <s v="E-L-0.5"/>
    <n v="6"/>
    <x v="607"/>
    <s v="vwakelinic@unesco.org"/>
    <x v="0"/>
    <s v="Exc"/>
    <x v="1"/>
    <s v="L"/>
    <x v="1"/>
    <n v="0.5"/>
    <n v="8.91"/>
    <n v="53.46"/>
    <s v="No"/>
  </r>
  <r>
    <s v="GFI-83300-059"/>
    <x v="501"/>
    <s v="40414-26467-VE"/>
    <s v="A-M-0.2"/>
    <n v="6"/>
    <x v="608"/>
    <s v="acampsallid@zimbio.com"/>
    <x v="0"/>
    <s v="Ara"/>
    <x v="2"/>
    <s v="M"/>
    <x v="0"/>
    <n v="0.2"/>
    <n v="3.375"/>
    <n v="20.25"/>
    <s v="Yes"/>
  </r>
  <r>
    <s v="WJR-51493-682"/>
    <x v="1"/>
    <s v="87858-83734-RK"/>
    <s v="L-D-2.5"/>
    <n v="5"/>
    <x v="609"/>
    <s v="smosebyie@stanford.edu"/>
    <x v="0"/>
    <s v="Lib"/>
    <x v="3"/>
    <s v="D"/>
    <x v="2"/>
    <n v="2.5"/>
    <n v="29.784999999999997"/>
    <n v="148.92499999999998"/>
    <s v="No"/>
  </r>
  <r>
    <s v="SHP-55648-472"/>
    <x v="505"/>
    <s v="46818-20198-GB"/>
    <s v="A-M-1"/>
    <n v="6"/>
    <x v="610"/>
    <s v="cwassif@prweb.com"/>
    <x v="0"/>
    <s v="Ara"/>
    <x v="2"/>
    <s v="M"/>
    <x v="0"/>
    <n v="1"/>
    <n v="11.25"/>
    <n v="67.5"/>
    <s v="No"/>
  </r>
  <r>
    <s v="HYR-03455-684"/>
    <x v="506"/>
    <s v="29808-89098-XD"/>
    <s v="E-D-1"/>
    <n v="6"/>
    <x v="611"/>
    <s v="isjostromig@pbs.org"/>
    <x v="0"/>
    <s v="Exc"/>
    <x v="1"/>
    <s v="D"/>
    <x v="2"/>
    <n v="1"/>
    <n v="12.15"/>
    <n v="72.900000000000006"/>
    <s v="No"/>
  </r>
  <r>
    <s v="HYR-03455-684"/>
    <x v="506"/>
    <s v="29808-89098-XD"/>
    <s v="L-D-0.2"/>
    <n v="2"/>
    <x v="611"/>
    <s v="isjostromig@pbs.org"/>
    <x v="0"/>
    <s v="Lib"/>
    <x v="3"/>
    <s v="D"/>
    <x v="2"/>
    <n v="0.2"/>
    <n v="3.8849999999999998"/>
    <n v="7.77"/>
    <s v="No"/>
  </r>
  <r>
    <s v="HUG-52766-375"/>
    <x v="507"/>
    <s v="78786-77449-RQ"/>
    <s v="A-D-2.5"/>
    <n v="4"/>
    <x v="612"/>
    <s v="jbranchettii@bravesites.com"/>
    <x v="0"/>
    <s v="Ara"/>
    <x v="2"/>
    <s v="D"/>
    <x v="2"/>
    <n v="2.5"/>
    <n v="22.884999999999998"/>
    <n v="91.539999999999992"/>
    <s v="No"/>
  </r>
  <r>
    <s v="DAH-46595-917"/>
    <x v="508"/>
    <s v="27878-42224-QF"/>
    <s v="A-D-1"/>
    <n v="6"/>
    <x v="613"/>
    <s v="nrudlandij@blogs.com"/>
    <x v="1"/>
    <s v="Ara"/>
    <x v="2"/>
    <s v="D"/>
    <x v="2"/>
    <n v="1"/>
    <n v="9.9499999999999993"/>
    <n v="59.699999999999996"/>
    <s v="No"/>
  </r>
  <r>
    <s v="VEM-79839-466"/>
    <x v="509"/>
    <s v="32743-78448-KT"/>
    <s v="R-L-2.5"/>
    <n v="5"/>
    <x v="605"/>
    <s v="jmillettik@addtoany.com"/>
    <x v="0"/>
    <s v="Rob"/>
    <x v="0"/>
    <s v="L"/>
    <x v="1"/>
    <n v="2.5"/>
    <n v="27.484999999999996"/>
    <n v="137.42499999999998"/>
    <s v="Yes"/>
  </r>
  <r>
    <s v="OWH-11126-533"/>
    <x v="131"/>
    <s v="25331-13794-SB"/>
    <s v="L-M-2.5"/>
    <n v="2"/>
    <x v="614"/>
    <s v="ftourryil@google.de"/>
    <x v="0"/>
    <s v="Lib"/>
    <x v="3"/>
    <s v="M"/>
    <x v="0"/>
    <n v="2.5"/>
    <n v="33.464999999999996"/>
    <n v="66.929999999999993"/>
    <s v="No"/>
  </r>
  <r>
    <s v="UMT-26130-151"/>
    <x v="510"/>
    <s v="55864-37682-GQ"/>
    <s v="L-M-0.2"/>
    <n v="3"/>
    <x v="615"/>
    <s v="cweatherallim@toplist.cz"/>
    <x v="0"/>
    <s v="Lib"/>
    <x v="3"/>
    <s v="M"/>
    <x v="0"/>
    <n v="0.2"/>
    <n v="4.3650000000000002"/>
    <n v="13.095000000000001"/>
    <s v="Yes"/>
  </r>
  <r>
    <s v="JKA-27899-806"/>
    <x v="511"/>
    <s v="97005-25609-CQ"/>
    <s v="R-L-1"/>
    <n v="5"/>
    <x v="616"/>
    <s v="gheindrickin@usda.gov"/>
    <x v="0"/>
    <s v="Rob"/>
    <x v="0"/>
    <s v="L"/>
    <x v="1"/>
    <n v="1"/>
    <n v="11.95"/>
    <n v="59.75"/>
    <s v="No"/>
  </r>
  <r>
    <s v="ULU-07744-724"/>
    <x v="512"/>
    <s v="94058-95794-IJ"/>
    <s v="L-M-0.5"/>
    <n v="5"/>
    <x v="617"/>
    <s v="limasonio@discuz.net"/>
    <x v="0"/>
    <s v="Lib"/>
    <x v="3"/>
    <s v="M"/>
    <x v="0"/>
    <n v="0.5"/>
    <n v="8.73"/>
    <n v="43.650000000000006"/>
    <s v="Yes"/>
  </r>
  <r>
    <s v="NOM-56457-507"/>
    <x v="513"/>
    <s v="40214-03678-GU"/>
    <s v="E-M-1"/>
    <n v="6"/>
    <x v="618"/>
    <s v="hsaillip@odnoklassniki.ru"/>
    <x v="0"/>
    <s v="Exc"/>
    <x v="1"/>
    <s v="M"/>
    <x v="0"/>
    <n v="1"/>
    <n v="13.75"/>
    <n v="82.5"/>
    <s v="Yes"/>
  </r>
  <r>
    <s v="NZN-71683-705"/>
    <x v="514"/>
    <s v="04921-85445-SL"/>
    <s v="A-L-2.5"/>
    <n v="6"/>
    <x v="619"/>
    <s v="hlarvoriq@last.fm"/>
    <x v="0"/>
    <s v="Ara"/>
    <x v="2"/>
    <s v="L"/>
    <x v="1"/>
    <n v="2.5"/>
    <n v="29.784999999999997"/>
    <n v="178.70999999999998"/>
    <s v="Yes"/>
  </r>
  <r>
    <s v="WMA-34232-850"/>
    <x v="7"/>
    <s v="53386-94266-LJ"/>
    <s v="L-D-2.5"/>
    <n v="4"/>
    <x v="620"/>
    <s v=""/>
    <x v="0"/>
    <s v="Lib"/>
    <x v="3"/>
    <s v="D"/>
    <x v="2"/>
    <n v="2.5"/>
    <n v="29.784999999999997"/>
    <n v="119.13999999999999"/>
    <s v="Yes"/>
  </r>
  <r>
    <s v="EZL-27919-704"/>
    <x v="481"/>
    <s v="49480-85909-DG"/>
    <s v="L-L-0.5"/>
    <n v="5"/>
    <x v="621"/>
    <s v=""/>
    <x v="0"/>
    <s v="Lib"/>
    <x v="3"/>
    <s v="L"/>
    <x v="1"/>
    <n v="0.5"/>
    <n v="9.51"/>
    <n v="47.55"/>
    <s v="No"/>
  </r>
  <r>
    <s v="ZYU-11345-774"/>
    <x v="515"/>
    <s v="18293-78136-MN"/>
    <s v="L-M-0.5"/>
    <n v="5"/>
    <x v="622"/>
    <s v="cpenwardenit@mlb.com"/>
    <x v="1"/>
    <s v="Lib"/>
    <x v="3"/>
    <s v="M"/>
    <x v="0"/>
    <n v="0.5"/>
    <n v="8.73"/>
    <n v="43.650000000000006"/>
    <s v="No"/>
  </r>
  <r>
    <s v="CPW-34587-459"/>
    <x v="516"/>
    <s v="84641-67384-TD"/>
    <s v="A-L-2.5"/>
    <n v="6"/>
    <x v="623"/>
    <s v="mmiddisiu@dmoz.org"/>
    <x v="0"/>
    <s v="Ara"/>
    <x v="2"/>
    <s v="L"/>
    <x v="1"/>
    <n v="2.5"/>
    <n v="29.784999999999997"/>
    <n v="178.70999999999998"/>
    <s v="Yes"/>
  </r>
  <r>
    <s v="NQZ-82067-394"/>
    <x v="517"/>
    <s v="72320-29738-EB"/>
    <s v="R-L-2.5"/>
    <n v="1"/>
    <x v="624"/>
    <s v="avairowiv@studiopress.com"/>
    <x v="2"/>
    <s v="Rob"/>
    <x v="0"/>
    <s v="L"/>
    <x v="1"/>
    <n v="2.5"/>
    <n v="27.484999999999996"/>
    <n v="27.484999999999996"/>
    <s v="No"/>
  </r>
  <r>
    <s v="JBW-95055-851"/>
    <x v="518"/>
    <s v="47355-97488-XS"/>
    <s v="A-M-1"/>
    <n v="5"/>
    <x v="625"/>
    <s v="agoldieiw@goo.gl"/>
    <x v="0"/>
    <s v="Ara"/>
    <x v="2"/>
    <s v="M"/>
    <x v="0"/>
    <n v="1"/>
    <n v="11.25"/>
    <n v="56.25"/>
    <s v="No"/>
  </r>
  <r>
    <s v="AHY-20324-088"/>
    <x v="519"/>
    <s v="63499-24884-PP"/>
    <s v="L-L-0.2"/>
    <n v="2"/>
    <x v="626"/>
    <s v="nayrisix@t-online.de"/>
    <x v="2"/>
    <s v="Lib"/>
    <x v="3"/>
    <s v="L"/>
    <x v="1"/>
    <n v="0.2"/>
    <n v="4.7549999999999999"/>
    <n v="9.51"/>
    <s v="Yes"/>
  </r>
  <r>
    <s v="ZSL-66684-103"/>
    <x v="520"/>
    <s v="39193-51770-FM"/>
    <s v="E-M-0.2"/>
    <n v="2"/>
    <x v="627"/>
    <s v="lbenediktovichiy@wunderground.com"/>
    <x v="0"/>
    <s v="Exc"/>
    <x v="1"/>
    <s v="M"/>
    <x v="0"/>
    <n v="0.2"/>
    <n v="4.125"/>
    <n v="8.25"/>
    <s v="Yes"/>
  </r>
  <r>
    <s v="WNE-73911-475"/>
    <x v="521"/>
    <s v="61323-91967-GG"/>
    <s v="L-D-0.5"/>
    <n v="6"/>
    <x v="628"/>
    <s v="tjacobovitziz@cbc.ca"/>
    <x v="0"/>
    <s v="Lib"/>
    <x v="3"/>
    <s v="D"/>
    <x v="2"/>
    <n v="0.5"/>
    <n v="7.77"/>
    <n v="46.62"/>
    <s v="No"/>
  </r>
  <r>
    <s v="EZB-68383-559"/>
    <x v="418"/>
    <s v="90123-01967-KS"/>
    <s v="R-L-1"/>
    <n v="6"/>
    <x v="629"/>
    <s v=""/>
    <x v="0"/>
    <s v="Rob"/>
    <x v="0"/>
    <s v="L"/>
    <x v="1"/>
    <n v="1"/>
    <n v="11.95"/>
    <n v="71.699999999999989"/>
    <s v="No"/>
  </r>
  <r>
    <s v="OVO-01283-090"/>
    <x v="122"/>
    <s v="15958-25089-OS"/>
    <s v="L-L-2.5"/>
    <n v="2"/>
    <x v="630"/>
    <s v="jdruittj1@feedburner.com"/>
    <x v="0"/>
    <s v="Lib"/>
    <x v="3"/>
    <s v="L"/>
    <x v="1"/>
    <n v="2.5"/>
    <n v="36.454999999999998"/>
    <n v="72.91"/>
    <s v="Yes"/>
  </r>
  <r>
    <s v="TXH-78646-919"/>
    <x v="423"/>
    <s v="98430-37820-UV"/>
    <s v="R-D-0.2"/>
    <n v="3"/>
    <x v="631"/>
    <s v="dshortallj2@wikipedia.org"/>
    <x v="0"/>
    <s v="Rob"/>
    <x v="0"/>
    <s v="D"/>
    <x v="2"/>
    <n v="0.2"/>
    <n v="2.6849999999999996"/>
    <n v="8.0549999999999997"/>
    <s v="Yes"/>
  </r>
  <r>
    <s v="CYZ-37122-164"/>
    <x v="463"/>
    <s v="21798-04171-XC"/>
    <s v="E-M-0.5"/>
    <n v="2"/>
    <x v="632"/>
    <s v="wcottierj3@cafepress.com"/>
    <x v="0"/>
    <s v="Exc"/>
    <x v="1"/>
    <s v="M"/>
    <x v="0"/>
    <n v="0.5"/>
    <n v="8.25"/>
    <n v="16.5"/>
    <s v="No"/>
  </r>
  <r>
    <s v="AGQ-06534-750"/>
    <x v="273"/>
    <s v="52798-46508-HP"/>
    <s v="A-L-1"/>
    <n v="5"/>
    <x v="633"/>
    <s v="kgrinstedj4@google.com.br"/>
    <x v="1"/>
    <s v="Ara"/>
    <x v="2"/>
    <s v="L"/>
    <x v="1"/>
    <n v="1"/>
    <n v="12.95"/>
    <n v="64.75"/>
    <s v="No"/>
  </r>
  <r>
    <s v="QVL-32245-818"/>
    <x v="522"/>
    <s v="46478-42970-EM"/>
    <s v="A-M-0.5"/>
    <n v="5"/>
    <x v="634"/>
    <s v="dskynerj5@hubpages.com"/>
    <x v="0"/>
    <s v="Ara"/>
    <x v="2"/>
    <s v="M"/>
    <x v="0"/>
    <n v="0.5"/>
    <n v="6.75"/>
    <n v="33.75"/>
    <s v="No"/>
  </r>
  <r>
    <s v="LTD-96842-834"/>
    <x v="523"/>
    <s v="00246-15080-LE"/>
    <s v="L-D-2.5"/>
    <n v="6"/>
    <x v="635"/>
    <s v=""/>
    <x v="0"/>
    <s v="Lib"/>
    <x v="3"/>
    <s v="D"/>
    <x v="2"/>
    <n v="2.5"/>
    <n v="29.784999999999997"/>
    <n v="178.70999999999998"/>
    <s v="No"/>
  </r>
  <r>
    <s v="SEC-91807-425"/>
    <x v="260"/>
    <s v="94091-86957-HX"/>
    <s v="A-M-1"/>
    <n v="2"/>
    <x v="636"/>
    <s v="jdymokeje@prnewswire.com"/>
    <x v="1"/>
    <s v="Ara"/>
    <x v="2"/>
    <s v="M"/>
    <x v="0"/>
    <n v="1"/>
    <n v="11.25"/>
    <n v="22.5"/>
    <s v="No"/>
  </r>
  <r>
    <s v="MHM-44857-599"/>
    <x v="331"/>
    <s v="26295-44907-DK"/>
    <s v="L-D-1"/>
    <n v="1"/>
    <x v="637"/>
    <s v="aweinmannj8@shinystat.com"/>
    <x v="0"/>
    <s v="Lib"/>
    <x v="3"/>
    <s v="D"/>
    <x v="2"/>
    <n v="1"/>
    <n v="12.95"/>
    <n v="12.95"/>
    <s v="No"/>
  </r>
  <r>
    <s v="KGC-95046-911"/>
    <x v="524"/>
    <s v="95351-96177-QV"/>
    <s v="A-M-2.5"/>
    <n v="2"/>
    <x v="638"/>
    <s v="eandriessenj9@europa.eu"/>
    <x v="0"/>
    <s v="Ara"/>
    <x v="2"/>
    <s v="M"/>
    <x v="0"/>
    <n v="2.5"/>
    <n v="25.874999999999996"/>
    <n v="51.749999999999993"/>
    <s v="Yes"/>
  </r>
  <r>
    <s v="RZC-75150-413"/>
    <x v="525"/>
    <s v="92204-96636-BS"/>
    <s v="E-D-0.5"/>
    <n v="5"/>
    <x v="639"/>
    <s v="rdeaconsonja@archive.org"/>
    <x v="0"/>
    <s v="Exc"/>
    <x v="1"/>
    <s v="D"/>
    <x v="2"/>
    <n v="0.5"/>
    <n v="7.29"/>
    <n v="36.450000000000003"/>
    <s v="No"/>
  </r>
  <r>
    <s v="EYH-88288-452"/>
    <x v="526"/>
    <s v="03010-30348-UA"/>
    <s v="L-L-2.5"/>
    <n v="5"/>
    <x v="640"/>
    <s v="dcarojb@twitter.com"/>
    <x v="0"/>
    <s v="Lib"/>
    <x v="3"/>
    <s v="L"/>
    <x v="1"/>
    <n v="2.5"/>
    <n v="36.454999999999998"/>
    <n v="182.27499999999998"/>
    <s v="Yes"/>
  </r>
  <r>
    <s v="NYQ-24237-772"/>
    <x v="104"/>
    <s v="13441-34686-SW"/>
    <s v="L-D-0.5"/>
    <n v="4"/>
    <x v="641"/>
    <s v="jbluckjc@imageshack.us"/>
    <x v="0"/>
    <s v="Lib"/>
    <x v="3"/>
    <s v="D"/>
    <x v="2"/>
    <n v="0.5"/>
    <n v="7.77"/>
    <n v="31.08"/>
    <s v="No"/>
  </r>
  <r>
    <s v="WKB-21680-566"/>
    <x v="491"/>
    <s v="96612-41722-VJ"/>
    <s v="A-M-0.5"/>
    <n v="3"/>
    <x v="642"/>
    <s v=""/>
    <x v="1"/>
    <s v="Ara"/>
    <x v="2"/>
    <s v="M"/>
    <x v="0"/>
    <n v="0.5"/>
    <n v="6.75"/>
    <n v="20.25"/>
    <s v="No"/>
  </r>
  <r>
    <s v="THE-61147-027"/>
    <x v="157"/>
    <s v="94091-86957-HX"/>
    <s v="L-D-1"/>
    <n v="2"/>
    <x v="636"/>
    <s v="jdymokeje@prnewswire.com"/>
    <x v="1"/>
    <s v="Lib"/>
    <x v="3"/>
    <s v="D"/>
    <x v="2"/>
    <n v="1"/>
    <n v="12.95"/>
    <n v="25.9"/>
    <s v="No"/>
  </r>
  <r>
    <s v="PTY-86420-119"/>
    <x v="527"/>
    <s v="25504-41681-WA"/>
    <s v="A-D-0.5"/>
    <n v="4"/>
    <x v="643"/>
    <s v="otadmanjf@ft.com"/>
    <x v="0"/>
    <s v="Ara"/>
    <x v="2"/>
    <s v="D"/>
    <x v="2"/>
    <n v="0.5"/>
    <n v="5.97"/>
    <n v="23.88"/>
    <s v="Yes"/>
  </r>
  <r>
    <s v="QHL-27188-431"/>
    <x v="528"/>
    <s v="75443-07820-DZ"/>
    <s v="L-L-0.5"/>
    <n v="2"/>
    <x v="644"/>
    <s v="bguddejg@dailymotion.com"/>
    <x v="0"/>
    <s v="Lib"/>
    <x v="3"/>
    <s v="L"/>
    <x v="1"/>
    <n v="0.5"/>
    <n v="9.51"/>
    <n v="19.02"/>
    <s v="No"/>
  </r>
  <r>
    <s v="MIS-54381-047"/>
    <x v="99"/>
    <s v="39276-95489-XV"/>
    <s v="A-D-0.5"/>
    <n v="5"/>
    <x v="645"/>
    <s v="nsictornesjh@buzzfeed.com"/>
    <x v="1"/>
    <s v="Ara"/>
    <x v="2"/>
    <s v="D"/>
    <x v="2"/>
    <n v="0.5"/>
    <n v="5.97"/>
    <n v="29.849999999999998"/>
    <s v="Yes"/>
  </r>
  <r>
    <s v="TBB-29780-459"/>
    <x v="529"/>
    <s v="61437-83623-PZ"/>
    <s v="A-L-0.5"/>
    <n v="1"/>
    <x v="646"/>
    <s v="vdunningji@independent.co.uk"/>
    <x v="0"/>
    <s v="Ara"/>
    <x v="2"/>
    <s v="L"/>
    <x v="1"/>
    <n v="0.5"/>
    <n v="7.77"/>
    <n v="7.77"/>
    <s v="Yes"/>
  </r>
  <r>
    <s v="QLC-52637-305"/>
    <x v="530"/>
    <s v="34317-87258-HQ"/>
    <s v="L-D-2.5"/>
    <n v="4"/>
    <x v="647"/>
    <s v=""/>
    <x v="1"/>
    <s v="Lib"/>
    <x v="3"/>
    <s v="D"/>
    <x v="2"/>
    <n v="2.5"/>
    <n v="29.784999999999997"/>
    <n v="119.13999999999999"/>
    <s v="Yes"/>
  </r>
  <r>
    <s v="CWT-27056-328"/>
    <x v="531"/>
    <s v="18570-80998-ZS"/>
    <s v="E-D-0.2"/>
    <n v="6"/>
    <x v="648"/>
    <s v=""/>
    <x v="0"/>
    <s v="Exc"/>
    <x v="1"/>
    <s v="D"/>
    <x v="2"/>
    <n v="0.2"/>
    <n v="3.645"/>
    <n v="21.87"/>
    <s v="Yes"/>
  </r>
  <r>
    <s v="ASS-05878-128"/>
    <x v="210"/>
    <s v="66580-33745-OQ"/>
    <s v="E-L-0.5"/>
    <n v="2"/>
    <x v="649"/>
    <s v="sgehringjl@gnu.org"/>
    <x v="0"/>
    <s v="Exc"/>
    <x v="1"/>
    <s v="L"/>
    <x v="1"/>
    <n v="0.5"/>
    <n v="8.91"/>
    <n v="17.82"/>
    <s v="No"/>
  </r>
  <r>
    <s v="EGK-03027-418"/>
    <x v="532"/>
    <s v="19820-29285-FD"/>
    <s v="E-M-0.2"/>
    <n v="3"/>
    <x v="650"/>
    <s v="bfallowesjm@purevolume.com"/>
    <x v="0"/>
    <s v="Exc"/>
    <x v="1"/>
    <s v="M"/>
    <x v="0"/>
    <n v="0.2"/>
    <n v="4.125"/>
    <n v="12.375"/>
    <s v="No"/>
  </r>
  <r>
    <s v="KCY-61732-849"/>
    <x v="533"/>
    <s v="11349-55147-SN"/>
    <s v="L-D-1"/>
    <n v="2"/>
    <x v="651"/>
    <s v=""/>
    <x v="1"/>
    <s v="Lib"/>
    <x v="3"/>
    <s v="D"/>
    <x v="2"/>
    <n v="1"/>
    <n v="12.95"/>
    <n v="25.9"/>
    <s v="No"/>
  </r>
  <r>
    <s v="BLI-21697-702"/>
    <x v="534"/>
    <s v="21141-12455-VB"/>
    <s v="A-M-0.5"/>
    <n v="2"/>
    <x v="652"/>
    <s v="sdejo@newsvine.com"/>
    <x v="0"/>
    <s v="Ara"/>
    <x v="2"/>
    <s v="M"/>
    <x v="0"/>
    <n v="0.5"/>
    <n v="6.75"/>
    <n v="13.5"/>
    <s v="Yes"/>
  </r>
  <r>
    <s v="KFJ-46568-890"/>
    <x v="535"/>
    <s v="71003-85639-HB"/>
    <s v="E-L-0.5"/>
    <n v="2"/>
    <x v="653"/>
    <s v=""/>
    <x v="0"/>
    <s v="Exc"/>
    <x v="1"/>
    <s v="L"/>
    <x v="1"/>
    <n v="0.5"/>
    <n v="8.91"/>
    <n v="17.82"/>
    <s v="Yes"/>
  </r>
  <r>
    <s v="SOK-43535-680"/>
    <x v="536"/>
    <s v="58443-95866-YO"/>
    <s v="E-M-0.5"/>
    <n v="3"/>
    <x v="654"/>
    <s v="scountjq@nba.com"/>
    <x v="0"/>
    <s v="Exc"/>
    <x v="1"/>
    <s v="M"/>
    <x v="0"/>
    <n v="0.5"/>
    <n v="8.25"/>
    <n v="24.75"/>
    <s v="No"/>
  </r>
  <r>
    <s v="XUE-87260-201"/>
    <x v="537"/>
    <s v="89646-21249-OH"/>
    <s v="R-M-0.2"/>
    <n v="6"/>
    <x v="655"/>
    <s v="sraglesjr@blogtalkradio.com"/>
    <x v="0"/>
    <s v="Rob"/>
    <x v="0"/>
    <s v="M"/>
    <x v="0"/>
    <n v="0.2"/>
    <n v="2.9849999999999999"/>
    <n v="17.91"/>
    <s v="No"/>
  </r>
  <r>
    <s v="CZF-40873-691"/>
    <x v="61"/>
    <s v="64988-20636-XQ"/>
    <s v="E-M-0.5"/>
    <n v="2"/>
    <x v="656"/>
    <s v=""/>
    <x v="2"/>
    <s v="Exc"/>
    <x v="1"/>
    <s v="M"/>
    <x v="0"/>
    <n v="0.5"/>
    <n v="8.25"/>
    <n v="16.5"/>
    <s v="No"/>
  </r>
  <r>
    <s v="AIA-98989-755"/>
    <x v="242"/>
    <s v="34704-83143-KS"/>
    <s v="R-M-0.2"/>
    <n v="1"/>
    <x v="657"/>
    <s v="sbruunjt@blogtalkradio.com"/>
    <x v="0"/>
    <s v="Rob"/>
    <x v="0"/>
    <s v="M"/>
    <x v="0"/>
    <n v="0.2"/>
    <n v="2.9849999999999999"/>
    <n v="2.9849999999999999"/>
    <s v="No"/>
  </r>
  <r>
    <s v="ITZ-21793-986"/>
    <x v="299"/>
    <s v="67388-17544-XX"/>
    <s v="E-D-0.2"/>
    <n v="4"/>
    <x v="658"/>
    <s v="aplluju@dagondesign.com"/>
    <x v="1"/>
    <s v="Exc"/>
    <x v="1"/>
    <s v="D"/>
    <x v="2"/>
    <n v="0.2"/>
    <n v="3.645"/>
    <n v="14.58"/>
    <s v="Yes"/>
  </r>
  <r>
    <s v="YOK-93322-608"/>
    <x v="343"/>
    <s v="69411-48470-ID"/>
    <s v="E-L-1"/>
    <n v="6"/>
    <x v="659"/>
    <s v="gcornierjv@techcrunch.com"/>
    <x v="0"/>
    <s v="Exc"/>
    <x v="1"/>
    <s v="L"/>
    <x v="1"/>
    <n v="1"/>
    <n v="14.85"/>
    <n v="89.1"/>
    <s v="No"/>
  </r>
  <r>
    <s v="LXK-00634-611"/>
    <x v="538"/>
    <s v="94091-86957-HX"/>
    <s v="R-L-1"/>
    <n v="3"/>
    <x v="636"/>
    <s v="jdymokeje@prnewswire.com"/>
    <x v="1"/>
    <s v="Rob"/>
    <x v="0"/>
    <s v="L"/>
    <x v="1"/>
    <n v="1"/>
    <n v="11.95"/>
    <n v="35.849999999999994"/>
    <s v="No"/>
  </r>
  <r>
    <s v="CQW-37388-302"/>
    <x v="539"/>
    <s v="97741-98924-KT"/>
    <s v="A-D-2.5"/>
    <n v="3"/>
    <x v="660"/>
    <s v="wharvisonjx@gizmodo.com"/>
    <x v="0"/>
    <s v="Ara"/>
    <x v="2"/>
    <s v="D"/>
    <x v="2"/>
    <n v="2.5"/>
    <n v="22.884999999999998"/>
    <n v="68.655000000000001"/>
    <s v="No"/>
  </r>
  <r>
    <s v="SPA-79365-334"/>
    <x v="27"/>
    <s v="79857-78167-KO"/>
    <s v="L-D-1"/>
    <n v="3"/>
    <x v="661"/>
    <s v="dheafordjy@twitpic.com"/>
    <x v="0"/>
    <s v="Lib"/>
    <x v="3"/>
    <s v="D"/>
    <x v="2"/>
    <n v="1"/>
    <n v="12.95"/>
    <n v="38.849999999999994"/>
    <s v="No"/>
  </r>
  <r>
    <s v="VPX-08817-517"/>
    <x v="540"/>
    <s v="46963-10322-ZA"/>
    <s v="L-L-1"/>
    <n v="5"/>
    <x v="662"/>
    <s v="gfanthamjz@hexun.com"/>
    <x v="0"/>
    <s v="Lib"/>
    <x v="3"/>
    <s v="L"/>
    <x v="1"/>
    <n v="1"/>
    <n v="15.85"/>
    <n v="79.25"/>
    <s v="Yes"/>
  </r>
  <r>
    <s v="PBP-87115-410"/>
    <x v="541"/>
    <s v="93812-74772-MV"/>
    <s v="E-D-0.5"/>
    <n v="5"/>
    <x v="663"/>
    <s v="rcrookshanksk0@unc.edu"/>
    <x v="0"/>
    <s v="Exc"/>
    <x v="1"/>
    <s v="D"/>
    <x v="2"/>
    <n v="0.5"/>
    <n v="7.29"/>
    <n v="36.450000000000003"/>
    <s v="Yes"/>
  </r>
  <r>
    <s v="SFB-93752-440"/>
    <x v="390"/>
    <s v="48203-23480-UB"/>
    <s v="R-M-0.2"/>
    <n v="3"/>
    <x v="664"/>
    <s v="nleakek1@cmu.edu"/>
    <x v="0"/>
    <s v="Rob"/>
    <x v="0"/>
    <s v="M"/>
    <x v="0"/>
    <n v="0.2"/>
    <n v="2.9849999999999999"/>
    <n v="8.9550000000000001"/>
    <s v="Yes"/>
  </r>
  <r>
    <s v="TBU-65158-068"/>
    <x v="396"/>
    <s v="60357-65386-RD"/>
    <s v="E-D-1"/>
    <n v="2"/>
    <x v="665"/>
    <s v=""/>
    <x v="0"/>
    <s v="Exc"/>
    <x v="1"/>
    <s v="D"/>
    <x v="2"/>
    <n v="1"/>
    <n v="12.15"/>
    <n v="24.3"/>
    <s v="No"/>
  </r>
  <r>
    <s v="TEH-08414-216"/>
    <x v="185"/>
    <s v="35099-13971-JI"/>
    <s v="E-M-2.5"/>
    <n v="2"/>
    <x v="666"/>
    <s v="geilhersenk3@networksolutions.com"/>
    <x v="0"/>
    <s v="Exc"/>
    <x v="1"/>
    <s v="M"/>
    <x v="0"/>
    <n v="2.5"/>
    <n v="31.624999999999996"/>
    <n v="63.249999999999993"/>
    <s v="No"/>
  </r>
  <r>
    <s v="MAY-77231-536"/>
    <x v="542"/>
    <s v="01304-59807-OB"/>
    <s v="A-M-0.2"/>
    <n v="2"/>
    <x v="667"/>
    <s v=""/>
    <x v="0"/>
    <s v="Ara"/>
    <x v="2"/>
    <s v="M"/>
    <x v="0"/>
    <n v="0.2"/>
    <n v="3.375"/>
    <n v="6.75"/>
    <s v="Yes"/>
  </r>
  <r>
    <s v="ATY-28980-884"/>
    <x v="117"/>
    <s v="50705-17295-NK"/>
    <s v="A-L-0.2"/>
    <n v="6"/>
    <x v="668"/>
    <s v="caleixok5@globo.com"/>
    <x v="0"/>
    <s v="Ara"/>
    <x v="2"/>
    <s v="L"/>
    <x v="1"/>
    <n v="0.2"/>
    <n v="3.8849999999999998"/>
    <n v="23.31"/>
    <s v="No"/>
  </r>
  <r>
    <s v="SWP-88281-918"/>
    <x v="543"/>
    <s v="77657-61366-FY"/>
    <s v="L-L-2.5"/>
    <n v="4"/>
    <x v="669"/>
    <s v=""/>
    <x v="0"/>
    <s v="Lib"/>
    <x v="3"/>
    <s v="L"/>
    <x v="1"/>
    <n v="2.5"/>
    <n v="36.454999999999998"/>
    <n v="145.82"/>
    <s v="No"/>
  </r>
  <r>
    <s v="VCE-56531-986"/>
    <x v="544"/>
    <s v="57192-13428-PL"/>
    <s v="R-M-0.5"/>
    <n v="5"/>
    <x v="670"/>
    <s v="rtomkowiczk7@bravesites.com"/>
    <x v="1"/>
    <s v="Rob"/>
    <x v="0"/>
    <s v="M"/>
    <x v="0"/>
    <n v="0.5"/>
    <n v="5.97"/>
    <n v="29.849999999999998"/>
    <s v="Yes"/>
  </r>
  <r>
    <s v="FVV-75700-005"/>
    <x v="545"/>
    <s v="24891-77957-LU"/>
    <s v="E-D-0.5"/>
    <n v="3"/>
    <x v="671"/>
    <s v="rhuscroftk8@jimdo.com"/>
    <x v="0"/>
    <s v="Exc"/>
    <x v="1"/>
    <s v="D"/>
    <x v="2"/>
    <n v="0.5"/>
    <n v="7.29"/>
    <n v="21.87"/>
    <s v="Yes"/>
  </r>
  <r>
    <s v="CFZ-53492-600"/>
    <x v="546"/>
    <s v="64896-18468-BT"/>
    <s v="L-M-0.2"/>
    <n v="1"/>
    <x v="672"/>
    <s v="sscurrerk9@flavors.me"/>
    <x v="2"/>
    <s v="Lib"/>
    <x v="3"/>
    <s v="M"/>
    <x v="0"/>
    <n v="0.2"/>
    <n v="4.3650000000000002"/>
    <n v="4.3650000000000002"/>
    <s v="No"/>
  </r>
  <r>
    <s v="LDK-71031-121"/>
    <x v="420"/>
    <s v="84761-40784-SV"/>
    <s v="L-L-2.5"/>
    <n v="1"/>
    <x v="673"/>
    <s v="arudramka@prnewswire.com"/>
    <x v="0"/>
    <s v="Lib"/>
    <x v="3"/>
    <s v="L"/>
    <x v="1"/>
    <n v="2.5"/>
    <n v="36.454999999999998"/>
    <n v="36.454999999999998"/>
    <s v="No"/>
  </r>
  <r>
    <s v="EBA-82404-343"/>
    <x v="547"/>
    <s v="20236-42322-CM"/>
    <s v="L-D-0.2"/>
    <n v="4"/>
    <x v="674"/>
    <s v=""/>
    <x v="0"/>
    <s v="Lib"/>
    <x v="3"/>
    <s v="D"/>
    <x v="2"/>
    <n v="0.2"/>
    <n v="3.8849999999999998"/>
    <n v="15.54"/>
    <s v="Yes"/>
  </r>
  <r>
    <s v="USA-42811-560"/>
    <x v="548"/>
    <s v="49671-11547-WG"/>
    <s v="E-L-0.2"/>
    <n v="2"/>
    <x v="675"/>
    <s v="jmahakc@cyberchimps.com"/>
    <x v="0"/>
    <s v="Exc"/>
    <x v="1"/>
    <s v="L"/>
    <x v="1"/>
    <n v="0.2"/>
    <n v="4.4550000000000001"/>
    <n v="8.91"/>
    <s v="No"/>
  </r>
  <r>
    <s v="SNL-83703-516"/>
    <x v="549"/>
    <s v="57976-33535-WK"/>
    <s v="L-M-2.5"/>
    <n v="3"/>
    <x v="676"/>
    <s v="gclemonkd@networksolutions.com"/>
    <x v="0"/>
    <s v="Lib"/>
    <x v="3"/>
    <s v="M"/>
    <x v="0"/>
    <n v="2.5"/>
    <n v="33.464999999999996"/>
    <n v="100.39499999999998"/>
    <s v="Yes"/>
  </r>
  <r>
    <s v="SUZ-83036-175"/>
    <x v="550"/>
    <s v="55915-19477-MK"/>
    <s v="R-D-0.2"/>
    <n v="5"/>
    <x v="677"/>
    <s v=""/>
    <x v="0"/>
    <s v="Rob"/>
    <x v="0"/>
    <s v="D"/>
    <x v="2"/>
    <n v="0.2"/>
    <n v="2.6849999999999996"/>
    <n v="13.424999999999997"/>
    <s v="No"/>
  </r>
  <r>
    <s v="RGM-01187-513"/>
    <x v="551"/>
    <s v="28121-11641-UA"/>
    <s v="E-D-0.2"/>
    <n v="6"/>
    <x v="678"/>
    <s v="bpollinskf@shinystat.com"/>
    <x v="0"/>
    <s v="Exc"/>
    <x v="1"/>
    <s v="D"/>
    <x v="2"/>
    <n v="0.2"/>
    <n v="3.645"/>
    <n v="21.87"/>
    <s v="No"/>
  </r>
  <r>
    <s v="CZG-01299-952"/>
    <x v="552"/>
    <s v="09540-70637-EV"/>
    <s v="L-D-1"/>
    <n v="2"/>
    <x v="679"/>
    <s v="jtoyekg@pinterest.com"/>
    <x v="1"/>
    <s v="Lib"/>
    <x v="3"/>
    <s v="D"/>
    <x v="2"/>
    <n v="1"/>
    <n v="12.95"/>
    <n v="25.9"/>
    <s v="Yes"/>
  </r>
  <r>
    <s v="KLD-88731-484"/>
    <x v="553"/>
    <s v="17775-77072-PP"/>
    <s v="A-M-1"/>
    <n v="5"/>
    <x v="680"/>
    <s v="clinskillkh@sphinn.com"/>
    <x v="0"/>
    <s v="Ara"/>
    <x v="2"/>
    <s v="M"/>
    <x v="0"/>
    <n v="1"/>
    <n v="11.25"/>
    <n v="56.25"/>
    <s v="No"/>
  </r>
  <r>
    <s v="BQK-38412-229"/>
    <x v="554"/>
    <s v="90392-73338-BC"/>
    <s v="R-L-0.2"/>
    <n v="3"/>
    <x v="681"/>
    <s v="nvigrasski@ezinearticles.com"/>
    <x v="2"/>
    <s v="Rob"/>
    <x v="0"/>
    <s v="L"/>
    <x v="1"/>
    <n v="0.2"/>
    <n v="3.5849999999999995"/>
    <n v="10.754999999999999"/>
    <s v="No"/>
  </r>
  <r>
    <s v="TCX-76953-071"/>
    <x v="555"/>
    <s v="94091-86957-HX"/>
    <s v="E-D-0.2"/>
    <n v="5"/>
    <x v="636"/>
    <s v="jdymokeje@prnewswire.com"/>
    <x v="1"/>
    <s v="Exc"/>
    <x v="1"/>
    <s v="D"/>
    <x v="2"/>
    <n v="0.2"/>
    <n v="3.645"/>
    <n v="18.225000000000001"/>
    <s v="No"/>
  </r>
  <r>
    <s v="LIN-88046-551"/>
    <x v="150"/>
    <s v="10725-45724-CO"/>
    <s v="R-L-0.5"/>
    <n v="4"/>
    <x v="682"/>
    <s v="kcragellkk@google.com"/>
    <x v="1"/>
    <s v="Rob"/>
    <x v="0"/>
    <s v="L"/>
    <x v="1"/>
    <n v="0.5"/>
    <n v="7.169999999999999"/>
    <n v="28.679999999999996"/>
    <s v="No"/>
  </r>
  <r>
    <s v="PMV-54491-220"/>
    <x v="556"/>
    <s v="87242-18006-IR"/>
    <s v="L-M-0.2"/>
    <n v="2"/>
    <x v="683"/>
    <s v="libertkl@huffingtonpost.com"/>
    <x v="0"/>
    <s v="Lib"/>
    <x v="3"/>
    <s v="M"/>
    <x v="0"/>
    <n v="0.2"/>
    <n v="4.3650000000000002"/>
    <n v="8.73"/>
    <s v="No"/>
  </r>
  <r>
    <s v="SKA-73676-005"/>
    <x v="327"/>
    <s v="36572-91896-PP"/>
    <s v="L-M-1"/>
    <n v="4"/>
    <x v="684"/>
    <s v="rlidgeykm@vimeo.com"/>
    <x v="0"/>
    <s v="Lib"/>
    <x v="3"/>
    <s v="M"/>
    <x v="0"/>
    <n v="1"/>
    <n v="14.55"/>
    <n v="58.2"/>
    <s v="No"/>
  </r>
  <r>
    <s v="TKH-62197-239"/>
    <x v="557"/>
    <s v="25181-97933-UX"/>
    <s v="A-D-0.5"/>
    <n v="3"/>
    <x v="685"/>
    <s v="tcastagnekn@wikia.com"/>
    <x v="0"/>
    <s v="Ara"/>
    <x v="2"/>
    <s v="D"/>
    <x v="2"/>
    <n v="0.5"/>
    <n v="5.97"/>
    <n v="17.91"/>
    <s v="No"/>
  </r>
  <r>
    <s v="YXF-57218-272"/>
    <x v="333"/>
    <s v="55374-03175-IA"/>
    <s v="R-M-0.2"/>
    <n v="6"/>
    <x v="686"/>
    <s v=""/>
    <x v="0"/>
    <s v="Rob"/>
    <x v="0"/>
    <s v="M"/>
    <x v="0"/>
    <n v="0.2"/>
    <n v="2.9849999999999999"/>
    <n v="17.91"/>
    <s v="Yes"/>
  </r>
  <r>
    <s v="PKJ-30083-501"/>
    <x v="558"/>
    <s v="76948-43532-JS"/>
    <s v="E-D-0.5"/>
    <n v="2"/>
    <x v="687"/>
    <s v="jhaldenkp@comcast.net"/>
    <x v="1"/>
    <s v="Exc"/>
    <x v="1"/>
    <s v="D"/>
    <x v="2"/>
    <n v="0.5"/>
    <n v="7.29"/>
    <n v="14.58"/>
    <s v="No"/>
  </r>
  <r>
    <s v="WTT-91832-645"/>
    <x v="559"/>
    <s v="24344-88599-PP"/>
    <s v="A-M-1"/>
    <n v="3"/>
    <x v="688"/>
    <s v="holliffkq@sciencedirect.com"/>
    <x v="1"/>
    <s v="Ara"/>
    <x v="2"/>
    <s v="M"/>
    <x v="0"/>
    <n v="1"/>
    <n v="11.25"/>
    <n v="33.75"/>
    <s v="No"/>
  </r>
  <r>
    <s v="TRZ-94735-865"/>
    <x v="310"/>
    <s v="54462-58311-YF"/>
    <s v="L-M-0.5"/>
    <n v="4"/>
    <x v="689"/>
    <s v="tquadrikr@opensource.org"/>
    <x v="1"/>
    <s v="Lib"/>
    <x v="3"/>
    <s v="M"/>
    <x v="0"/>
    <n v="0.5"/>
    <n v="8.73"/>
    <n v="34.92"/>
    <s v="Yes"/>
  </r>
  <r>
    <s v="UDB-09651-780"/>
    <x v="560"/>
    <s v="90767-92589-LV"/>
    <s v="E-D-0.5"/>
    <n v="2"/>
    <x v="690"/>
    <s v="feshmadeks@umn.edu"/>
    <x v="0"/>
    <s v="Exc"/>
    <x v="1"/>
    <s v="D"/>
    <x v="2"/>
    <n v="0.5"/>
    <n v="7.29"/>
    <n v="14.58"/>
    <s v="No"/>
  </r>
  <r>
    <s v="EHJ-82097-549"/>
    <x v="561"/>
    <s v="27517-43747-YD"/>
    <s v="R-D-0.2"/>
    <n v="2"/>
    <x v="691"/>
    <s v="moilierkt@paginegialle.it"/>
    <x v="1"/>
    <s v="Rob"/>
    <x v="0"/>
    <s v="D"/>
    <x v="2"/>
    <n v="0.2"/>
    <n v="2.6849999999999996"/>
    <n v="5.3699999999999992"/>
    <s v="Yes"/>
  </r>
  <r>
    <s v="ZFR-79447-696"/>
    <x v="562"/>
    <s v="77828-66867-KH"/>
    <s v="R-M-0.5"/>
    <n v="1"/>
    <x v="692"/>
    <s v=""/>
    <x v="0"/>
    <s v="Rob"/>
    <x v="0"/>
    <s v="M"/>
    <x v="0"/>
    <n v="0.5"/>
    <n v="5.97"/>
    <n v="5.97"/>
    <s v="Yes"/>
  </r>
  <r>
    <s v="NUU-03893-975"/>
    <x v="563"/>
    <s v="41054-59693-XE"/>
    <s v="L-L-0.5"/>
    <n v="2"/>
    <x v="693"/>
    <s v="vshoebothamkv@redcross.org"/>
    <x v="0"/>
    <s v="Lib"/>
    <x v="3"/>
    <s v="L"/>
    <x v="1"/>
    <n v="0.5"/>
    <n v="9.51"/>
    <n v="19.02"/>
    <s v="No"/>
  </r>
  <r>
    <s v="GVG-59542-307"/>
    <x v="564"/>
    <s v="26314-66792-VP"/>
    <s v="E-M-1"/>
    <n v="2"/>
    <x v="694"/>
    <s v="bsterkekw@biblegateway.com"/>
    <x v="0"/>
    <s v="Exc"/>
    <x v="1"/>
    <s v="M"/>
    <x v="0"/>
    <n v="1"/>
    <n v="13.75"/>
    <n v="27.5"/>
    <s v="Yes"/>
  </r>
  <r>
    <s v="YLY-35287-172"/>
    <x v="565"/>
    <s v="69410-04668-MA"/>
    <s v="A-D-0.5"/>
    <n v="5"/>
    <x v="695"/>
    <s v="scaponkx@craigslist.org"/>
    <x v="0"/>
    <s v="Ara"/>
    <x v="2"/>
    <s v="D"/>
    <x v="2"/>
    <n v="0.5"/>
    <n v="5.97"/>
    <n v="29.849999999999998"/>
    <s v="No"/>
  </r>
  <r>
    <s v="DCI-96254-548"/>
    <x v="566"/>
    <s v="94091-86957-HX"/>
    <s v="A-D-0.2"/>
    <n v="6"/>
    <x v="636"/>
    <s v="jdymokeje@prnewswire.com"/>
    <x v="1"/>
    <s v="Ara"/>
    <x v="2"/>
    <s v="D"/>
    <x v="2"/>
    <n v="0.2"/>
    <n v="2.9849999999999999"/>
    <n v="17.91"/>
    <s v="No"/>
  </r>
  <r>
    <s v="KHZ-26264-253"/>
    <x v="160"/>
    <s v="24972-55878-KX"/>
    <s v="L-L-0.2"/>
    <n v="6"/>
    <x v="696"/>
    <s v="fconstancekz@ifeng.com"/>
    <x v="0"/>
    <s v="Lib"/>
    <x v="3"/>
    <s v="L"/>
    <x v="1"/>
    <n v="0.2"/>
    <n v="4.7549999999999999"/>
    <n v="28.53"/>
    <s v="No"/>
  </r>
  <r>
    <s v="AAQ-13644-699"/>
    <x v="567"/>
    <s v="46296-42617-OQ"/>
    <s v="R-D-1"/>
    <n v="4"/>
    <x v="697"/>
    <s v="fsulmanl0@washington.edu"/>
    <x v="0"/>
    <s v="Rob"/>
    <x v="0"/>
    <s v="D"/>
    <x v="2"/>
    <n v="1"/>
    <n v="8.9499999999999993"/>
    <n v="35.799999999999997"/>
    <s v="Yes"/>
  </r>
  <r>
    <s v="LWL-68108-794"/>
    <x v="568"/>
    <s v="44494-89923-UW"/>
    <s v="A-D-0.5"/>
    <n v="3"/>
    <x v="698"/>
    <s v="dhollymanl1@ibm.com"/>
    <x v="0"/>
    <s v="Ara"/>
    <x v="2"/>
    <s v="D"/>
    <x v="2"/>
    <n v="0.5"/>
    <n v="5.97"/>
    <n v="17.91"/>
    <s v="Yes"/>
  </r>
  <r>
    <s v="JQT-14347-517"/>
    <x v="569"/>
    <s v="11621-09964-ID"/>
    <s v="R-D-1"/>
    <n v="1"/>
    <x v="699"/>
    <s v="lnardonil2@hao123.com"/>
    <x v="0"/>
    <s v="Rob"/>
    <x v="0"/>
    <s v="D"/>
    <x v="2"/>
    <n v="1"/>
    <n v="8.9499999999999993"/>
    <n v="8.9499999999999993"/>
    <s v="No"/>
  </r>
  <r>
    <s v="BMM-86471-923"/>
    <x v="570"/>
    <s v="76319-80715-II"/>
    <s v="L-D-2.5"/>
    <n v="1"/>
    <x v="700"/>
    <s v="dyarhaml3@moonfruit.com"/>
    <x v="0"/>
    <s v="Lib"/>
    <x v="3"/>
    <s v="D"/>
    <x v="2"/>
    <n v="2.5"/>
    <n v="29.784999999999997"/>
    <n v="29.784999999999997"/>
    <s v="Yes"/>
  </r>
  <r>
    <s v="IXU-67272-326"/>
    <x v="571"/>
    <s v="91654-79216-IC"/>
    <s v="E-L-0.5"/>
    <n v="5"/>
    <x v="701"/>
    <s v="aferreal4@wikia.com"/>
    <x v="0"/>
    <s v="Exc"/>
    <x v="1"/>
    <s v="L"/>
    <x v="1"/>
    <n v="0.5"/>
    <n v="8.91"/>
    <n v="44.55"/>
    <s v="No"/>
  </r>
  <r>
    <s v="ITE-28312-615"/>
    <x v="139"/>
    <s v="56450-21890-HK"/>
    <s v="E-L-1"/>
    <n v="6"/>
    <x v="702"/>
    <s v="ckendrickl5@webnode.com"/>
    <x v="0"/>
    <s v="Exc"/>
    <x v="1"/>
    <s v="L"/>
    <x v="1"/>
    <n v="1"/>
    <n v="14.85"/>
    <n v="89.1"/>
    <s v="Yes"/>
  </r>
  <r>
    <s v="ZHQ-30471-635"/>
    <x v="303"/>
    <s v="40600-58915-WZ"/>
    <s v="L-M-0.5"/>
    <n v="5"/>
    <x v="703"/>
    <s v="sdanilchikl6@mit.edu"/>
    <x v="2"/>
    <s v="Lib"/>
    <x v="3"/>
    <s v="M"/>
    <x v="0"/>
    <n v="0.5"/>
    <n v="8.73"/>
    <n v="43.650000000000006"/>
    <s v="No"/>
  </r>
  <r>
    <s v="LTP-31133-134"/>
    <x v="572"/>
    <s v="66527-94478-PB"/>
    <s v="A-L-0.5"/>
    <n v="3"/>
    <x v="704"/>
    <s v=""/>
    <x v="0"/>
    <s v="Ara"/>
    <x v="2"/>
    <s v="L"/>
    <x v="1"/>
    <n v="0.5"/>
    <n v="7.77"/>
    <n v="23.31"/>
    <s v="No"/>
  </r>
  <r>
    <s v="ZVQ-26122-859"/>
    <x v="573"/>
    <s v="77154-45038-IH"/>
    <s v="A-L-2.5"/>
    <n v="6"/>
    <x v="705"/>
    <s v="bfolomkinl8@yolasite.com"/>
    <x v="0"/>
    <s v="Ara"/>
    <x v="2"/>
    <s v="L"/>
    <x v="1"/>
    <n v="2.5"/>
    <n v="29.784999999999997"/>
    <n v="178.70999999999998"/>
    <s v="Yes"/>
  </r>
  <r>
    <s v="MIU-01481-194"/>
    <x v="574"/>
    <s v="08439-55669-AI"/>
    <s v="R-M-1"/>
    <n v="6"/>
    <x v="706"/>
    <s v="rpursglovel9@biblegateway.com"/>
    <x v="0"/>
    <s v="Rob"/>
    <x v="0"/>
    <s v="M"/>
    <x v="0"/>
    <n v="1"/>
    <n v="9.9499999999999993"/>
    <n v="59.699999999999996"/>
    <s v="Yes"/>
  </r>
  <r>
    <s v="MIU-01481-194"/>
    <x v="574"/>
    <s v="08439-55669-AI"/>
    <s v="A-L-0.5"/>
    <n v="2"/>
    <x v="706"/>
    <s v="rpursglovel9@biblegateway.com"/>
    <x v="0"/>
    <s v="Ara"/>
    <x v="2"/>
    <s v="L"/>
    <x v="1"/>
    <n v="0.5"/>
    <n v="7.77"/>
    <n v="15.54"/>
    <s v="Yes"/>
  </r>
  <r>
    <s v="UEA-72681-629"/>
    <x v="455"/>
    <s v="24972-55878-KX"/>
    <s v="A-L-2.5"/>
    <n v="3"/>
    <x v="696"/>
    <s v="fconstancekz@ifeng.com"/>
    <x v="0"/>
    <s v="Ara"/>
    <x v="2"/>
    <s v="L"/>
    <x v="1"/>
    <n v="2.5"/>
    <n v="29.784999999999997"/>
    <n v="89.35499999999999"/>
    <s v="No"/>
  </r>
  <r>
    <s v="CVE-15042-481"/>
    <x v="575"/>
    <s v="24972-55878-KX"/>
    <s v="R-L-1"/>
    <n v="2"/>
    <x v="696"/>
    <s v="fconstancekz@ifeng.com"/>
    <x v="0"/>
    <s v="Rob"/>
    <x v="0"/>
    <s v="L"/>
    <x v="1"/>
    <n v="1"/>
    <n v="11.95"/>
    <n v="23.9"/>
    <s v="No"/>
  </r>
  <r>
    <s v="EJA-79176-833"/>
    <x v="576"/>
    <s v="91509-62250-GN"/>
    <s v="R-M-2.5"/>
    <n v="6"/>
    <x v="707"/>
    <s v="deburahld@google.co.jp"/>
    <x v="2"/>
    <s v="Rob"/>
    <x v="0"/>
    <s v="M"/>
    <x v="0"/>
    <n v="2.5"/>
    <n v="22.884999999999998"/>
    <n v="137.31"/>
    <s v="No"/>
  </r>
  <r>
    <s v="AHQ-40440-522"/>
    <x v="577"/>
    <s v="83833-46106-ZC"/>
    <s v="A-D-1"/>
    <n v="1"/>
    <x v="708"/>
    <s v="mbrimilcombele@cnn.com"/>
    <x v="0"/>
    <s v="Ara"/>
    <x v="2"/>
    <s v="D"/>
    <x v="2"/>
    <n v="1"/>
    <n v="9.9499999999999993"/>
    <n v="9.9499999999999993"/>
    <s v="No"/>
  </r>
  <r>
    <s v="TID-21626-411"/>
    <x v="578"/>
    <s v="19383-33606-PW"/>
    <s v="R-L-0.5"/>
    <n v="3"/>
    <x v="709"/>
    <s v="sbollamlf@list-manage.com"/>
    <x v="0"/>
    <s v="Rob"/>
    <x v="0"/>
    <s v="L"/>
    <x v="1"/>
    <n v="0.5"/>
    <n v="7.169999999999999"/>
    <n v="21.509999999999998"/>
    <s v="No"/>
  </r>
  <r>
    <s v="RSR-96390-187"/>
    <x v="579"/>
    <s v="67052-76184-CB"/>
    <s v="E-M-1"/>
    <n v="6"/>
    <x v="710"/>
    <s v=""/>
    <x v="0"/>
    <s v="Exc"/>
    <x v="1"/>
    <s v="M"/>
    <x v="0"/>
    <n v="1"/>
    <n v="13.75"/>
    <n v="82.5"/>
    <s v="No"/>
  </r>
  <r>
    <s v="BZE-96093-118"/>
    <x v="91"/>
    <s v="43452-18035-DH"/>
    <s v="L-M-0.2"/>
    <n v="2"/>
    <x v="711"/>
    <s v="afilipczaklh@ning.com"/>
    <x v="1"/>
    <s v="Lib"/>
    <x v="3"/>
    <s v="M"/>
    <x v="0"/>
    <n v="0.2"/>
    <n v="4.3650000000000002"/>
    <n v="8.73"/>
    <s v="No"/>
  </r>
  <r>
    <s v="LOU-41819-242"/>
    <x v="272"/>
    <s v="88060-50676-MV"/>
    <s v="R-M-1"/>
    <n v="2"/>
    <x v="712"/>
    <s v=""/>
    <x v="0"/>
    <s v="Rob"/>
    <x v="0"/>
    <s v="M"/>
    <x v="0"/>
    <n v="1"/>
    <n v="9.9499999999999993"/>
    <n v="19.899999999999999"/>
    <s v="Yes"/>
  </r>
  <r>
    <s v="FND-99527-640"/>
    <x v="65"/>
    <s v="89574-96203-EP"/>
    <s v="E-L-0.5"/>
    <n v="2"/>
    <x v="713"/>
    <s v="relnaughlj@comsenz.com"/>
    <x v="0"/>
    <s v="Exc"/>
    <x v="1"/>
    <s v="L"/>
    <x v="1"/>
    <n v="0.5"/>
    <n v="8.91"/>
    <n v="17.82"/>
    <s v="Yes"/>
  </r>
  <r>
    <s v="ASG-27179-958"/>
    <x v="580"/>
    <s v="12607-75113-UV"/>
    <s v="A-M-0.5"/>
    <n v="3"/>
    <x v="714"/>
    <s v="jdeehanlk@about.me"/>
    <x v="0"/>
    <s v="Ara"/>
    <x v="2"/>
    <s v="M"/>
    <x v="0"/>
    <n v="0.5"/>
    <n v="6.75"/>
    <n v="20.25"/>
    <s v="No"/>
  </r>
  <r>
    <s v="YKX-23510-272"/>
    <x v="581"/>
    <s v="56991-05510-PR"/>
    <s v="A-L-2.5"/>
    <n v="2"/>
    <x v="715"/>
    <s v="jedenll@e-recht24.de"/>
    <x v="0"/>
    <s v="Ara"/>
    <x v="2"/>
    <s v="L"/>
    <x v="1"/>
    <n v="2.5"/>
    <n v="29.784999999999997"/>
    <n v="59.569999999999993"/>
    <s v="No"/>
  </r>
  <r>
    <s v="FSA-98650-921"/>
    <x v="489"/>
    <s v="01841-48191-NL"/>
    <s v="L-L-0.5"/>
    <n v="2"/>
    <x v="716"/>
    <s v="cjewsterlu@moonfruit.com"/>
    <x v="0"/>
    <s v="Lib"/>
    <x v="3"/>
    <s v="L"/>
    <x v="1"/>
    <n v="0.5"/>
    <n v="9.51"/>
    <n v="19.02"/>
    <s v="Yes"/>
  </r>
  <r>
    <s v="ZUR-55774-294"/>
    <x v="234"/>
    <s v="33269-10023-CO"/>
    <s v="L-D-1"/>
    <n v="6"/>
    <x v="717"/>
    <s v="usoutherdenln@hao123.com"/>
    <x v="0"/>
    <s v="Lib"/>
    <x v="3"/>
    <s v="D"/>
    <x v="2"/>
    <n v="1"/>
    <n v="12.95"/>
    <n v="77.699999999999989"/>
    <s v="Yes"/>
  </r>
  <r>
    <s v="FUO-99821-974"/>
    <x v="175"/>
    <s v="31245-81098-PJ"/>
    <s v="E-M-1"/>
    <n v="3"/>
    <x v="718"/>
    <s v=""/>
    <x v="0"/>
    <s v="Exc"/>
    <x v="1"/>
    <s v="M"/>
    <x v="0"/>
    <n v="1"/>
    <n v="13.75"/>
    <n v="41.25"/>
    <s v="No"/>
  </r>
  <r>
    <s v="YVH-19865-819"/>
    <x v="582"/>
    <s v="08946-56610-IH"/>
    <s v="L-L-2.5"/>
    <n v="4"/>
    <x v="719"/>
    <s v="lburtenshawlp@shinystat.com"/>
    <x v="0"/>
    <s v="Lib"/>
    <x v="3"/>
    <s v="L"/>
    <x v="1"/>
    <n v="2.5"/>
    <n v="36.454999999999998"/>
    <n v="145.82"/>
    <s v="No"/>
  </r>
  <r>
    <s v="NNF-47422-501"/>
    <x v="583"/>
    <s v="20260-32948-EB"/>
    <s v="E-L-0.2"/>
    <n v="6"/>
    <x v="720"/>
    <s v="agregorattilq@vistaprint.com"/>
    <x v="1"/>
    <s v="Exc"/>
    <x v="1"/>
    <s v="L"/>
    <x v="1"/>
    <n v="0.2"/>
    <n v="4.4550000000000001"/>
    <n v="26.73"/>
    <s v="No"/>
  </r>
  <r>
    <s v="RJI-71409-490"/>
    <x v="548"/>
    <s v="31613-41626-KX"/>
    <s v="L-M-0.5"/>
    <n v="5"/>
    <x v="721"/>
    <s v="ccrosterlr@gov.uk"/>
    <x v="0"/>
    <s v="Lib"/>
    <x v="3"/>
    <s v="M"/>
    <x v="0"/>
    <n v="0.5"/>
    <n v="8.73"/>
    <n v="43.650000000000006"/>
    <s v="Yes"/>
  </r>
  <r>
    <s v="UZL-46108-213"/>
    <x v="584"/>
    <s v="75961-20170-RD"/>
    <s v="L-L-1"/>
    <n v="2"/>
    <x v="722"/>
    <s v="gwhiteheadls@hp.com"/>
    <x v="0"/>
    <s v="Lib"/>
    <x v="3"/>
    <s v="L"/>
    <x v="1"/>
    <n v="1"/>
    <n v="15.85"/>
    <n v="31.7"/>
    <s v="No"/>
  </r>
  <r>
    <s v="AOX-44467-109"/>
    <x v="64"/>
    <s v="72524-06410-KD"/>
    <s v="A-D-2.5"/>
    <n v="1"/>
    <x v="723"/>
    <s v="hjodrellelt@samsung.com"/>
    <x v="0"/>
    <s v="Ara"/>
    <x v="2"/>
    <s v="D"/>
    <x v="2"/>
    <n v="2.5"/>
    <n v="22.884999999999998"/>
    <n v="22.884999999999998"/>
    <s v="No"/>
  </r>
  <r>
    <s v="TZD-67261-174"/>
    <x v="585"/>
    <s v="01841-48191-NL"/>
    <s v="E-D-2.5"/>
    <n v="1"/>
    <x v="716"/>
    <s v="cjewsterlu@moonfruit.com"/>
    <x v="0"/>
    <s v="Exc"/>
    <x v="1"/>
    <s v="D"/>
    <x v="2"/>
    <n v="2.5"/>
    <n v="27.945"/>
    <n v="27.945"/>
    <s v="Yes"/>
  </r>
  <r>
    <s v="TBU-64277-625"/>
    <x v="32"/>
    <s v="98918-34330-GY"/>
    <s v="E-M-1"/>
    <n v="6"/>
    <x v="724"/>
    <s v=""/>
    <x v="0"/>
    <s v="Exc"/>
    <x v="1"/>
    <s v="M"/>
    <x v="0"/>
    <n v="1"/>
    <n v="13.75"/>
    <n v="82.5"/>
    <s v="Yes"/>
  </r>
  <r>
    <s v="TYP-85767-944"/>
    <x v="586"/>
    <s v="51497-50894-WU"/>
    <s v="R-M-2.5"/>
    <n v="2"/>
    <x v="725"/>
    <s v="knottramlw@odnoklassniki.ru"/>
    <x v="1"/>
    <s v="Rob"/>
    <x v="0"/>
    <s v="M"/>
    <x v="0"/>
    <n v="2.5"/>
    <n v="22.884999999999998"/>
    <n v="45.769999999999996"/>
    <s v="Yes"/>
  </r>
  <r>
    <s v="GTT-73214-334"/>
    <x v="535"/>
    <s v="98636-90072-YE"/>
    <s v="A-L-1"/>
    <n v="6"/>
    <x v="726"/>
    <s v="nbuneylx@jugem.jp"/>
    <x v="0"/>
    <s v="Ara"/>
    <x v="2"/>
    <s v="L"/>
    <x v="1"/>
    <n v="1"/>
    <n v="12.95"/>
    <n v="77.699999999999989"/>
    <s v="No"/>
  </r>
  <r>
    <s v="WAI-89905-069"/>
    <x v="587"/>
    <s v="47011-57815-HJ"/>
    <s v="A-L-0.5"/>
    <n v="3"/>
    <x v="727"/>
    <s v="smcshealy@photobucket.com"/>
    <x v="0"/>
    <s v="Ara"/>
    <x v="2"/>
    <s v="L"/>
    <x v="1"/>
    <n v="0.5"/>
    <n v="7.77"/>
    <n v="23.31"/>
    <s v="No"/>
  </r>
  <r>
    <s v="OJL-96844-459"/>
    <x v="393"/>
    <s v="61253-98356-VD"/>
    <s v="L-L-0.2"/>
    <n v="5"/>
    <x v="728"/>
    <s v="khuddartlz@about.com"/>
    <x v="0"/>
    <s v="Lib"/>
    <x v="3"/>
    <s v="L"/>
    <x v="1"/>
    <n v="0.2"/>
    <n v="4.7549999999999999"/>
    <n v="23.774999999999999"/>
    <s v="Yes"/>
  </r>
  <r>
    <s v="VGI-33205-360"/>
    <x v="588"/>
    <s v="96762-10814-DA"/>
    <s v="L-M-0.5"/>
    <n v="6"/>
    <x v="729"/>
    <s v="jgippesm0@cloudflare.com"/>
    <x v="2"/>
    <s v="Lib"/>
    <x v="3"/>
    <s v="M"/>
    <x v="0"/>
    <n v="0.5"/>
    <n v="8.73"/>
    <n v="52.38"/>
    <s v="Yes"/>
  </r>
  <r>
    <s v="PCA-14081-576"/>
    <x v="15"/>
    <s v="63112-10870-LC"/>
    <s v="R-L-0.2"/>
    <n v="5"/>
    <x v="730"/>
    <s v="lwhittleseem1@e-recht24.de"/>
    <x v="0"/>
    <s v="Rob"/>
    <x v="0"/>
    <s v="L"/>
    <x v="1"/>
    <n v="0.2"/>
    <n v="3.5849999999999995"/>
    <n v="17.924999999999997"/>
    <s v="No"/>
  </r>
  <r>
    <s v="SCS-67069-962"/>
    <x v="507"/>
    <s v="21403-49423-PD"/>
    <s v="A-L-2.5"/>
    <n v="5"/>
    <x v="731"/>
    <s v="gtrengrovem2@elpais.com"/>
    <x v="0"/>
    <s v="Ara"/>
    <x v="2"/>
    <s v="L"/>
    <x v="1"/>
    <n v="2.5"/>
    <n v="29.784999999999997"/>
    <n v="148.92499999999998"/>
    <s v="No"/>
  </r>
  <r>
    <s v="BDM-03174-485"/>
    <x v="533"/>
    <s v="29581-13303-VB"/>
    <s v="R-L-0.5"/>
    <n v="4"/>
    <x v="732"/>
    <s v="wcalderom3@stumbleupon.com"/>
    <x v="0"/>
    <s v="Rob"/>
    <x v="0"/>
    <s v="L"/>
    <x v="1"/>
    <n v="0.5"/>
    <n v="7.169999999999999"/>
    <n v="28.679999999999996"/>
    <s v="No"/>
  </r>
  <r>
    <s v="UJV-32333-364"/>
    <x v="589"/>
    <s v="86110-83695-YS"/>
    <s v="L-L-0.5"/>
    <n v="1"/>
    <x v="733"/>
    <s v=""/>
    <x v="0"/>
    <s v="Lib"/>
    <x v="3"/>
    <s v="L"/>
    <x v="1"/>
    <n v="0.5"/>
    <n v="9.51"/>
    <n v="9.51"/>
    <s v="No"/>
  </r>
  <r>
    <s v="FLI-11493-954"/>
    <x v="590"/>
    <s v="80454-42225-FT"/>
    <s v="A-L-0.5"/>
    <n v="4"/>
    <x v="734"/>
    <s v="jkennicottm5@yahoo.co.jp"/>
    <x v="0"/>
    <s v="Ara"/>
    <x v="2"/>
    <s v="L"/>
    <x v="1"/>
    <n v="0.5"/>
    <n v="7.77"/>
    <n v="31.08"/>
    <s v="No"/>
  </r>
  <r>
    <s v="IWL-13117-537"/>
    <x v="457"/>
    <s v="29129-60664-KO"/>
    <s v="R-D-0.2"/>
    <n v="3"/>
    <x v="735"/>
    <s v="gruggenm6@nymag.com"/>
    <x v="0"/>
    <s v="Rob"/>
    <x v="0"/>
    <s v="D"/>
    <x v="2"/>
    <n v="0.2"/>
    <n v="2.6849999999999996"/>
    <n v="8.0549999999999997"/>
    <s v="Yes"/>
  </r>
  <r>
    <s v="OAM-76916-748"/>
    <x v="591"/>
    <s v="63025-62939-AN"/>
    <s v="E-D-1"/>
    <n v="3"/>
    <x v="736"/>
    <s v=""/>
    <x v="0"/>
    <s v="Exc"/>
    <x v="1"/>
    <s v="D"/>
    <x v="2"/>
    <n v="1"/>
    <n v="12.15"/>
    <n v="36.450000000000003"/>
    <s v="Yes"/>
  </r>
  <r>
    <s v="UMB-11223-710"/>
    <x v="592"/>
    <s v="49012-12987-QT"/>
    <s v="R-D-0.2"/>
    <n v="6"/>
    <x v="737"/>
    <s v="mfrightm8@harvard.edu"/>
    <x v="1"/>
    <s v="Rob"/>
    <x v="0"/>
    <s v="D"/>
    <x v="2"/>
    <n v="0.2"/>
    <n v="2.6849999999999996"/>
    <n v="16.11"/>
    <s v="No"/>
  </r>
  <r>
    <s v="LXR-09892-726"/>
    <x v="402"/>
    <s v="50924-94200-SQ"/>
    <s v="R-D-2.5"/>
    <n v="2"/>
    <x v="738"/>
    <s v="btartem9@aol.com"/>
    <x v="0"/>
    <s v="Rob"/>
    <x v="0"/>
    <s v="D"/>
    <x v="2"/>
    <n v="2.5"/>
    <n v="20.584999999999997"/>
    <n v="41.169999999999995"/>
    <s v="Yes"/>
  </r>
  <r>
    <s v="QXX-89943-393"/>
    <x v="593"/>
    <s v="15673-18812-IU"/>
    <s v="R-D-0.2"/>
    <n v="4"/>
    <x v="739"/>
    <s v="ckrzysztofiakma@skyrock.com"/>
    <x v="0"/>
    <s v="Rob"/>
    <x v="0"/>
    <s v="D"/>
    <x v="2"/>
    <n v="0.2"/>
    <n v="2.6849999999999996"/>
    <n v="10.739999999999998"/>
    <s v="No"/>
  </r>
  <r>
    <s v="WVS-57822-366"/>
    <x v="594"/>
    <s v="52151-75971-YY"/>
    <s v="E-M-2.5"/>
    <n v="4"/>
    <x v="740"/>
    <s v="dpenquetmb@diigo.com"/>
    <x v="0"/>
    <s v="Exc"/>
    <x v="1"/>
    <s v="M"/>
    <x v="0"/>
    <n v="2.5"/>
    <n v="31.624999999999996"/>
    <n v="126.49999999999999"/>
    <s v="No"/>
  </r>
  <r>
    <s v="CLJ-23403-689"/>
    <x v="77"/>
    <s v="19413-02045-CG"/>
    <s v="R-L-1"/>
    <n v="2"/>
    <x v="741"/>
    <s v=""/>
    <x v="2"/>
    <s v="Rob"/>
    <x v="0"/>
    <s v="L"/>
    <x v="1"/>
    <n v="1"/>
    <n v="11.95"/>
    <n v="23.9"/>
    <s v="No"/>
  </r>
  <r>
    <s v="XNU-83276-288"/>
    <x v="595"/>
    <s v="98185-92775-KT"/>
    <s v="R-M-0.5"/>
    <n v="1"/>
    <x v="742"/>
    <s v=""/>
    <x v="0"/>
    <s v="Rob"/>
    <x v="0"/>
    <s v="M"/>
    <x v="0"/>
    <n v="0.5"/>
    <n v="5.97"/>
    <n v="5.97"/>
    <s v="No"/>
  </r>
  <r>
    <s v="YOG-94666-679"/>
    <x v="596"/>
    <s v="86991-53901-AT"/>
    <s v="L-D-0.2"/>
    <n v="2"/>
    <x v="743"/>
    <s v=""/>
    <x v="2"/>
    <s v="Lib"/>
    <x v="3"/>
    <s v="D"/>
    <x v="2"/>
    <n v="0.2"/>
    <n v="3.8849999999999998"/>
    <n v="7.77"/>
    <s v="Yes"/>
  </r>
  <r>
    <s v="KHG-33953-115"/>
    <x v="514"/>
    <s v="78226-97287-JI"/>
    <s v="L-D-0.5"/>
    <n v="3"/>
    <x v="744"/>
    <s v="kferrettimf@huffingtonpost.com"/>
    <x v="1"/>
    <s v="Lib"/>
    <x v="3"/>
    <s v="D"/>
    <x v="2"/>
    <n v="0.5"/>
    <n v="7.77"/>
    <n v="23.31"/>
    <s v="No"/>
  </r>
  <r>
    <s v="MHD-95615-696"/>
    <x v="54"/>
    <s v="27930-59250-JT"/>
    <s v="R-L-2.5"/>
    <n v="5"/>
    <x v="745"/>
    <s v=""/>
    <x v="0"/>
    <s v="Rob"/>
    <x v="0"/>
    <s v="L"/>
    <x v="1"/>
    <n v="2.5"/>
    <n v="27.484999999999996"/>
    <n v="137.42499999999998"/>
    <s v="No"/>
  </r>
  <r>
    <s v="HBH-64794-080"/>
    <x v="597"/>
    <s v="40560-18556-YE"/>
    <s v="R-D-0.2"/>
    <n v="3"/>
    <x v="746"/>
    <s v=""/>
    <x v="0"/>
    <s v="Rob"/>
    <x v="0"/>
    <s v="D"/>
    <x v="2"/>
    <n v="0.2"/>
    <n v="2.6849999999999996"/>
    <n v="8.0549999999999997"/>
    <s v="Yes"/>
  </r>
  <r>
    <s v="CNJ-56058-223"/>
    <x v="105"/>
    <s v="40780-22081-LX"/>
    <s v="L-L-0.5"/>
    <n v="3"/>
    <x v="747"/>
    <s v="abalsdonemi@toplist.cz"/>
    <x v="0"/>
    <s v="Lib"/>
    <x v="3"/>
    <s v="L"/>
    <x v="1"/>
    <n v="0.5"/>
    <n v="9.51"/>
    <n v="28.53"/>
    <s v="No"/>
  </r>
  <r>
    <s v="KHO-27106-786"/>
    <x v="210"/>
    <s v="01603-43789-TN"/>
    <s v="A-M-1"/>
    <n v="6"/>
    <x v="748"/>
    <s v="bromeramj@list-manage.com"/>
    <x v="1"/>
    <s v="Ara"/>
    <x v="2"/>
    <s v="M"/>
    <x v="0"/>
    <n v="1"/>
    <n v="11.25"/>
    <n v="67.5"/>
    <s v="Yes"/>
  </r>
  <r>
    <s v="KHO-27106-786"/>
    <x v="210"/>
    <s v="01603-43789-TN"/>
    <s v="L-D-2.5"/>
    <n v="6"/>
    <x v="748"/>
    <s v="bromeramj@list-manage.com"/>
    <x v="1"/>
    <s v="Lib"/>
    <x v="3"/>
    <s v="D"/>
    <x v="2"/>
    <n v="2.5"/>
    <n v="29.784999999999997"/>
    <n v="178.70999999999998"/>
    <s v="Yes"/>
  </r>
  <r>
    <s v="YAC-50329-982"/>
    <x v="598"/>
    <s v="75419-92838-TI"/>
    <s v="E-M-2.5"/>
    <n v="1"/>
    <x v="749"/>
    <s v="cbrydeml@tuttocitta.it"/>
    <x v="0"/>
    <s v="Exc"/>
    <x v="1"/>
    <s v="M"/>
    <x v="0"/>
    <n v="2.5"/>
    <n v="31.624999999999996"/>
    <n v="31.624999999999996"/>
    <s v="Yes"/>
  </r>
  <r>
    <s v="VVL-95291-039"/>
    <x v="360"/>
    <s v="96516-97464-MF"/>
    <s v="E-L-0.2"/>
    <n v="2"/>
    <x v="750"/>
    <s v="senefermm@blog.com"/>
    <x v="0"/>
    <s v="Exc"/>
    <x v="1"/>
    <s v="L"/>
    <x v="1"/>
    <n v="0.2"/>
    <n v="4.4550000000000001"/>
    <n v="8.91"/>
    <s v="No"/>
  </r>
  <r>
    <s v="VUT-20974-364"/>
    <x v="62"/>
    <s v="90285-56295-PO"/>
    <s v="R-M-0.5"/>
    <n v="6"/>
    <x v="751"/>
    <s v="lhaggerstonemn@independent.co.uk"/>
    <x v="0"/>
    <s v="Rob"/>
    <x v="0"/>
    <s v="M"/>
    <x v="0"/>
    <n v="0.5"/>
    <n v="5.97"/>
    <n v="35.82"/>
    <s v="No"/>
  </r>
  <r>
    <s v="SFC-34054-213"/>
    <x v="599"/>
    <s v="08100-71102-HQ"/>
    <s v="L-L-0.5"/>
    <n v="4"/>
    <x v="752"/>
    <s v="mgundrymo@omniture.com"/>
    <x v="1"/>
    <s v="Lib"/>
    <x v="3"/>
    <s v="L"/>
    <x v="1"/>
    <n v="0.5"/>
    <n v="9.51"/>
    <n v="38.04"/>
    <s v="No"/>
  </r>
  <r>
    <s v="UDS-04807-593"/>
    <x v="600"/>
    <s v="84074-28110-OV"/>
    <s v="L-D-0.5"/>
    <n v="2"/>
    <x v="753"/>
    <s v="bwellanmp@cafepress.com"/>
    <x v="0"/>
    <s v="Lib"/>
    <x v="3"/>
    <s v="D"/>
    <x v="2"/>
    <n v="0.5"/>
    <n v="7.77"/>
    <n v="15.54"/>
    <s v="No"/>
  </r>
  <r>
    <s v="FWE-98471-488"/>
    <x v="601"/>
    <s v="27930-59250-JT"/>
    <s v="L-L-1"/>
    <n v="5"/>
    <x v="745"/>
    <s v=""/>
    <x v="0"/>
    <s v="Lib"/>
    <x v="3"/>
    <s v="L"/>
    <x v="1"/>
    <n v="1"/>
    <n v="15.85"/>
    <n v="79.25"/>
    <s v="No"/>
  </r>
  <r>
    <s v="RAU-17060-674"/>
    <x v="602"/>
    <s v="12747-63766-EU"/>
    <s v="L-L-0.2"/>
    <n v="1"/>
    <x v="754"/>
    <s v="catchesonmr@xinhuanet.com"/>
    <x v="0"/>
    <s v="Lib"/>
    <x v="3"/>
    <s v="L"/>
    <x v="1"/>
    <n v="0.2"/>
    <n v="4.7549999999999999"/>
    <n v="4.7549999999999999"/>
    <s v="Yes"/>
  </r>
  <r>
    <s v="AOL-13866-711"/>
    <x v="603"/>
    <s v="83490-88357-LJ"/>
    <s v="E-M-1"/>
    <n v="4"/>
    <x v="755"/>
    <s v="estentonms@google.it"/>
    <x v="0"/>
    <s v="Exc"/>
    <x v="1"/>
    <s v="M"/>
    <x v="0"/>
    <n v="1"/>
    <n v="13.75"/>
    <n v="55"/>
    <s v="Yes"/>
  </r>
  <r>
    <s v="NOA-79645-377"/>
    <x v="604"/>
    <s v="53729-30320-XZ"/>
    <s v="R-D-0.5"/>
    <n v="5"/>
    <x v="756"/>
    <s v="etrippmt@wp.com"/>
    <x v="0"/>
    <s v="Rob"/>
    <x v="0"/>
    <s v="D"/>
    <x v="2"/>
    <n v="0.5"/>
    <n v="5.3699999999999992"/>
    <n v="26.849999999999994"/>
    <s v="No"/>
  </r>
  <r>
    <s v="KMS-49214-806"/>
    <x v="605"/>
    <s v="50384-52703-LA"/>
    <s v="E-L-2.5"/>
    <n v="4"/>
    <x v="757"/>
    <s v="lmacmanusmu@imdb.com"/>
    <x v="0"/>
    <s v="Exc"/>
    <x v="1"/>
    <s v="L"/>
    <x v="1"/>
    <n v="2.5"/>
    <n v="34.154999999999994"/>
    <n v="136.61999999999998"/>
    <s v="No"/>
  </r>
  <r>
    <s v="ABK-08091-531"/>
    <x v="606"/>
    <s v="53864-36201-FG"/>
    <s v="L-L-1"/>
    <n v="3"/>
    <x v="758"/>
    <s v="tbenediktovichmv@ebay.com"/>
    <x v="0"/>
    <s v="Lib"/>
    <x v="3"/>
    <s v="L"/>
    <x v="1"/>
    <n v="1"/>
    <n v="15.85"/>
    <n v="47.55"/>
    <s v="Yes"/>
  </r>
  <r>
    <s v="GPT-67705-953"/>
    <x v="446"/>
    <s v="70631-33225-MZ"/>
    <s v="A-M-0.2"/>
    <n v="5"/>
    <x v="759"/>
    <s v="cbournermw@chronoengine.com"/>
    <x v="0"/>
    <s v="Ara"/>
    <x v="2"/>
    <s v="M"/>
    <x v="0"/>
    <n v="0.2"/>
    <n v="3.375"/>
    <n v="16.875"/>
    <s v="Yes"/>
  </r>
  <r>
    <s v="JNA-21450-177"/>
    <x v="18"/>
    <s v="54798-14109-HC"/>
    <s v="A-D-1"/>
    <n v="3"/>
    <x v="760"/>
    <s v="oskermen3@hatena.ne.jp"/>
    <x v="0"/>
    <s v="Ara"/>
    <x v="2"/>
    <s v="D"/>
    <x v="2"/>
    <n v="1"/>
    <n v="9.9499999999999993"/>
    <n v="29.849999999999998"/>
    <s v="Yes"/>
  </r>
  <r>
    <s v="MPQ-23421-608"/>
    <x v="180"/>
    <s v="08023-52962-ET"/>
    <s v="E-M-0.5"/>
    <n v="5"/>
    <x v="761"/>
    <s v="kheddanmy@icq.com"/>
    <x v="0"/>
    <s v="Exc"/>
    <x v="1"/>
    <s v="M"/>
    <x v="0"/>
    <n v="0.5"/>
    <n v="8.25"/>
    <n v="41.25"/>
    <s v="Yes"/>
  </r>
  <r>
    <s v="NLI-63891-565"/>
    <x v="580"/>
    <s v="41899-00283-VK"/>
    <s v="E-M-0.2"/>
    <n v="5"/>
    <x v="762"/>
    <s v="ichartersmz@abc.net.au"/>
    <x v="0"/>
    <s v="Exc"/>
    <x v="1"/>
    <s v="M"/>
    <x v="0"/>
    <n v="0.2"/>
    <n v="4.125"/>
    <n v="20.625"/>
    <s v="No"/>
  </r>
  <r>
    <s v="HHF-36647-854"/>
    <x v="453"/>
    <s v="39011-18412-GR"/>
    <s v="A-D-2.5"/>
    <n v="6"/>
    <x v="763"/>
    <s v="aroubertn0@tmall.com"/>
    <x v="0"/>
    <s v="Ara"/>
    <x v="2"/>
    <s v="D"/>
    <x v="2"/>
    <n v="2.5"/>
    <n v="22.884999999999998"/>
    <n v="137.31"/>
    <s v="Yes"/>
  </r>
  <r>
    <s v="SBN-16537-046"/>
    <x v="259"/>
    <s v="60255-12579-PZ"/>
    <s v="A-D-0.2"/>
    <n v="1"/>
    <x v="764"/>
    <s v="hmairsn1@so-net.ne.jp"/>
    <x v="0"/>
    <s v="Ara"/>
    <x v="2"/>
    <s v="D"/>
    <x v="2"/>
    <n v="0.2"/>
    <n v="2.9849999999999999"/>
    <n v="2.9849999999999999"/>
    <s v="No"/>
  </r>
  <r>
    <s v="XZD-44484-632"/>
    <x v="607"/>
    <s v="80541-38332-BP"/>
    <s v="E-M-1"/>
    <n v="2"/>
    <x v="765"/>
    <s v="hrainforthn2@blog.com"/>
    <x v="0"/>
    <s v="Exc"/>
    <x v="1"/>
    <s v="M"/>
    <x v="0"/>
    <n v="1"/>
    <n v="13.75"/>
    <n v="27.5"/>
    <s v="No"/>
  </r>
  <r>
    <s v="XZD-44484-632"/>
    <x v="607"/>
    <s v="80541-38332-BP"/>
    <s v="A-D-0.2"/>
    <n v="2"/>
    <x v="765"/>
    <s v="hrainforthn2@blog.com"/>
    <x v="0"/>
    <s v="Ara"/>
    <x v="2"/>
    <s v="D"/>
    <x v="2"/>
    <n v="0.2"/>
    <n v="2.9849999999999999"/>
    <n v="5.97"/>
    <s v="No"/>
  </r>
  <r>
    <s v="IKQ-39946-768"/>
    <x v="385"/>
    <s v="72778-50968-UQ"/>
    <s v="R-M-1"/>
    <n v="6"/>
    <x v="766"/>
    <s v="ijespern4@theglobeandmail.com"/>
    <x v="0"/>
    <s v="Rob"/>
    <x v="0"/>
    <s v="M"/>
    <x v="0"/>
    <n v="1"/>
    <n v="9.9499999999999993"/>
    <n v="59.699999999999996"/>
    <s v="No"/>
  </r>
  <r>
    <s v="KMB-95211-174"/>
    <x v="608"/>
    <s v="23941-30203-MO"/>
    <s v="R-D-2.5"/>
    <n v="4"/>
    <x v="767"/>
    <s v="ldwerryhousen5@gravatar.com"/>
    <x v="0"/>
    <s v="Rob"/>
    <x v="0"/>
    <s v="D"/>
    <x v="2"/>
    <n v="2.5"/>
    <n v="20.584999999999997"/>
    <n v="82.339999999999989"/>
    <s v="Yes"/>
  </r>
  <r>
    <s v="QWY-99467-368"/>
    <x v="609"/>
    <s v="96434-50068-DZ"/>
    <s v="A-D-2.5"/>
    <n v="1"/>
    <x v="768"/>
    <s v="nbroomern6@examiner.com"/>
    <x v="0"/>
    <s v="Ara"/>
    <x v="2"/>
    <s v="D"/>
    <x v="2"/>
    <n v="2.5"/>
    <n v="22.884999999999998"/>
    <n v="22.884999999999998"/>
    <s v="No"/>
  </r>
  <r>
    <s v="SRG-76791-614"/>
    <x v="147"/>
    <s v="11729-74102-XB"/>
    <s v="E-L-0.5"/>
    <n v="1"/>
    <x v="769"/>
    <s v="kthoumassonn7@bloglovin.com"/>
    <x v="0"/>
    <s v="Exc"/>
    <x v="1"/>
    <s v="L"/>
    <x v="1"/>
    <n v="0.5"/>
    <n v="8.91"/>
    <n v="8.91"/>
    <s v="Yes"/>
  </r>
  <r>
    <s v="VSN-94485-621"/>
    <x v="172"/>
    <s v="88116-12604-TE"/>
    <s v="A-D-0.2"/>
    <n v="4"/>
    <x v="770"/>
    <s v="fhabberghamn8@discovery.com"/>
    <x v="0"/>
    <s v="Ara"/>
    <x v="2"/>
    <s v="D"/>
    <x v="2"/>
    <n v="0.2"/>
    <n v="2.9849999999999999"/>
    <n v="11.94"/>
    <s v="No"/>
  </r>
  <r>
    <s v="UFZ-24348-219"/>
    <x v="610"/>
    <s v="27930-59250-JT"/>
    <s v="L-M-2.5"/>
    <n v="3"/>
    <x v="745"/>
    <s v=""/>
    <x v="0"/>
    <s v="Lib"/>
    <x v="3"/>
    <s v="M"/>
    <x v="0"/>
    <n v="2.5"/>
    <n v="33.464999999999996"/>
    <n v="100.39499999999998"/>
    <s v="No"/>
  </r>
  <r>
    <s v="UKS-93055-397"/>
    <x v="611"/>
    <s v="13082-41034-PD"/>
    <s v="A-D-2.5"/>
    <n v="5"/>
    <x v="771"/>
    <s v="ravrashinna@tamu.edu"/>
    <x v="0"/>
    <s v="Ara"/>
    <x v="2"/>
    <s v="D"/>
    <x v="2"/>
    <n v="2.5"/>
    <n v="22.884999999999998"/>
    <n v="114.42499999999998"/>
    <s v="No"/>
  </r>
  <r>
    <s v="AVH-56062-335"/>
    <x v="612"/>
    <s v="18082-74419-QH"/>
    <s v="E-M-0.5"/>
    <n v="5"/>
    <x v="772"/>
    <s v="mdoidgenb@etsy.com"/>
    <x v="0"/>
    <s v="Exc"/>
    <x v="1"/>
    <s v="M"/>
    <x v="0"/>
    <n v="0.5"/>
    <n v="8.25"/>
    <n v="41.25"/>
    <s v="No"/>
  </r>
  <r>
    <s v="HGE-19842-613"/>
    <x v="613"/>
    <s v="49401-45041-ZU"/>
    <s v="R-L-0.5"/>
    <n v="4"/>
    <x v="773"/>
    <s v="jedinboronc@reverbnation.com"/>
    <x v="0"/>
    <s v="Rob"/>
    <x v="0"/>
    <s v="L"/>
    <x v="1"/>
    <n v="0.5"/>
    <n v="7.169999999999999"/>
    <n v="28.679999999999996"/>
    <s v="Yes"/>
  </r>
  <r>
    <s v="WBA-85905-175"/>
    <x v="611"/>
    <s v="41252-45992-VS"/>
    <s v="L-M-0.2"/>
    <n v="1"/>
    <x v="774"/>
    <s v="ttewelsonnd@cdbaby.com"/>
    <x v="0"/>
    <s v="Lib"/>
    <x v="3"/>
    <s v="M"/>
    <x v="0"/>
    <n v="0.2"/>
    <n v="4.3650000000000002"/>
    <n v="4.3650000000000002"/>
    <s v="No"/>
  </r>
  <r>
    <s v="DZI-35365-596"/>
    <x v="493"/>
    <s v="54798-14109-HC"/>
    <s v="E-M-0.2"/>
    <n v="2"/>
    <x v="760"/>
    <s v="oskermen3@hatena.ne.jp"/>
    <x v="0"/>
    <s v="Exc"/>
    <x v="1"/>
    <s v="M"/>
    <x v="0"/>
    <n v="0.2"/>
    <n v="4.125"/>
    <n v="8.25"/>
    <s v="Yes"/>
  </r>
  <r>
    <s v="XIR-88982-743"/>
    <x v="614"/>
    <s v="00852-54571-WP"/>
    <s v="E-M-0.2"/>
    <n v="2"/>
    <x v="775"/>
    <s v="ddrewittnf@mapquest.com"/>
    <x v="0"/>
    <s v="Exc"/>
    <x v="1"/>
    <s v="M"/>
    <x v="0"/>
    <n v="0.2"/>
    <n v="4.125"/>
    <n v="8.25"/>
    <s v="Yes"/>
  </r>
  <r>
    <s v="VUC-72395-865"/>
    <x v="151"/>
    <s v="13321-57602-GK"/>
    <s v="A-D-0.5"/>
    <n v="6"/>
    <x v="776"/>
    <s v="agladhillng@stanford.edu"/>
    <x v="0"/>
    <s v="Ara"/>
    <x v="2"/>
    <s v="D"/>
    <x v="2"/>
    <n v="0.5"/>
    <n v="5.97"/>
    <n v="35.82"/>
    <s v="Yes"/>
  </r>
  <r>
    <s v="BQJ-44755-910"/>
    <x v="489"/>
    <s v="75006-89922-VW"/>
    <s v="E-D-2.5"/>
    <n v="6"/>
    <x v="777"/>
    <s v="mlorineznh@whitehouse.gov"/>
    <x v="0"/>
    <s v="Exc"/>
    <x v="1"/>
    <s v="D"/>
    <x v="2"/>
    <n v="2.5"/>
    <n v="27.945"/>
    <n v="167.67000000000002"/>
    <s v="No"/>
  </r>
  <r>
    <s v="JKC-64636-831"/>
    <x v="615"/>
    <s v="52098-80103-FD"/>
    <s v="A-M-2.5"/>
    <n v="2"/>
    <x v="778"/>
    <s v=""/>
    <x v="0"/>
    <s v="Ara"/>
    <x v="2"/>
    <s v="M"/>
    <x v="0"/>
    <n v="2.5"/>
    <n v="25.874999999999996"/>
    <n v="51.749999999999993"/>
    <s v="Yes"/>
  </r>
  <r>
    <s v="ZKI-78561-066"/>
    <x v="616"/>
    <s v="60121-12432-VU"/>
    <s v="A-D-0.2"/>
    <n v="3"/>
    <x v="779"/>
    <s v="mvannj@wikipedia.org"/>
    <x v="0"/>
    <s v="Ara"/>
    <x v="2"/>
    <s v="D"/>
    <x v="2"/>
    <n v="0.2"/>
    <n v="2.9849999999999999"/>
    <n v="8.9550000000000001"/>
    <s v="Yes"/>
  </r>
  <r>
    <s v="IMP-12563-728"/>
    <x v="578"/>
    <s v="68346-14810-UA"/>
    <s v="E-L-0.5"/>
    <n v="6"/>
    <x v="780"/>
    <s v=""/>
    <x v="0"/>
    <s v="Exc"/>
    <x v="1"/>
    <s v="L"/>
    <x v="1"/>
    <n v="0.5"/>
    <n v="8.91"/>
    <n v="53.46"/>
    <s v="No"/>
  </r>
  <r>
    <s v="MZL-81126-390"/>
    <x v="617"/>
    <s v="48464-99723-HK"/>
    <s v="A-L-0.2"/>
    <n v="6"/>
    <x v="781"/>
    <s v="jethelstonnl@creativecommons.org"/>
    <x v="0"/>
    <s v="Ara"/>
    <x v="2"/>
    <s v="L"/>
    <x v="1"/>
    <n v="0.2"/>
    <n v="3.8849999999999998"/>
    <n v="23.31"/>
    <s v="Yes"/>
  </r>
  <r>
    <s v="MZL-81126-390"/>
    <x v="617"/>
    <s v="48464-99723-HK"/>
    <s v="A-M-0.2"/>
    <n v="2"/>
    <x v="781"/>
    <s v="jethelstonnl@creativecommons.org"/>
    <x v="0"/>
    <s v="Ara"/>
    <x v="2"/>
    <s v="M"/>
    <x v="0"/>
    <n v="0.2"/>
    <n v="3.375"/>
    <n v="6.75"/>
    <s v="Yes"/>
  </r>
  <r>
    <s v="TVF-57766-608"/>
    <x v="155"/>
    <s v="88420-46464-XE"/>
    <s v="L-D-0.5"/>
    <n v="1"/>
    <x v="782"/>
    <s v="peberznn@woothemes.com"/>
    <x v="0"/>
    <s v="Lib"/>
    <x v="3"/>
    <s v="D"/>
    <x v="2"/>
    <n v="0.5"/>
    <n v="7.77"/>
    <n v="7.77"/>
    <s v="Yes"/>
  </r>
  <r>
    <s v="RUX-37995-892"/>
    <x v="461"/>
    <s v="37762-09530-MP"/>
    <s v="L-D-2.5"/>
    <n v="4"/>
    <x v="783"/>
    <s v="bgaishno@altervista.org"/>
    <x v="0"/>
    <s v="Lib"/>
    <x v="3"/>
    <s v="D"/>
    <x v="2"/>
    <n v="2.5"/>
    <n v="29.784999999999997"/>
    <n v="119.13999999999999"/>
    <s v="Yes"/>
  </r>
  <r>
    <s v="AVK-76526-953"/>
    <x v="87"/>
    <s v="47268-50127-XY"/>
    <s v="A-D-1"/>
    <n v="2"/>
    <x v="784"/>
    <s v="ldantonnp@miitbeian.gov.cn"/>
    <x v="0"/>
    <s v="Ara"/>
    <x v="2"/>
    <s v="D"/>
    <x v="2"/>
    <n v="1"/>
    <n v="9.9499999999999993"/>
    <n v="19.899999999999999"/>
    <s v="No"/>
  </r>
  <r>
    <s v="RIU-02231-623"/>
    <x v="618"/>
    <s v="25544-84179-QC"/>
    <s v="R-L-0.5"/>
    <n v="5"/>
    <x v="785"/>
    <s v="smorrallnq@answers.com"/>
    <x v="0"/>
    <s v="Rob"/>
    <x v="0"/>
    <s v="L"/>
    <x v="1"/>
    <n v="0.5"/>
    <n v="7.169999999999999"/>
    <n v="35.849999999999994"/>
    <s v="Yes"/>
  </r>
  <r>
    <s v="WFK-99317-827"/>
    <x v="619"/>
    <s v="32058-76765-ZL"/>
    <s v="L-D-2.5"/>
    <n v="3"/>
    <x v="786"/>
    <s v="dcrownshawnr@photobucket.com"/>
    <x v="0"/>
    <s v="Lib"/>
    <x v="3"/>
    <s v="D"/>
    <x v="2"/>
    <n v="2.5"/>
    <n v="29.784999999999997"/>
    <n v="89.35499999999999"/>
    <s v="No"/>
  </r>
  <r>
    <s v="SFD-00372-284"/>
    <x v="440"/>
    <s v="54798-14109-HC"/>
    <s v="L-M-0.2"/>
    <n v="2"/>
    <x v="760"/>
    <s v="oskermen3@hatena.ne.jp"/>
    <x v="0"/>
    <s v="Lib"/>
    <x v="3"/>
    <s v="M"/>
    <x v="0"/>
    <n v="0.2"/>
    <n v="4.3650000000000002"/>
    <n v="8.73"/>
    <s v="Yes"/>
  </r>
  <r>
    <s v="SXC-62166-515"/>
    <x v="489"/>
    <s v="69171-65646-UC"/>
    <s v="R-L-2.5"/>
    <n v="5"/>
    <x v="787"/>
    <s v="jreddochnt@sun.com"/>
    <x v="0"/>
    <s v="Rob"/>
    <x v="0"/>
    <s v="L"/>
    <x v="1"/>
    <n v="2.5"/>
    <n v="27.484999999999996"/>
    <n v="137.42499999999998"/>
    <s v="No"/>
  </r>
  <r>
    <s v="YIE-87008-621"/>
    <x v="620"/>
    <s v="22503-52799-MI"/>
    <s v="L-M-0.5"/>
    <n v="4"/>
    <x v="788"/>
    <s v="stitleynu@whitehouse.gov"/>
    <x v="0"/>
    <s v="Lib"/>
    <x v="3"/>
    <s v="M"/>
    <x v="0"/>
    <n v="0.5"/>
    <n v="8.73"/>
    <n v="34.92"/>
    <s v="No"/>
  </r>
  <r>
    <s v="HRM-94548-288"/>
    <x v="621"/>
    <s v="08934-65581-ZI"/>
    <s v="A-L-2.5"/>
    <n v="6"/>
    <x v="789"/>
    <s v="rsimaonv@simplemachines.org"/>
    <x v="0"/>
    <s v="Ara"/>
    <x v="2"/>
    <s v="L"/>
    <x v="1"/>
    <n v="2.5"/>
    <n v="29.784999999999997"/>
    <n v="178.70999999999998"/>
    <s v="No"/>
  </r>
  <r>
    <s v="UJG-34731-295"/>
    <x v="374"/>
    <s v="15764-22559-ZT"/>
    <s v="A-M-2.5"/>
    <n v="1"/>
    <x v="790"/>
    <s v=""/>
    <x v="0"/>
    <s v="Ara"/>
    <x v="2"/>
    <s v="M"/>
    <x v="0"/>
    <n v="2.5"/>
    <n v="25.874999999999996"/>
    <n v="25.874999999999996"/>
    <s v="No"/>
  </r>
  <r>
    <s v="TWD-70988-853"/>
    <x v="345"/>
    <s v="87519-68847-ZG"/>
    <s v="L-D-1"/>
    <n v="6"/>
    <x v="791"/>
    <s v="nchisholmnx@example.com"/>
    <x v="0"/>
    <s v="Lib"/>
    <x v="3"/>
    <s v="D"/>
    <x v="2"/>
    <n v="1"/>
    <n v="12.95"/>
    <n v="77.699999999999989"/>
    <s v="Yes"/>
  </r>
  <r>
    <s v="CIX-22904-641"/>
    <x v="622"/>
    <s v="78012-56878-UB"/>
    <s v="R-M-1"/>
    <n v="1"/>
    <x v="792"/>
    <s v="goatsny@live.com"/>
    <x v="0"/>
    <s v="Rob"/>
    <x v="0"/>
    <s v="M"/>
    <x v="0"/>
    <n v="1"/>
    <n v="9.9499999999999993"/>
    <n v="9.9499999999999993"/>
    <s v="Yes"/>
  </r>
  <r>
    <s v="DLV-65840-759"/>
    <x v="623"/>
    <s v="77192-72145-RG"/>
    <s v="L-M-1"/>
    <n v="2"/>
    <x v="793"/>
    <s v="mbirkinnz@java.com"/>
    <x v="0"/>
    <s v="Lib"/>
    <x v="3"/>
    <s v="M"/>
    <x v="0"/>
    <n v="1"/>
    <n v="14.55"/>
    <n v="29.1"/>
    <s v="Yes"/>
  </r>
  <r>
    <s v="RXN-55491-201"/>
    <x v="354"/>
    <s v="86071-79238-CX"/>
    <s v="R-L-0.2"/>
    <n v="6"/>
    <x v="794"/>
    <s v="rpysono0@constantcontact.com"/>
    <x v="1"/>
    <s v="Rob"/>
    <x v="0"/>
    <s v="L"/>
    <x v="1"/>
    <n v="0.2"/>
    <n v="3.5849999999999995"/>
    <n v="21.509999999999998"/>
    <s v="No"/>
  </r>
  <r>
    <s v="UHK-63283-868"/>
    <x v="624"/>
    <s v="16809-16936-WF"/>
    <s v="A-M-0.5"/>
    <n v="1"/>
    <x v="795"/>
    <s v="mmacconnechieo9@reuters.com"/>
    <x v="0"/>
    <s v="Ara"/>
    <x v="2"/>
    <s v="M"/>
    <x v="0"/>
    <n v="0.5"/>
    <n v="6.75"/>
    <n v="6.75"/>
    <s v="Yes"/>
  </r>
  <r>
    <s v="PJC-31401-893"/>
    <x v="561"/>
    <s v="11212-69985-ZJ"/>
    <s v="A-D-0.5"/>
    <n v="3"/>
    <x v="796"/>
    <s v="rtreachero2@usa.gov"/>
    <x v="1"/>
    <s v="Ara"/>
    <x v="2"/>
    <s v="D"/>
    <x v="2"/>
    <n v="0.5"/>
    <n v="5.97"/>
    <n v="17.91"/>
    <s v="No"/>
  </r>
  <r>
    <s v="HHO-79903-185"/>
    <x v="42"/>
    <s v="53893-01719-CL"/>
    <s v="A-L-2.5"/>
    <n v="1"/>
    <x v="797"/>
    <s v="bfattorinio3@quantcast.com"/>
    <x v="1"/>
    <s v="Ara"/>
    <x v="2"/>
    <s v="L"/>
    <x v="1"/>
    <n v="2.5"/>
    <n v="29.784999999999997"/>
    <n v="29.784999999999997"/>
    <s v="Yes"/>
  </r>
  <r>
    <s v="YWM-07310-594"/>
    <x v="267"/>
    <s v="66028-99867-WJ"/>
    <s v="E-M-0.5"/>
    <n v="5"/>
    <x v="798"/>
    <s v="mpalleskeo4@nyu.edu"/>
    <x v="0"/>
    <s v="Exc"/>
    <x v="1"/>
    <s v="M"/>
    <x v="0"/>
    <n v="0.5"/>
    <n v="8.25"/>
    <n v="41.25"/>
    <s v="Yes"/>
  </r>
  <r>
    <s v="FHD-94983-982"/>
    <x v="625"/>
    <s v="62839-56723-CH"/>
    <s v="R-M-0.5"/>
    <n v="3"/>
    <x v="799"/>
    <s v=""/>
    <x v="0"/>
    <s v="Rob"/>
    <x v="0"/>
    <s v="M"/>
    <x v="0"/>
    <n v="0.5"/>
    <n v="5.97"/>
    <n v="17.91"/>
    <s v="Yes"/>
  </r>
  <r>
    <s v="WQK-10857-119"/>
    <x v="616"/>
    <s v="96849-52854-CR"/>
    <s v="E-D-0.5"/>
    <n v="1"/>
    <x v="800"/>
    <s v="fantcliffeo6@amazon.co.jp"/>
    <x v="1"/>
    <s v="Exc"/>
    <x v="1"/>
    <s v="D"/>
    <x v="2"/>
    <n v="0.5"/>
    <n v="7.29"/>
    <n v="7.29"/>
    <s v="Yes"/>
  </r>
  <r>
    <s v="DXA-50313-073"/>
    <x v="626"/>
    <s v="19755-55847-VW"/>
    <s v="E-L-1"/>
    <n v="2"/>
    <x v="801"/>
    <s v="pmatignono7@harvard.edu"/>
    <x v="2"/>
    <s v="Exc"/>
    <x v="1"/>
    <s v="L"/>
    <x v="1"/>
    <n v="1"/>
    <n v="14.85"/>
    <n v="29.7"/>
    <s v="Yes"/>
  </r>
  <r>
    <s v="ONW-00560-570"/>
    <x v="52"/>
    <s v="32900-82606-BO"/>
    <s v="A-M-1"/>
    <n v="2"/>
    <x v="802"/>
    <s v="cweondo8@theglobeandmail.com"/>
    <x v="0"/>
    <s v="Ara"/>
    <x v="2"/>
    <s v="M"/>
    <x v="0"/>
    <n v="1"/>
    <n v="11.25"/>
    <n v="22.5"/>
    <s v="No"/>
  </r>
  <r>
    <s v="BRJ-19414-277"/>
    <x v="622"/>
    <s v="16809-16936-WF"/>
    <s v="R-M-0.2"/>
    <n v="4"/>
    <x v="795"/>
    <s v="mmacconnechieo9@reuters.com"/>
    <x v="0"/>
    <s v="Rob"/>
    <x v="0"/>
    <s v="M"/>
    <x v="0"/>
    <n v="0.2"/>
    <n v="2.9849999999999999"/>
    <n v="11.94"/>
    <s v="Yes"/>
  </r>
  <r>
    <s v="MIQ-16322-908"/>
    <x v="627"/>
    <s v="20118-28138-QD"/>
    <s v="A-L-1"/>
    <n v="2"/>
    <x v="803"/>
    <s v="jskentelberyoa@paypal.com"/>
    <x v="0"/>
    <s v="Ara"/>
    <x v="2"/>
    <s v="L"/>
    <x v="1"/>
    <n v="1"/>
    <n v="12.95"/>
    <n v="25.9"/>
    <s v="No"/>
  </r>
  <r>
    <s v="MVO-39328-830"/>
    <x v="628"/>
    <s v="84057-45461-AH"/>
    <s v="L-M-0.5"/>
    <n v="5"/>
    <x v="804"/>
    <s v="ocomberob@goo.gl"/>
    <x v="1"/>
    <s v="Lib"/>
    <x v="3"/>
    <s v="M"/>
    <x v="0"/>
    <n v="0.5"/>
    <n v="8.73"/>
    <n v="43.650000000000006"/>
    <s v="No"/>
  </r>
  <r>
    <s v="MVO-39328-830"/>
    <x v="628"/>
    <s v="84057-45461-AH"/>
    <s v="A-L-0.5"/>
    <n v="6"/>
    <x v="804"/>
    <s v="ocomberob@goo.gl"/>
    <x v="1"/>
    <s v="Ara"/>
    <x v="2"/>
    <s v="L"/>
    <x v="1"/>
    <n v="0.5"/>
    <n v="7.77"/>
    <n v="46.62"/>
    <s v="No"/>
  </r>
  <r>
    <s v="NTJ-88319-746"/>
    <x v="629"/>
    <s v="90882-88130-KQ"/>
    <s v="L-L-0.5"/>
    <n v="3"/>
    <x v="805"/>
    <s v="ztramelod@netlog.com"/>
    <x v="0"/>
    <s v="Lib"/>
    <x v="3"/>
    <s v="L"/>
    <x v="1"/>
    <n v="0.5"/>
    <n v="9.51"/>
    <n v="28.53"/>
    <s v="No"/>
  </r>
  <r>
    <s v="LCY-24377-948"/>
    <x v="630"/>
    <s v="21617-79890-DD"/>
    <s v="R-L-2.5"/>
    <n v="1"/>
    <x v="806"/>
    <s v=""/>
    <x v="0"/>
    <s v="Rob"/>
    <x v="0"/>
    <s v="L"/>
    <x v="1"/>
    <n v="2.5"/>
    <n v="27.484999999999996"/>
    <n v="27.484999999999996"/>
    <s v="Yes"/>
  </r>
  <r>
    <s v="FWD-85967-769"/>
    <x v="631"/>
    <s v="20256-54689-LO"/>
    <s v="E-D-0.2"/>
    <n v="3"/>
    <x v="807"/>
    <s v=""/>
    <x v="0"/>
    <s v="Exc"/>
    <x v="1"/>
    <s v="D"/>
    <x v="2"/>
    <n v="0.2"/>
    <n v="3.645"/>
    <n v="10.935"/>
    <s v="No"/>
  </r>
  <r>
    <s v="KTO-53793-109"/>
    <x v="229"/>
    <s v="17572-27091-AA"/>
    <s v="R-L-0.2"/>
    <n v="2"/>
    <x v="808"/>
    <s v="chatfullog@ebay.com"/>
    <x v="0"/>
    <s v="Rob"/>
    <x v="0"/>
    <s v="L"/>
    <x v="1"/>
    <n v="0.2"/>
    <n v="3.5849999999999995"/>
    <n v="7.169999999999999"/>
    <s v="No"/>
  </r>
  <r>
    <s v="OCK-89033-348"/>
    <x v="632"/>
    <s v="82300-88786-UE"/>
    <s v="A-L-0.2"/>
    <n v="6"/>
    <x v="809"/>
    <s v=""/>
    <x v="0"/>
    <s v="Ara"/>
    <x v="2"/>
    <s v="L"/>
    <x v="1"/>
    <n v="0.2"/>
    <n v="3.8849999999999998"/>
    <n v="23.31"/>
    <s v="Yes"/>
  </r>
  <r>
    <s v="GPZ-36017-366"/>
    <x v="633"/>
    <s v="65732-22589-OW"/>
    <s v="A-D-2.5"/>
    <n v="5"/>
    <x v="810"/>
    <s v="kmarrisonoq@dropbox.com"/>
    <x v="0"/>
    <s v="Ara"/>
    <x v="2"/>
    <s v="D"/>
    <x v="2"/>
    <n v="2.5"/>
    <n v="22.884999999999998"/>
    <n v="114.42499999999998"/>
    <s v="Yes"/>
  </r>
  <r>
    <s v="BZP-33213-637"/>
    <x v="95"/>
    <s v="77175-09826-SF"/>
    <s v="A-M-2.5"/>
    <n v="3"/>
    <x v="811"/>
    <s v="lagnolooj@pinterest.com"/>
    <x v="0"/>
    <s v="Ara"/>
    <x v="2"/>
    <s v="M"/>
    <x v="0"/>
    <n v="2.5"/>
    <n v="25.874999999999996"/>
    <n v="77.624999999999986"/>
    <s v="Yes"/>
  </r>
  <r>
    <s v="WFH-21507-708"/>
    <x v="521"/>
    <s v="07237-32539-NB"/>
    <s v="R-D-0.5"/>
    <n v="1"/>
    <x v="812"/>
    <s v="dkiddyok@fda.gov"/>
    <x v="0"/>
    <s v="Rob"/>
    <x v="0"/>
    <s v="D"/>
    <x v="2"/>
    <n v="0.5"/>
    <n v="5.3699999999999992"/>
    <n v="5.3699999999999992"/>
    <s v="Yes"/>
  </r>
  <r>
    <s v="HST-96923-073"/>
    <x v="76"/>
    <s v="54722-76431-EX"/>
    <s v="R-D-2.5"/>
    <n v="6"/>
    <x v="813"/>
    <s v="hpetroulisol@state.tx.us"/>
    <x v="1"/>
    <s v="Rob"/>
    <x v="0"/>
    <s v="D"/>
    <x v="2"/>
    <n v="2.5"/>
    <n v="20.584999999999997"/>
    <n v="123.50999999999999"/>
    <s v="No"/>
  </r>
  <r>
    <s v="ENN-79947-323"/>
    <x v="634"/>
    <s v="67847-82662-TE"/>
    <s v="L-M-0.5"/>
    <n v="2"/>
    <x v="814"/>
    <s v="mschollom@taobao.com"/>
    <x v="0"/>
    <s v="Lib"/>
    <x v="3"/>
    <s v="M"/>
    <x v="0"/>
    <n v="0.5"/>
    <n v="8.73"/>
    <n v="17.46"/>
    <s v="No"/>
  </r>
  <r>
    <s v="BHA-47429-889"/>
    <x v="635"/>
    <s v="51114-51191-EW"/>
    <s v="E-L-0.2"/>
    <n v="3"/>
    <x v="815"/>
    <s v="kfersonon@g.co"/>
    <x v="0"/>
    <s v="Exc"/>
    <x v="1"/>
    <s v="L"/>
    <x v="1"/>
    <n v="0.2"/>
    <n v="4.4550000000000001"/>
    <n v="13.365"/>
    <s v="No"/>
  </r>
  <r>
    <s v="SZY-63017-318"/>
    <x v="636"/>
    <s v="91809-58808-TV"/>
    <s v="A-L-0.2"/>
    <n v="2"/>
    <x v="816"/>
    <s v="bkellowayoo@omniture.com"/>
    <x v="0"/>
    <s v="Ara"/>
    <x v="2"/>
    <s v="L"/>
    <x v="1"/>
    <n v="0.2"/>
    <n v="3.8849999999999998"/>
    <n v="7.77"/>
    <s v="Yes"/>
  </r>
  <r>
    <s v="LCU-93317-340"/>
    <x v="637"/>
    <s v="84996-26826-DK"/>
    <s v="R-D-0.2"/>
    <n v="1"/>
    <x v="817"/>
    <s v="soliffeop@yellowbook.com"/>
    <x v="0"/>
    <s v="Rob"/>
    <x v="0"/>
    <s v="D"/>
    <x v="2"/>
    <n v="0.2"/>
    <n v="2.6849999999999996"/>
    <n v="2.6849999999999996"/>
    <s v="Yes"/>
  </r>
  <r>
    <s v="UOM-71431-481"/>
    <x v="182"/>
    <s v="65732-22589-OW"/>
    <s v="R-D-2.5"/>
    <n v="1"/>
    <x v="810"/>
    <s v="kmarrisonoq@dropbox.com"/>
    <x v="0"/>
    <s v="Rob"/>
    <x v="0"/>
    <s v="D"/>
    <x v="2"/>
    <n v="2.5"/>
    <n v="20.584999999999997"/>
    <n v="20.584999999999997"/>
    <s v="Yes"/>
  </r>
  <r>
    <s v="PJH-42618-877"/>
    <x v="479"/>
    <s v="93676-95250-XJ"/>
    <s v="A-D-2.5"/>
    <n v="5"/>
    <x v="818"/>
    <s v="cdolohuntyor@dailymail.co.uk"/>
    <x v="0"/>
    <s v="Ara"/>
    <x v="2"/>
    <s v="D"/>
    <x v="2"/>
    <n v="2.5"/>
    <n v="22.884999999999998"/>
    <n v="114.42499999999998"/>
    <s v="Yes"/>
  </r>
  <r>
    <s v="XED-90333-402"/>
    <x v="638"/>
    <s v="28300-14355-GF"/>
    <s v="E-M-0.2"/>
    <n v="5"/>
    <x v="819"/>
    <s v="pvasilenkoos@addtoany.com"/>
    <x v="2"/>
    <s v="Exc"/>
    <x v="1"/>
    <s v="M"/>
    <x v="0"/>
    <n v="0.2"/>
    <n v="4.125"/>
    <n v="20.625"/>
    <s v="No"/>
  </r>
  <r>
    <s v="IKK-62234-199"/>
    <x v="639"/>
    <s v="91190-84826-IQ"/>
    <s v="L-L-0.5"/>
    <n v="6"/>
    <x v="820"/>
    <s v="rschankelborgot@ameblo.jp"/>
    <x v="0"/>
    <s v="Lib"/>
    <x v="3"/>
    <s v="L"/>
    <x v="1"/>
    <n v="0.5"/>
    <n v="9.51"/>
    <n v="57.06"/>
    <s v="Yes"/>
  </r>
  <r>
    <s v="KAW-95195-329"/>
    <x v="640"/>
    <s v="34570-99384-AF"/>
    <s v="R-D-2.5"/>
    <n v="4"/>
    <x v="821"/>
    <s v=""/>
    <x v="1"/>
    <s v="Rob"/>
    <x v="0"/>
    <s v="D"/>
    <x v="2"/>
    <n v="2.5"/>
    <n v="20.584999999999997"/>
    <n v="82.339999999999989"/>
    <s v="Yes"/>
  </r>
  <r>
    <s v="QDO-57268-842"/>
    <x v="612"/>
    <s v="57808-90533-UE"/>
    <s v="E-M-2.5"/>
    <n v="5"/>
    <x v="822"/>
    <s v=""/>
    <x v="0"/>
    <s v="Exc"/>
    <x v="1"/>
    <s v="M"/>
    <x v="0"/>
    <n v="2.5"/>
    <n v="31.624999999999996"/>
    <n v="158.12499999999997"/>
    <s v="No"/>
  </r>
  <r>
    <s v="IIZ-24416-212"/>
    <x v="641"/>
    <s v="76060-30540-LB"/>
    <s v="R-D-0.5"/>
    <n v="6"/>
    <x v="823"/>
    <s v="bcargenow@geocities.jp"/>
    <x v="0"/>
    <s v="Rob"/>
    <x v="0"/>
    <s v="D"/>
    <x v="2"/>
    <n v="0.5"/>
    <n v="5.3699999999999992"/>
    <n v="32.22"/>
    <s v="Yes"/>
  </r>
  <r>
    <s v="AWP-11469-510"/>
    <x v="36"/>
    <s v="76730-63769-ND"/>
    <s v="E-D-1"/>
    <n v="2"/>
    <x v="824"/>
    <s v="rsticklerox@printfriendly.com"/>
    <x v="2"/>
    <s v="Exc"/>
    <x v="1"/>
    <s v="D"/>
    <x v="2"/>
    <n v="1"/>
    <n v="12.15"/>
    <n v="24.3"/>
    <s v="No"/>
  </r>
  <r>
    <s v="KXA-27983-918"/>
    <x v="642"/>
    <s v="96042-27290-EQ"/>
    <s v="R-L-0.5"/>
    <n v="5"/>
    <x v="825"/>
    <s v=""/>
    <x v="0"/>
    <s v="Rob"/>
    <x v="0"/>
    <s v="L"/>
    <x v="1"/>
    <n v="0.5"/>
    <n v="7.169999999999999"/>
    <n v="35.849999999999994"/>
    <s v="No"/>
  </r>
  <r>
    <s v="VKQ-39009-292"/>
    <x v="219"/>
    <s v="57808-90533-UE"/>
    <s v="L-M-1"/>
    <n v="5"/>
    <x v="822"/>
    <s v=""/>
    <x v="0"/>
    <s v="Lib"/>
    <x v="3"/>
    <s v="M"/>
    <x v="0"/>
    <n v="1"/>
    <n v="14.55"/>
    <n v="72.75"/>
    <s v="No"/>
  </r>
  <r>
    <s v="PDB-98743-282"/>
    <x v="643"/>
    <s v="51940-02669-OR"/>
    <s v="L-L-1"/>
    <n v="3"/>
    <x v="826"/>
    <s v=""/>
    <x v="1"/>
    <s v="Lib"/>
    <x v="3"/>
    <s v="L"/>
    <x v="1"/>
    <n v="1"/>
    <n v="15.85"/>
    <n v="47.55"/>
    <s v="No"/>
  </r>
  <r>
    <s v="SXW-34014-556"/>
    <x v="644"/>
    <s v="99144-98314-GN"/>
    <s v="R-L-0.2"/>
    <n v="1"/>
    <x v="827"/>
    <s v="djevonp1@ibm.com"/>
    <x v="0"/>
    <s v="Rob"/>
    <x v="0"/>
    <s v="L"/>
    <x v="1"/>
    <n v="0.2"/>
    <n v="3.5849999999999995"/>
    <n v="3.5849999999999995"/>
    <s v="Yes"/>
  </r>
  <r>
    <s v="QOJ-38788-727"/>
    <x v="136"/>
    <s v="16358-63919-CE"/>
    <s v="E-M-2.5"/>
    <n v="5"/>
    <x v="828"/>
    <s v="hrannerp2@omniture.com"/>
    <x v="0"/>
    <s v="Exc"/>
    <x v="1"/>
    <s v="M"/>
    <x v="0"/>
    <n v="2.5"/>
    <n v="31.624999999999996"/>
    <n v="158.12499999999997"/>
    <s v="No"/>
  </r>
  <r>
    <s v="TGF-38649-658"/>
    <x v="645"/>
    <s v="67743-54817-UT"/>
    <s v="L-M-0.5"/>
    <n v="2"/>
    <x v="829"/>
    <s v="bimriep3@addtoany.com"/>
    <x v="0"/>
    <s v="Lib"/>
    <x v="3"/>
    <s v="M"/>
    <x v="0"/>
    <n v="0.5"/>
    <n v="8.73"/>
    <n v="17.46"/>
    <s v="No"/>
  </r>
  <r>
    <s v="EAI-25194-209"/>
    <x v="646"/>
    <s v="44601-51441-BH"/>
    <s v="A-L-2.5"/>
    <n v="5"/>
    <x v="830"/>
    <s v="dsopperp4@eventbrite.com"/>
    <x v="0"/>
    <s v="Ara"/>
    <x v="2"/>
    <s v="L"/>
    <x v="1"/>
    <n v="2.5"/>
    <n v="29.784999999999997"/>
    <n v="148.92499999999998"/>
    <s v="No"/>
  </r>
  <r>
    <s v="IJK-34441-720"/>
    <x v="647"/>
    <s v="97201-58870-WB"/>
    <s v="A-M-0.5"/>
    <n v="6"/>
    <x v="831"/>
    <s v=""/>
    <x v="0"/>
    <s v="Ara"/>
    <x v="2"/>
    <s v="M"/>
    <x v="0"/>
    <n v="0.5"/>
    <n v="6.75"/>
    <n v="40.5"/>
    <s v="Yes"/>
  </r>
  <r>
    <s v="ZMC-00336-619"/>
    <x v="591"/>
    <s v="19849-12926-QF"/>
    <s v="A-M-0.5"/>
    <n v="4"/>
    <x v="832"/>
    <s v="lledgleyp6@de.vu"/>
    <x v="0"/>
    <s v="Ara"/>
    <x v="2"/>
    <s v="M"/>
    <x v="0"/>
    <n v="0.5"/>
    <n v="6.75"/>
    <n v="27"/>
    <s v="Yes"/>
  </r>
  <r>
    <s v="UPX-54529-618"/>
    <x v="648"/>
    <s v="40535-56770-UM"/>
    <s v="L-D-1"/>
    <n v="3"/>
    <x v="833"/>
    <s v="tmenaryp7@phoca.cz"/>
    <x v="0"/>
    <s v="Lib"/>
    <x v="3"/>
    <s v="D"/>
    <x v="2"/>
    <n v="1"/>
    <n v="12.95"/>
    <n v="38.849999999999994"/>
    <s v="No"/>
  </r>
  <r>
    <s v="DLX-01059-899"/>
    <x v="191"/>
    <s v="74940-09646-MU"/>
    <s v="R-L-1"/>
    <n v="5"/>
    <x v="834"/>
    <s v="gciccottip8@so-net.ne.jp"/>
    <x v="0"/>
    <s v="Rob"/>
    <x v="0"/>
    <s v="L"/>
    <x v="1"/>
    <n v="1"/>
    <n v="11.95"/>
    <n v="59.75"/>
    <s v="No"/>
  </r>
  <r>
    <s v="MEK-85120-243"/>
    <x v="649"/>
    <s v="06623-54610-HC"/>
    <s v="R-L-0.2"/>
    <n v="3"/>
    <x v="835"/>
    <s v=""/>
    <x v="0"/>
    <s v="Rob"/>
    <x v="0"/>
    <s v="L"/>
    <x v="1"/>
    <n v="0.2"/>
    <n v="3.5849999999999995"/>
    <n v="10.754999999999999"/>
    <s v="No"/>
  </r>
  <r>
    <s v="NFI-37188-246"/>
    <x v="553"/>
    <s v="89490-75361-AF"/>
    <s v="A-D-2.5"/>
    <n v="4"/>
    <x v="836"/>
    <s v="wjallinpa@pcworld.com"/>
    <x v="0"/>
    <s v="Ara"/>
    <x v="2"/>
    <s v="D"/>
    <x v="2"/>
    <n v="2.5"/>
    <n v="22.884999999999998"/>
    <n v="91.539999999999992"/>
    <s v="No"/>
  </r>
  <r>
    <s v="BXH-62195-013"/>
    <x v="584"/>
    <s v="94526-79230-GZ"/>
    <s v="A-M-1"/>
    <n v="4"/>
    <x v="837"/>
    <s v="mbogeypb@thetimes.co.uk"/>
    <x v="0"/>
    <s v="Ara"/>
    <x v="2"/>
    <s v="M"/>
    <x v="0"/>
    <n v="1"/>
    <n v="11.25"/>
    <n v="45"/>
    <s v="Yes"/>
  </r>
  <r>
    <s v="YLK-78851-470"/>
    <x v="650"/>
    <s v="58559-08254-UY"/>
    <s v="R-M-2.5"/>
    <n v="6"/>
    <x v="838"/>
    <s v=""/>
    <x v="0"/>
    <s v="Rob"/>
    <x v="0"/>
    <s v="M"/>
    <x v="0"/>
    <n v="2.5"/>
    <n v="22.884999999999998"/>
    <n v="137.31"/>
    <s v="Yes"/>
  </r>
  <r>
    <s v="DXY-76225-633"/>
    <x v="121"/>
    <s v="88574-37083-WX"/>
    <s v="A-M-0.5"/>
    <n v="1"/>
    <x v="839"/>
    <s v="mcobbledickpd@ucsd.edu"/>
    <x v="0"/>
    <s v="Ara"/>
    <x v="2"/>
    <s v="M"/>
    <x v="0"/>
    <n v="0.5"/>
    <n v="6.75"/>
    <n v="6.75"/>
    <s v="No"/>
  </r>
  <r>
    <s v="UHP-24614-199"/>
    <x v="472"/>
    <s v="67953-79896-AC"/>
    <s v="A-M-1"/>
    <n v="4"/>
    <x v="840"/>
    <s v="alewrype@whitehouse.gov"/>
    <x v="0"/>
    <s v="Ara"/>
    <x v="2"/>
    <s v="M"/>
    <x v="0"/>
    <n v="1"/>
    <n v="11.25"/>
    <n v="45"/>
    <s v="No"/>
  </r>
  <r>
    <s v="HBY-35655-049"/>
    <x v="594"/>
    <s v="69207-93422-CQ"/>
    <s v="E-D-2.5"/>
    <n v="3"/>
    <x v="841"/>
    <s v="ihesselpf@ox.ac.uk"/>
    <x v="0"/>
    <s v="Exc"/>
    <x v="1"/>
    <s v="D"/>
    <x v="2"/>
    <n v="2.5"/>
    <n v="27.945"/>
    <n v="83.835000000000008"/>
    <s v="Yes"/>
  </r>
  <r>
    <s v="DCE-22886-861"/>
    <x v="89"/>
    <s v="56060-17602-RG"/>
    <s v="E-D-0.2"/>
    <n v="1"/>
    <x v="842"/>
    <s v=""/>
    <x v="1"/>
    <s v="Exc"/>
    <x v="1"/>
    <s v="D"/>
    <x v="2"/>
    <n v="0.2"/>
    <n v="3.645"/>
    <n v="3.645"/>
    <s v="Yes"/>
  </r>
  <r>
    <s v="QTG-93823-843"/>
    <x v="651"/>
    <s v="46859-14212-FI"/>
    <s v="A-M-0.5"/>
    <n v="1"/>
    <x v="843"/>
    <s v="csorrellph@amazon.com"/>
    <x v="2"/>
    <s v="Ara"/>
    <x v="2"/>
    <s v="M"/>
    <x v="0"/>
    <n v="0.5"/>
    <n v="6.75"/>
    <n v="6.75"/>
    <s v="No"/>
  </r>
  <r>
    <s v="QTG-93823-843"/>
    <x v="651"/>
    <s v="46859-14212-FI"/>
    <s v="E-D-0.5"/>
    <n v="3"/>
    <x v="843"/>
    <s v="csorrellph@amazon.com"/>
    <x v="2"/>
    <s v="Exc"/>
    <x v="1"/>
    <s v="D"/>
    <x v="2"/>
    <n v="0.5"/>
    <n v="7.29"/>
    <n v="21.87"/>
    <s v="No"/>
  </r>
  <r>
    <s v="WFT-16178-396"/>
    <x v="249"/>
    <s v="33555-01585-RP"/>
    <s v="R-D-0.2"/>
    <n v="5"/>
    <x v="844"/>
    <s v="qheavysidepj@unc.edu"/>
    <x v="0"/>
    <s v="Rob"/>
    <x v="0"/>
    <s v="D"/>
    <x v="2"/>
    <n v="0.2"/>
    <n v="2.6849999999999996"/>
    <n v="13.424999999999997"/>
    <s v="Yes"/>
  </r>
  <r>
    <s v="ERC-54560-934"/>
    <x v="652"/>
    <s v="11932-85629-CU"/>
    <s v="R-D-2.5"/>
    <n v="6"/>
    <x v="845"/>
    <s v="hreuvenpk@whitehouse.gov"/>
    <x v="0"/>
    <s v="Rob"/>
    <x v="0"/>
    <s v="D"/>
    <x v="2"/>
    <n v="2.5"/>
    <n v="20.584999999999997"/>
    <n v="123.50999999999999"/>
    <s v="No"/>
  </r>
  <r>
    <s v="RUK-78200-416"/>
    <x v="653"/>
    <s v="36192-07175-XC"/>
    <s v="L-D-0.2"/>
    <n v="2"/>
    <x v="846"/>
    <s v="mattwoolpl@nba.com"/>
    <x v="0"/>
    <s v="Lib"/>
    <x v="3"/>
    <s v="D"/>
    <x v="2"/>
    <n v="0.2"/>
    <n v="3.8849999999999998"/>
    <n v="7.77"/>
    <s v="No"/>
  </r>
  <r>
    <s v="KHK-13105-388"/>
    <x v="177"/>
    <s v="46242-54946-ZW"/>
    <s v="A-M-1"/>
    <n v="6"/>
    <x v="847"/>
    <s v=""/>
    <x v="0"/>
    <s v="Ara"/>
    <x v="2"/>
    <s v="M"/>
    <x v="0"/>
    <n v="1"/>
    <n v="11.25"/>
    <n v="67.5"/>
    <s v="Yes"/>
  </r>
  <r>
    <s v="NJR-03699-189"/>
    <x v="22"/>
    <s v="95152-82155-VQ"/>
    <s v="E-D-2.5"/>
    <n v="1"/>
    <x v="848"/>
    <s v="gwynespn@dagondesign.com"/>
    <x v="0"/>
    <s v="Exc"/>
    <x v="1"/>
    <s v="D"/>
    <x v="2"/>
    <n v="2.5"/>
    <n v="27.945"/>
    <n v="27.945"/>
    <s v="No"/>
  </r>
  <r>
    <s v="PJV-20427-019"/>
    <x v="508"/>
    <s v="13404-39127-WQ"/>
    <s v="A-L-2.5"/>
    <n v="3"/>
    <x v="849"/>
    <s v="cmaccourtpo@amazon.com"/>
    <x v="0"/>
    <s v="Ara"/>
    <x v="2"/>
    <s v="L"/>
    <x v="1"/>
    <n v="2.5"/>
    <n v="29.784999999999997"/>
    <n v="89.35499999999999"/>
    <s v="No"/>
  </r>
  <r>
    <s v="UGK-07613-982"/>
    <x v="654"/>
    <s v="57808-90533-UE"/>
    <s v="A-M-0.5"/>
    <n v="3"/>
    <x v="822"/>
    <s v=""/>
    <x v="0"/>
    <s v="Ara"/>
    <x v="2"/>
    <s v="M"/>
    <x v="0"/>
    <n v="0.5"/>
    <n v="6.75"/>
    <n v="20.25"/>
    <s v="No"/>
  </r>
  <r>
    <s v="OLA-68289-577"/>
    <x v="524"/>
    <s v="40226-52317-IO"/>
    <s v="A-M-0.5"/>
    <n v="5"/>
    <x v="850"/>
    <s v="ewilsonepq@eepurl.com"/>
    <x v="0"/>
    <s v="Ara"/>
    <x v="2"/>
    <s v="M"/>
    <x v="0"/>
    <n v="0.5"/>
    <n v="6.75"/>
    <n v="33.75"/>
    <s v="Yes"/>
  </r>
  <r>
    <s v="TNR-84447-052"/>
    <x v="655"/>
    <s v="34419-18068-AG"/>
    <s v="E-D-2.5"/>
    <n v="4"/>
    <x v="851"/>
    <s v="dduffiepr@time.com"/>
    <x v="0"/>
    <s v="Exc"/>
    <x v="1"/>
    <s v="D"/>
    <x v="2"/>
    <n v="2.5"/>
    <n v="27.945"/>
    <n v="111.78"/>
    <s v="No"/>
  </r>
  <r>
    <s v="FBZ-64200-586"/>
    <x v="523"/>
    <s v="51738-61457-RS"/>
    <s v="E-M-2.5"/>
    <n v="2"/>
    <x v="852"/>
    <s v="mmatiasekps@ucoz.ru"/>
    <x v="0"/>
    <s v="Exc"/>
    <x v="1"/>
    <s v="M"/>
    <x v="0"/>
    <n v="2.5"/>
    <n v="31.624999999999996"/>
    <n v="63.249999999999993"/>
    <s v="Yes"/>
  </r>
  <r>
    <s v="OBN-66334-505"/>
    <x v="656"/>
    <s v="86757-52367-ON"/>
    <s v="E-L-0.2"/>
    <n v="2"/>
    <x v="853"/>
    <s v="jcamillopt@shinystat.com"/>
    <x v="0"/>
    <s v="Exc"/>
    <x v="1"/>
    <s v="L"/>
    <x v="1"/>
    <n v="0.2"/>
    <n v="4.4550000000000001"/>
    <n v="8.91"/>
    <s v="Yes"/>
  </r>
  <r>
    <s v="NXM-89323-646"/>
    <x v="657"/>
    <s v="28158-93383-CK"/>
    <s v="E-D-1"/>
    <n v="1"/>
    <x v="854"/>
    <s v="kphilbrickpu@cdc.gov"/>
    <x v="0"/>
    <s v="Exc"/>
    <x v="1"/>
    <s v="D"/>
    <x v="2"/>
    <n v="1"/>
    <n v="12.15"/>
    <n v="12.15"/>
    <s v="Yes"/>
  </r>
  <r>
    <s v="NHI-23264-055"/>
    <x v="658"/>
    <s v="44799-09711-XW"/>
    <s v="A-D-0.5"/>
    <n v="4"/>
    <x v="855"/>
    <s v=""/>
    <x v="0"/>
    <s v="Ara"/>
    <x v="2"/>
    <s v="D"/>
    <x v="2"/>
    <n v="0.5"/>
    <n v="5.97"/>
    <n v="23.88"/>
    <s v="Yes"/>
  </r>
  <r>
    <s v="EQH-53569-934"/>
    <x v="659"/>
    <s v="53667-91553-LT"/>
    <s v="E-M-1"/>
    <n v="4"/>
    <x v="856"/>
    <s v="bsillispw@istockphoto.com"/>
    <x v="0"/>
    <s v="Exc"/>
    <x v="1"/>
    <s v="M"/>
    <x v="0"/>
    <n v="1"/>
    <n v="13.75"/>
    <n v="55"/>
    <s v="No"/>
  </r>
  <r>
    <s v="XKK-06692-189"/>
    <x v="558"/>
    <s v="86579-92122-OC"/>
    <s v="R-D-1"/>
    <n v="3"/>
    <x v="857"/>
    <s v=""/>
    <x v="0"/>
    <s v="Rob"/>
    <x v="0"/>
    <s v="D"/>
    <x v="2"/>
    <n v="1"/>
    <n v="8.9499999999999993"/>
    <n v="26.849999999999998"/>
    <s v="Yes"/>
  </r>
  <r>
    <s v="BYP-16005-016"/>
    <x v="660"/>
    <s v="01474-63436-TP"/>
    <s v="R-M-2.5"/>
    <n v="5"/>
    <x v="858"/>
    <s v="rcuttspy@techcrunch.com"/>
    <x v="0"/>
    <s v="Rob"/>
    <x v="0"/>
    <s v="M"/>
    <x v="0"/>
    <n v="2.5"/>
    <n v="22.884999999999998"/>
    <n v="114.42499999999998"/>
    <s v="No"/>
  </r>
  <r>
    <s v="LWS-13938-905"/>
    <x v="661"/>
    <s v="90533-82440-EE"/>
    <s v="A-M-2.5"/>
    <n v="6"/>
    <x v="859"/>
    <s v="mdelvespz@nature.com"/>
    <x v="0"/>
    <s v="Ara"/>
    <x v="2"/>
    <s v="M"/>
    <x v="0"/>
    <n v="2.5"/>
    <n v="25.874999999999996"/>
    <n v="155.24999999999997"/>
    <s v="Yes"/>
  </r>
  <r>
    <s v="OLH-95722-362"/>
    <x v="662"/>
    <s v="48553-69225-VX"/>
    <s v="L-D-0.5"/>
    <n v="3"/>
    <x v="860"/>
    <s v="dgrittonq0@nydailynews.com"/>
    <x v="0"/>
    <s v="Lib"/>
    <x v="3"/>
    <s v="D"/>
    <x v="2"/>
    <n v="0.5"/>
    <n v="7.77"/>
    <n v="23.31"/>
    <s v="Yes"/>
  </r>
  <r>
    <s v="OLH-95722-362"/>
    <x v="662"/>
    <s v="48553-69225-VX"/>
    <s v="R-M-2.5"/>
    <n v="4"/>
    <x v="860"/>
    <s v="dgrittonq0@nydailynews.com"/>
    <x v="0"/>
    <s v="Rob"/>
    <x v="0"/>
    <s v="M"/>
    <x v="0"/>
    <n v="2.5"/>
    <n v="22.884999999999998"/>
    <n v="91.539999999999992"/>
    <s v="Yes"/>
  </r>
  <r>
    <s v="KCW-50949-318"/>
    <x v="184"/>
    <s v="52374-27313-IV"/>
    <s v="E-L-1"/>
    <n v="5"/>
    <x v="861"/>
    <s v="dgutq2@umich.edu"/>
    <x v="0"/>
    <s v="Exc"/>
    <x v="1"/>
    <s v="L"/>
    <x v="1"/>
    <n v="1"/>
    <n v="14.85"/>
    <n v="74.25"/>
    <s v="Yes"/>
  </r>
  <r>
    <s v="JGZ-16947-591"/>
    <x v="663"/>
    <s v="14264-41252-SL"/>
    <s v="L-L-0.2"/>
    <n v="6"/>
    <x v="862"/>
    <s v="wpummeryq3@topsy.com"/>
    <x v="0"/>
    <s v="Lib"/>
    <x v="3"/>
    <s v="L"/>
    <x v="1"/>
    <n v="0.2"/>
    <n v="4.7549999999999999"/>
    <n v="28.53"/>
    <s v="No"/>
  </r>
  <r>
    <s v="LXS-63326-144"/>
    <x v="334"/>
    <s v="35367-50483-AR"/>
    <s v="R-L-0.5"/>
    <n v="2"/>
    <x v="863"/>
    <s v="gsiudaq4@nytimes.com"/>
    <x v="0"/>
    <s v="Rob"/>
    <x v="0"/>
    <s v="L"/>
    <x v="1"/>
    <n v="0.5"/>
    <n v="7.169999999999999"/>
    <n v="14.339999999999998"/>
    <s v="Yes"/>
  </r>
  <r>
    <s v="CZG-86544-655"/>
    <x v="664"/>
    <s v="69443-77665-QW"/>
    <s v="A-L-0.5"/>
    <n v="2"/>
    <x v="864"/>
    <s v="hcrowneq5@wufoo.com"/>
    <x v="1"/>
    <s v="Ara"/>
    <x v="2"/>
    <s v="L"/>
    <x v="1"/>
    <n v="0.5"/>
    <n v="7.77"/>
    <n v="15.54"/>
    <s v="Yes"/>
  </r>
  <r>
    <s v="WFV-88138-247"/>
    <x v="24"/>
    <s v="63411-51758-QC"/>
    <s v="R-L-1"/>
    <n v="3"/>
    <x v="865"/>
    <s v="vpawseyq6@tiny.cc"/>
    <x v="0"/>
    <s v="Rob"/>
    <x v="0"/>
    <s v="L"/>
    <x v="1"/>
    <n v="1"/>
    <n v="11.95"/>
    <n v="35.849999999999994"/>
    <s v="No"/>
  </r>
  <r>
    <s v="RFG-28227-288"/>
    <x v="12"/>
    <s v="68605-21835-UF"/>
    <s v="A-L-0.5"/>
    <n v="6"/>
    <x v="866"/>
    <s v="awaterhouseq7@istockphoto.com"/>
    <x v="0"/>
    <s v="Ara"/>
    <x v="2"/>
    <s v="L"/>
    <x v="1"/>
    <n v="0.5"/>
    <n v="7.77"/>
    <n v="46.62"/>
    <s v="No"/>
  </r>
  <r>
    <s v="QAK-77286-758"/>
    <x v="105"/>
    <s v="34786-30419-XY"/>
    <s v="R-L-0.5"/>
    <n v="5"/>
    <x v="867"/>
    <s v="fhaughianq8@1688.com"/>
    <x v="0"/>
    <s v="Rob"/>
    <x v="0"/>
    <s v="L"/>
    <x v="1"/>
    <n v="0.5"/>
    <n v="7.169999999999999"/>
    <n v="35.849999999999994"/>
    <s v="No"/>
  </r>
  <r>
    <s v="CZD-56716-840"/>
    <x v="665"/>
    <s v="15456-29250-RU"/>
    <s v="L-D-2.5"/>
    <n v="4"/>
    <x v="868"/>
    <s v=""/>
    <x v="0"/>
    <s v="Lib"/>
    <x v="3"/>
    <s v="D"/>
    <x v="2"/>
    <n v="2.5"/>
    <n v="29.784999999999997"/>
    <n v="119.13999999999999"/>
    <s v="No"/>
  </r>
  <r>
    <s v="UBI-59229-277"/>
    <x v="44"/>
    <s v="00886-35803-FG"/>
    <s v="L-D-0.5"/>
    <n v="3"/>
    <x v="869"/>
    <s v=""/>
    <x v="0"/>
    <s v="Lib"/>
    <x v="3"/>
    <s v="D"/>
    <x v="2"/>
    <n v="0.5"/>
    <n v="7.77"/>
    <n v="23.31"/>
    <s v="No"/>
  </r>
  <r>
    <s v="WJJ-37489-898"/>
    <x v="171"/>
    <s v="31599-82152-AD"/>
    <s v="A-M-1"/>
    <n v="1"/>
    <x v="870"/>
    <s v="rfaltinqb@topsy.com"/>
    <x v="1"/>
    <s v="Ara"/>
    <x v="2"/>
    <s v="M"/>
    <x v="0"/>
    <n v="1"/>
    <n v="11.25"/>
    <n v="11.25"/>
    <s v="No"/>
  </r>
  <r>
    <s v="ORX-57454-917"/>
    <x v="328"/>
    <s v="76209-39601-ZR"/>
    <s v="E-D-2.5"/>
    <n v="3"/>
    <x v="871"/>
    <s v="gcheekeqc@sitemeter.com"/>
    <x v="2"/>
    <s v="Exc"/>
    <x v="1"/>
    <s v="D"/>
    <x v="2"/>
    <n v="2.5"/>
    <n v="27.945"/>
    <n v="83.835000000000008"/>
    <s v="Yes"/>
  </r>
  <r>
    <s v="GRB-68838-629"/>
    <x v="648"/>
    <s v="15064-65241-HB"/>
    <s v="R-L-2.5"/>
    <n v="4"/>
    <x v="872"/>
    <s v="grattqd@phpbb.com"/>
    <x v="1"/>
    <s v="Rob"/>
    <x v="0"/>
    <s v="L"/>
    <x v="1"/>
    <n v="2.5"/>
    <n v="27.484999999999996"/>
    <n v="109.93999999999998"/>
    <s v="No"/>
  </r>
  <r>
    <s v="SHT-04865-419"/>
    <x v="666"/>
    <s v="69215-90789-DL"/>
    <s v="R-L-0.2"/>
    <n v="4"/>
    <x v="873"/>
    <s v=""/>
    <x v="0"/>
    <s v="Rob"/>
    <x v="0"/>
    <s v="L"/>
    <x v="1"/>
    <n v="0.2"/>
    <n v="3.5849999999999995"/>
    <n v="14.339999999999998"/>
    <s v="Yes"/>
  </r>
  <r>
    <s v="UQI-28177-865"/>
    <x v="577"/>
    <s v="04317-46176-TB"/>
    <s v="R-L-0.2"/>
    <n v="6"/>
    <x v="874"/>
    <s v="ieberleinqf@hc360.com"/>
    <x v="0"/>
    <s v="Rob"/>
    <x v="0"/>
    <s v="L"/>
    <x v="1"/>
    <n v="0.2"/>
    <n v="3.5849999999999995"/>
    <n v="21.509999999999998"/>
    <s v="No"/>
  </r>
  <r>
    <s v="OIB-13664-879"/>
    <x v="114"/>
    <s v="04713-57765-KR"/>
    <s v="A-M-1"/>
    <n v="2"/>
    <x v="875"/>
    <s v="jdrengqg@uiuc.edu"/>
    <x v="1"/>
    <s v="Ara"/>
    <x v="2"/>
    <s v="M"/>
    <x v="0"/>
    <n v="1"/>
    <n v="11.25"/>
    <n v="22.5"/>
    <s v="Yes"/>
  </r>
  <r>
    <s v="PJS-30996-485"/>
    <x v="4"/>
    <s v="86579-92122-OC"/>
    <s v="A-L-0.2"/>
    <n v="1"/>
    <x v="857"/>
    <s v=""/>
    <x v="0"/>
    <s v="Ara"/>
    <x v="2"/>
    <s v="L"/>
    <x v="1"/>
    <n v="0.2"/>
    <n v="3.8849999999999998"/>
    <n v="3.8849999999999998"/>
    <s v="Yes"/>
  </r>
  <r>
    <s v="HEL-86709-449"/>
    <x v="667"/>
    <s v="86579-92122-OC"/>
    <s v="E-D-2.5"/>
    <n v="1"/>
    <x v="857"/>
    <s v=""/>
    <x v="0"/>
    <s v="Exc"/>
    <x v="1"/>
    <s v="D"/>
    <x v="2"/>
    <n v="2.5"/>
    <n v="27.945"/>
    <n v="27.945"/>
    <s v="Yes"/>
  </r>
  <r>
    <s v="NCH-55389-562"/>
    <x v="110"/>
    <s v="86579-92122-OC"/>
    <s v="E-L-2.5"/>
    <n v="5"/>
    <x v="857"/>
    <s v=""/>
    <x v="0"/>
    <s v="Exc"/>
    <x v="1"/>
    <s v="L"/>
    <x v="1"/>
    <n v="2.5"/>
    <n v="34.154999999999994"/>
    <n v="170.77499999999998"/>
    <s v="Yes"/>
  </r>
  <r>
    <s v="NCH-55389-562"/>
    <x v="110"/>
    <s v="86579-92122-OC"/>
    <s v="R-L-2.5"/>
    <n v="2"/>
    <x v="857"/>
    <s v=""/>
    <x v="0"/>
    <s v="Rob"/>
    <x v="0"/>
    <s v="L"/>
    <x v="1"/>
    <n v="2.5"/>
    <n v="27.484999999999996"/>
    <n v="54.969999999999992"/>
    <s v="Yes"/>
  </r>
  <r>
    <s v="NCH-55389-562"/>
    <x v="110"/>
    <s v="86579-92122-OC"/>
    <s v="E-L-1"/>
    <n v="1"/>
    <x v="857"/>
    <s v=""/>
    <x v="0"/>
    <s v="Exc"/>
    <x v="1"/>
    <s v="L"/>
    <x v="1"/>
    <n v="1"/>
    <n v="14.85"/>
    <n v="14.85"/>
    <s v="Yes"/>
  </r>
  <r>
    <s v="NCH-55389-562"/>
    <x v="110"/>
    <s v="86579-92122-OC"/>
    <s v="A-L-0.2"/>
    <n v="2"/>
    <x v="857"/>
    <s v=""/>
    <x v="0"/>
    <s v="Ara"/>
    <x v="2"/>
    <s v="L"/>
    <x v="1"/>
    <n v="0.2"/>
    <n v="3.8849999999999998"/>
    <n v="7.77"/>
    <s v="Yes"/>
  </r>
  <r>
    <s v="GUG-45603-775"/>
    <x v="668"/>
    <s v="40959-32642-DN"/>
    <s v="L-L-0.2"/>
    <n v="5"/>
    <x v="876"/>
    <s v="rstrathernqn@devhub.com"/>
    <x v="0"/>
    <s v="Lib"/>
    <x v="3"/>
    <s v="L"/>
    <x v="1"/>
    <n v="0.2"/>
    <n v="4.7549999999999999"/>
    <n v="23.774999999999999"/>
    <s v="Yes"/>
  </r>
  <r>
    <s v="KJB-98240-098"/>
    <x v="422"/>
    <s v="77746-08153-PM"/>
    <s v="L-L-1"/>
    <n v="5"/>
    <x v="877"/>
    <s v="cmiguelqo@exblog.jp"/>
    <x v="0"/>
    <s v="Lib"/>
    <x v="3"/>
    <s v="L"/>
    <x v="1"/>
    <n v="1"/>
    <n v="15.85"/>
    <n v="79.25"/>
    <s v="Yes"/>
  </r>
  <r>
    <s v="JMS-48374-462"/>
    <x v="669"/>
    <s v="49667-96708-JL"/>
    <s v="A-D-2.5"/>
    <n v="2"/>
    <x v="878"/>
    <s v=""/>
    <x v="0"/>
    <s v="Ara"/>
    <x v="2"/>
    <s v="D"/>
    <x v="2"/>
    <n v="2.5"/>
    <n v="22.884999999999998"/>
    <n v="45.769999999999996"/>
    <s v="Yes"/>
  </r>
  <r>
    <s v="YIT-15877-117"/>
    <x v="670"/>
    <s v="24155-79322-EQ"/>
    <s v="R-D-1"/>
    <n v="1"/>
    <x v="879"/>
    <s v="mrocksqq@exblog.jp"/>
    <x v="1"/>
    <s v="Rob"/>
    <x v="0"/>
    <s v="D"/>
    <x v="2"/>
    <n v="1"/>
    <n v="8.9499999999999993"/>
    <n v="8.9499999999999993"/>
    <s v="Yes"/>
  </r>
  <r>
    <s v="YVK-82679-655"/>
    <x v="341"/>
    <s v="95342-88311-SF"/>
    <s v="R-M-0.5"/>
    <n v="4"/>
    <x v="880"/>
    <s v="yburrellsqr@vinaora.com"/>
    <x v="0"/>
    <s v="Rob"/>
    <x v="0"/>
    <s v="M"/>
    <x v="0"/>
    <n v="0.5"/>
    <n v="5.97"/>
    <n v="23.88"/>
    <s v="Yes"/>
  </r>
  <r>
    <s v="TYH-81940-054"/>
    <x v="671"/>
    <s v="69374-08133-RI"/>
    <s v="E-L-0.2"/>
    <n v="5"/>
    <x v="881"/>
    <s v="cgoodrumqs@goodreads.com"/>
    <x v="0"/>
    <s v="Exc"/>
    <x v="1"/>
    <s v="L"/>
    <x v="1"/>
    <n v="0.2"/>
    <n v="4.4550000000000001"/>
    <n v="22.274999999999999"/>
    <s v="No"/>
  </r>
  <r>
    <s v="HTY-30660-254"/>
    <x v="672"/>
    <s v="83844-95908-RX"/>
    <s v="R-M-1"/>
    <n v="3"/>
    <x v="882"/>
    <s v="jjefferysqt@blog.com"/>
    <x v="0"/>
    <s v="Rob"/>
    <x v="0"/>
    <s v="M"/>
    <x v="0"/>
    <n v="1"/>
    <n v="9.9499999999999993"/>
    <n v="29.849999999999998"/>
    <s v="Yes"/>
  </r>
  <r>
    <s v="GPW-43956-761"/>
    <x v="673"/>
    <s v="09667-09231-YM"/>
    <s v="E-L-0.5"/>
    <n v="6"/>
    <x v="883"/>
    <s v="bwardellqu@adobe.com"/>
    <x v="0"/>
    <s v="Exc"/>
    <x v="1"/>
    <s v="L"/>
    <x v="1"/>
    <n v="0.5"/>
    <n v="8.91"/>
    <n v="53.46"/>
    <s v="Yes"/>
  </r>
  <r>
    <s v="DWY-56352-412"/>
    <x v="674"/>
    <s v="55427-08059-DF"/>
    <s v="R-D-0.2"/>
    <n v="1"/>
    <x v="884"/>
    <s v="zwalisiakqv@ucsd.edu"/>
    <x v="1"/>
    <s v="Rob"/>
    <x v="0"/>
    <s v="D"/>
    <x v="2"/>
    <n v="0.2"/>
    <n v="2.6849999999999996"/>
    <n v="2.6849999999999996"/>
    <s v="Yes"/>
  </r>
  <r>
    <s v="PUH-55647-976"/>
    <x v="675"/>
    <s v="06624-54037-BQ"/>
    <s v="R-M-0.2"/>
    <n v="2"/>
    <x v="885"/>
    <s v="wleopoldqw@blogspot.com"/>
    <x v="0"/>
    <s v="Rob"/>
    <x v="0"/>
    <s v="M"/>
    <x v="0"/>
    <n v="0.2"/>
    <n v="2.9849999999999999"/>
    <n v="5.97"/>
    <s v="No"/>
  </r>
  <r>
    <s v="DTB-71371-705"/>
    <x v="539"/>
    <s v="48544-90737-AZ"/>
    <s v="L-D-1"/>
    <n v="1"/>
    <x v="886"/>
    <s v="cshaldersqx@cisco.com"/>
    <x v="0"/>
    <s v="Lib"/>
    <x v="3"/>
    <s v="D"/>
    <x v="2"/>
    <n v="1"/>
    <n v="12.95"/>
    <n v="12.95"/>
    <s v="Yes"/>
  </r>
  <r>
    <s v="ZDC-64769-740"/>
    <x v="676"/>
    <s v="79463-01597-FQ"/>
    <s v="E-M-0.5"/>
    <n v="1"/>
    <x v="887"/>
    <s v=""/>
    <x v="0"/>
    <s v="Exc"/>
    <x v="1"/>
    <s v="M"/>
    <x v="0"/>
    <n v="0.5"/>
    <n v="8.25"/>
    <n v="8.25"/>
    <s v="No"/>
  </r>
  <r>
    <s v="TED-81959-419"/>
    <x v="677"/>
    <s v="27702-50024-XC"/>
    <s v="A-L-2.5"/>
    <n v="5"/>
    <x v="888"/>
    <s v="nfurberqz@jugem.jp"/>
    <x v="0"/>
    <s v="Ara"/>
    <x v="2"/>
    <s v="L"/>
    <x v="1"/>
    <n v="2.5"/>
    <n v="29.784999999999997"/>
    <n v="148.92499999999998"/>
    <s v="No"/>
  </r>
  <r>
    <s v="FDO-25756-141"/>
    <x v="629"/>
    <s v="57360-46846-NS"/>
    <s v="A-L-2.5"/>
    <n v="3"/>
    <x v="889"/>
    <s v=""/>
    <x v="1"/>
    <s v="Ara"/>
    <x v="2"/>
    <s v="L"/>
    <x v="1"/>
    <n v="2.5"/>
    <n v="29.784999999999997"/>
    <n v="89.35499999999999"/>
    <s v="Yes"/>
  </r>
  <r>
    <s v="HKN-31467-517"/>
    <x v="662"/>
    <s v="84045-66771-SL"/>
    <s v="L-M-1"/>
    <n v="6"/>
    <x v="890"/>
    <s v="ckeaver1@ucoz.com"/>
    <x v="0"/>
    <s v="Lib"/>
    <x v="3"/>
    <s v="M"/>
    <x v="0"/>
    <n v="1"/>
    <n v="14.55"/>
    <n v="87.300000000000011"/>
    <s v="No"/>
  </r>
  <r>
    <s v="POF-29666-012"/>
    <x v="102"/>
    <s v="46885-00260-TL"/>
    <s v="R-D-0.5"/>
    <n v="1"/>
    <x v="891"/>
    <s v="sroseboroughr2@virginia.edu"/>
    <x v="0"/>
    <s v="Rob"/>
    <x v="0"/>
    <s v="D"/>
    <x v="2"/>
    <n v="0.5"/>
    <n v="5.3699999999999992"/>
    <n v="5.3699999999999992"/>
    <s v="Yes"/>
  </r>
  <r>
    <s v="IRX-59256-644"/>
    <x v="678"/>
    <s v="96446-62142-EN"/>
    <s v="A-D-0.2"/>
    <n v="3"/>
    <x v="892"/>
    <s v="ckingwellr3@squarespace.com"/>
    <x v="1"/>
    <s v="Ara"/>
    <x v="2"/>
    <s v="D"/>
    <x v="2"/>
    <n v="0.2"/>
    <n v="2.9849999999999999"/>
    <n v="8.9550000000000001"/>
    <s v="Yes"/>
  </r>
  <r>
    <s v="LTN-89139-350"/>
    <x v="679"/>
    <s v="07756-71018-GU"/>
    <s v="R-L-2.5"/>
    <n v="5"/>
    <x v="893"/>
    <s v="kcantor4@gmpg.org"/>
    <x v="0"/>
    <s v="Rob"/>
    <x v="0"/>
    <s v="L"/>
    <x v="1"/>
    <n v="2.5"/>
    <n v="27.484999999999996"/>
    <n v="137.42499999999998"/>
    <s v="Yes"/>
  </r>
  <r>
    <s v="TXF-79780-017"/>
    <x v="112"/>
    <s v="92048-47813-QB"/>
    <s v="R-L-1"/>
    <n v="5"/>
    <x v="894"/>
    <s v="mblakemorer5@nsw.gov.au"/>
    <x v="0"/>
    <s v="Rob"/>
    <x v="0"/>
    <s v="L"/>
    <x v="1"/>
    <n v="1"/>
    <n v="11.95"/>
    <n v="59.75"/>
    <s v="No"/>
  </r>
  <r>
    <s v="ALM-80762-974"/>
    <x v="55"/>
    <s v="84045-66771-SL"/>
    <s v="A-L-0.5"/>
    <n v="3"/>
    <x v="890"/>
    <s v="ckeaver1@ucoz.com"/>
    <x v="0"/>
    <s v="Ara"/>
    <x v="2"/>
    <s v="L"/>
    <x v="1"/>
    <n v="0.5"/>
    <n v="7.77"/>
    <n v="23.31"/>
    <s v="No"/>
  </r>
  <r>
    <s v="NXF-15738-707"/>
    <x v="680"/>
    <s v="28699-16256-XV"/>
    <s v="R-D-0.5"/>
    <n v="2"/>
    <x v="895"/>
    <s v=""/>
    <x v="0"/>
    <s v="Rob"/>
    <x v="0"/>
    <s v="D"/>
    <x v="2"/>
    <n v="0.5"/>
    <n v="5.3699999999999992"/>
    <n v="10.739999999999998"/>
    <s v="No"/>
  </r>
  <r>
    <s v="MVV-19034-198"/>
    <x v="94"/>
    <s v="98476-63654-CG"/>
    <s v="E-D-2.5"/>
    <n v="6"/>
    <x v="896"/>
    <s v=""/>
    <x v="0"/>
    <s v="Exc"/>
    <x v="1"/>
    <s v="D"/>
    <x v="2"/>
    <n v="2.5"/>
    <n v="27.945"/>
    <n v="167.67000000000002"/>
    <s v="Yes"/>
  </r>
  <r>
    <s v="KUX-19632-830"/>
    <x v="160"/>
    <s v="55409-07759-YG"/>
    <s v="E-D-0.2"/>
    <n v="6"/>
    <x v="897"/>
    <s v="cbernardotr9@wix.com"/>
    <x v="0"/>
    <s v="Exc"/>
    <x v="1"/>
    <s v="D"/>
    <x v="2"/>
    <n v="0.2"/>
    <n v="3.645"/>
    <n v="21.87"/>
    <s v="Yes"/>
  </r>
  <r>
    <s v="SNZ-44595-152"/>
    <x v="681"/>
    <s v="06136-65250-PG"/>
    <s v="R-L-1"/>
    <n v="2"/>
    <x v="898"/>
    <s v="kkemeryra@t.co"/>
    <x v="0"/>
    <s v="Rob"/>
    <x v="0"/>
    <s v="L"/>
    <x v="1"/>
    <n v="1"/>
    <n v="11.95"/>
    <n v="23.9"/>
    <s v="Yes"/>
  </r>
  <r>
    <s v="GQA-37241-629"/>
    <x v="502"/>
    <s v="08405-33165-BS"/>
    <s v="A-M-0.2"/>
    <n v="2"/>
    <x v="899"/>
    <s v="fparlotrb@forbes.com"/>
    <x v="0"/>
    <s v="Ara"/>
    <x v="2"/>
    <s v="M"/>
    <x v="0"/>
    <n v="0.2"/>
    <n v="3.375"/>
    <n v="6.75"/>
    <s v="Yes"/>
  </r>
  <r>
    <s v="WVV-79948-067"/>
    <x v="682"/>
    <s v="66070-30559-WI"/>
    <s v="E-M-2.5"/>
    <n v="1"/>
    <x v="900"/>
    <s v="rcheakrc@tripadvisor.com"/>
    <x v="1"/>
    <s v="Exc"/>
    <x v="1"/>
    <s v="M"/>
    <x v="0"/>
    <n v="2.5"/>
    <n v="31.624999999999996"/>
    <n v="31.624999999999996"/>
    <s v="Yes"/>
  </r>
  <r>
    <s v="LHX-81117-166"/>
    <x v="683"/>
    <s v="01282-28364-RZ"/>
    <s v="R-L-1"/>
    <n v="4"/>
    <x v="901"/>
    <s v="kogeneayrd@utexas.edu"/>
    <x v="0"/>
    <s v="Rob"/>
    <x v="0"/>
    <s v="L"/>
    <x v="1"/>
    <n v="1"/>
    <n v="11.95"/>
    <n v="47.8"/>
    <s v="No"/>
  </r>
  <r>
    <s v="GCD-75444-320"/>
    <x v="594"/>
    <s v="51277-93873-RP"/>
    <s v="L-M-2.5"/>
    <n v="1"/>
    <x v="902"/>
    <s v="cayrere@symantec.com"/>
    <x v="0"/>
    <s v="Lib"/>
    <x v="3"/>
    <s v="M"/>
    <x v="0"/>
    <n v="2.5"/>
    <n v="33.464999999999996"/>
    <n v="33.464999999999996"/>
    <s v="No"/>
  </r>
  <r>
    <s v="SGA-30059-217"/>
    <x v="389"/>
    <s v="84405-83364-DG"/>
    <s v="A-D-0.5"/>
    <n v="5"/>
    <x v="903"/>
    <s v="lkynetonrf@macromedia.com"/>
    <x v="2"/>
    <s v="Ara"/>
    <x v="2"/>
    <s v="D"/>
    <x v="2"/>
    <n v="0.5"/>
    <n v="5.97"/>
    <n v="29.849999999999998"/>
    <s v="Yes"/>
  </r>
  <r>
    <s v="GNL-98714-885"/>
    <x v="583"/>
    <s v="83731-53280-YC"/>
    <s v="R-M-1"/>
    <n v="3"/>
    <x v="904"/>
    <s v=""/>
    <x v="2"/>
    <s v="Rob"/>
    <x v="0"/>
    <s v="M"/>
    <x v="0"/>
    <n v="1"/>
    <n v="9.9499999999999993"/>
    <n v="29.849999999999998"/>
    <s v="Yes"/>
  </r>
  <r>
    <s v="OQA-93249-841"/>
    <x v="647"/>
    <s v="03917-13632-KC"/>
    <s v="A-M-2.5"/>
    <n v="6"/>
    <x v="905"/>
    <s v=""/>
    <x v="0"/>
    <s v="Ara"/>
    <x v="2"/>
    <s v="M"/>
    <x v="0"/>
    <n v="2.5"/>
    <n v="25.874999999999996"/>
    <n v="155.24999999999997"/>
    <s v="Yes"/>
  </r>
  <r>
    <s v="DUV-12075-132"/>
    <x v="366"/>
    <s v="62494-09113-RP"/>
    <s v="E-D-0.2"/>
    <n v="5"/>
    <x v="906"/>
    <s v=""/>
    <x v="0"/>
    <s v="Exc"/>
    <x v="1"/>
    <s v="D"/>
    <x v="2"/>
    <n v="0.2"/>
    <n v="3.645"/>
    <n v="18.225000000000001"/>
    <s v="No"/>
  </r>
  <r>
    <s v="DUV-12075-132"/>
    <x v="366"/>
    <s v="62494-09113-RP"/>
    <s v="L-D-0.5"/>
    <n v="2"/>
    <x v="906"/>
    <s v=""/>
    <x v="0"/>
    <s v="Lib"/>
    <x v="3"/>
    <s v="D"/>
    <x v="2"/>
    <n v="0.5"/>
    <n v="7.77"/>
    <n v="15.54"/>
    <s v="No"/>
  </r>
  <r>
    <s v="KPO-24942-184"/>
    <x v="684"/>
    <s v="70567-65133-CN"/>
    <s v="L-L-2.5"/>
    <n v="3"/>
    <x v="907"/>
    <s v=""/>
    <x v="1"/>
    <s v="Lib"/>
    <x v="3"/>
    <s v="L"/>
    <x v="1"/>
    <n v="2.5"/>
    <n v="36.454999999999998"/>
    <n v="109.36499999999999"/>
    <s v="No"/>
  </r>
  <r>
    <s v="SRJ-79353-838"/>
    <x v="506"/>
    <s v="77869-81373-AY"/>
    <s v="A-L-1"/>
    <n v="6"/>
    <x v="908"/>
    <s v=""/>
    <x v="0"/>
    <s v="Ara"/>
    <x v="2"/>
    <s v="L"/>
    <x v="1"/>
    <n v="1"/>
    <n v="12.95"/>
    <n v="77.699999999999989"/>
    <s v="No"/>
  </r>
  <r>
    <s v="XBV-40336-071"/>
    <x v="685"/>
    <s v="38536-98293-JZ"/>
    <s v="A-D-0.2"/>
    <n v="3"/>
    <x v="909"/>
    <s v=""/>
    <x v="1"/>
    <s v="Ara"/>
    <x v="2"/>
    <s v="D"/>
    <x v="2"/>
    <n v="0.2"/>
    <n v="2.9849999999999999"/>
    <n v="8.9550000000000001"/>
    <s v="No"/>
  </r>
  <r>
    <s v="RLM-96511-467"/>
    <x v="191"/>
    <s v="43014-53743-XK"/>
    <s v="R-L-2.5"/>
    <n v="1"/>
    <x v="910"/>
    <s v="jtewelsonrn@samsung.com"/>
    <x v="0"/>
    <s v="Rob"/>
    <x v="0"/>
    <s v="L"/>
    <x v="1"/>
    <n v="2.5"/>
    <n v="27.484999999999996"/>
    <n v="27.484999999999996"/>
    <s v="No"/>
  </r>
  <r>
    <s v="AEZ-13242-456"/>
    <x v="686"/>
    <s v="62494-09113-RP"/>
    <s v="R-M-0.5"/>
    <n v="5"/>
    <x v="906"/>
    <s v=""/>
    <x v="0"/>
    <s v="Rob"/>
    <x v="0"/>
    <s v="M"/>
    <x v="0"/>
    <n v="0.5"/>
    <n v="5.97"/>
    <n v="29.849999999999998"/>
    <s v="No"/>
  </r>
  <r>
    <s v="UME-75640-698"/>
    <x v="687"/>
    <s v="62494-09113-RP"/>
    <s v="A-M-0.5"/>
    <n v="4"/>
    <x v="906"/>
    <s v=""/>
    <x v="0"/>
    <s v="Ara"/>
    <x v="2"/>
    <s v="M"/>
    <x v="0"/>
    <n v="0.5"/>
    <n v="6.75"/>
    <n v="27"/>
    <s v="No"/>
  </r>
  <r>
    <s v="GJC-66474-557"/>
    <x v="629"/>
    <s v="64965-78386-MY"/>
    <s v="A-D-1"/>
    <n v="1"/>
    <x v="911"/>
    <s v="njennyrq@bigcartel.com"/>
    <x v="0"/>
    <s v="Ara"/>
    <x v="2"/>
    <s v="D"/>
    <x v="2"/>
    <n v="1"/>
    <n v="9.9499999999999993"/>
    <n v="9.9499999999999993"/>
    <s v="No"/>
  </r>
  <r>
    <s v="IRV-20769-219"/>
    <x v="688"/>
    <s v="77131-58092-GE"/>
    <s v="E-M-0.2"/>
    <n v="3"/>
    <x v="912"/>
    <s v=""/>
    <x v="2"/>
    <s v="Exc"/>
    <x v="1"/>
    <s v="M"/>
    <x v="0"/>
    <n v="0.2"/>
    <n v="4.125"/>
    <n v="12.375"/>
    <s v="Yes"/>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285C6C1-6F44-4BBB-A56B-A14C66F83FBE}" name="pivot_RFM_preprocess" cacheId="2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N2:Q916" firstHeaderRow="0" firstDataRow="1" firstDataCol="1"/>
  <pivotFields count="12">
    <pivotField showAll="0"/>
    <pivotField dataField="1" numFmtId="14" showAll="0"/>
    <pivotField axis="axisRow" showAll="0">
      <items count="914">
        <item x="635"/>
        <item x="158"/>
        <item x="579"/>
        <item x="94"/>
        <item x="775"/>
        <item x="869"/>
        <item x="25"/>
        <item x="195"/>
        <item x="901"/>
        <item x="134"/>
        <item x="667"/>
        <item x="175"/>
        <item x="58"/>
        <item x="858"/>
        <item x="748"/>
        <item x="189"/>
        <item x="716"/>
        <item x="574"/>
        <item x="378"/>
        <item x="201"/>
        <item x="511"/>
        <item x="125"/>
        <item x="640"/>
        <item x="18"/>
        <item x="264"/>
        <item x="123"/>
        <item x="6"/>
        <item x="405"/>
        <item x="905"/>
        <item x="445"/>
        <item x="38"/>
        <item x="874"/>
        <item x="140"/>
        <item x="53"/>
        <item x="236"/>
        <item x="233"/>
        <item x="50"/>
        <item x="875"/>
        <item x="164"/>
        <item x="619"/>
        <item x="539"/>
        <item x="52"/>
        <item x="213"/>
        <item x="486"/>
        <item x="898"/>
        <item x="491"/>
        <item x="301"/>
        <item x="449"/>
        <item x="459"/>
        <item x="835"/>
        <item x="885"/>
        <item x="39"/>
        <item x="371"/>
        <item x="155"/>
        <item x="463"/>
        <item x="101"/>
        <item x="323"/>
        <item x="812"/>
        <item x="105"/>
        <item x="503"/>
        <item x="22"/>
        <item x="893"/>
        <item x="241"/>
        <item x="250"/>
        <item x="130"/>
        <item x="761"/>
        <item x="752"/>
        <item x="414"/>
        <item x="36"/>
        <item x="228"/>
        <item x="899"/>
        <item x="706"/>
        <item x="360"/>
        <item x="33"/>
        <item x="319"/>
        <item x="131"/>
        <item x="187"/>
        <item x="93"/>
        <item x="234"/>
        <item x="789"/>
        <item x="719"/>
        <item x="103"/>
        <item x="568"/>
        <item x="679"/>
        <item x="279"/>
        <item x="883"/>
        <item x="556"/>
        <item x="448"/>
        <item x="49"/>
        <item x="434"/>
        <item x="441"/>
        <item x="506"/>
        <item x="541"/>
        <item x="205"/>
        <item x="484"/>
        <item x="682"/>
        <item x="544"/>
        <item x="796"/>
        <item x="367"/>
        <item x="651"/>
        <item x="218"/>
        <item x="209"/>
        <item x="699"/>
        <item x="769"/>
        <item x="376"/>
        <item x="845"/>
        <item x="70"/>
        <item x="601"/>
        <item x="145"/>
        <item x="242"/>
        <item x="714"/>
        <item x="139"/>
        <item x="254"/>
        <item x="225"/>
        <item x="754"/>
        <item x="314"/>
        <item x="390"/>
        <item x="771"/>
        <item x="513"/>
        <item x="776"/>
        <item x="572"/>
        <item x="92"/>
        <item x="849"/>
        <item x="641"/>
        <item x="545"/>
        <item x="208"/>
        <item x="87"/>
        <item x="32"/>
        <item x="454"/>
        <item x="63"/>
        <item x="401"/>
        <item x="26"/>
        <item x="59"/>
        <item x="862"/>
        <item x="383"/>
        <item x="227"/>
        <item x="564"/>
        <item x="576"/>
        <item x="571"/>
        <item x="470"/>
        <item x="872"/>
        <item x="147"/>
        <item x="67"/>
        <item x="100"/>
        <item x="868"/>
        <item x="739"/>
        <item x="790"/>
        <item x="43"/>
        <item x="424"/>
        <item x="630"/>
        <item x="379"/>
        <item x="395"/>
        <item x="257"/>
        <item x="828"/>
        <item x="421"/>
        <item x="285"/>
        <item x="795"/>
        <item x="347"/>
        <item x="185"/>
        <item x="361"/>
        <item x="570"/>
        <item x="583"/>
        <item x="85"/>
        <item x="150"/>
        <item x="808"/>
        <item x="270"/>
        <item x="0"/>
        <item x="680"/>
        <item x="559"/>
        <item x="772"/>
        <item x="488"/>
        <item x="622"/>
        <item x="519"/>
        <item x="385"/>
        <item x="648"/>
        <item x="581"/>
        <item x="289"/>
        <item x="119"/>
        <item x="386"/>
        <item x="709"/>
        <item x="741"/>
        <item x="520"/>
        <item x="563"/>
        <item x="304"/>
        <item x="801"/>
        <item x="650"/>
        <item x="174"/>
        <item x="832"/>
        <item x="803"/>
        <item x="109"/>
        <item x="674"/>
        <item x="566"/>
        <item x="807"/>
        <item x="232"/>
        <item x="720"/>
        <item x="1"/>
        <item x="5"/>
        <item x="652"/>
        <item x="276"/>
        <item x="35"/>
        <item x="731"/>
        <item x="806"/>
        <item x="632"/>
        <item x="403"/>
        <item x="357"/>
        <item x="48"/>
        <item x="436"/>
        <item x="102"/>
        <item x="287"/>
        <item x="788"/>
        <item x="467"/>
        <item x="490"/>
        <item x="537"/>
        <item x="331"/>
        <item x="489"/>
        <item x="603"/>
        <item x="426"/>
        <item x="425"/>
        <item x="215"/>
        <item x="142"/>
        <item x="2"/>
        <item x="767"/>
        <item x="21"/>
        <item x="562"/>
        <item x="879"/>
        <item x="688"/>
        <item x="442"/>
        <item x="596"/>
        <item x="190"/>
        <item x="30"/>
        <item x="514"/>
        <item x="671"/>
        <item x="696"/>
        <item x="685"/>
        <item x="614"/>
        <item x="13"/>
        <item x="643"/>
        <item x="251"/>
        <item x="785"/>
        <item x="469"/>
        <item x="51"/>
        <item x="246"/>
        <item x="74"/>
        <item x="532"/>
        <item x="637"/>
        <item x="694"/>
        <item x="47"/>
        <item x="300"/>
        <item x="438"/>
        <item x="200"/>
        <item x="446"/>
        <item x="691"/>
        <item x="525"/>
        <item x="888"/>
        <item x="258"/>
        <item x="613"/>
        <item x="745"/>
        <item x="678"/>
        <item x="854"/>
        <item x="165"/>
        <item x="819"/>
        <item x="427"/>
        <item x="69"/>
        <item x="895"/>
        <item x="177"/>
        <item x="364"/>
        <item x="89"/>
        <item x="587"/>
        <item x="569"/>
        <item x="567"/>
        <item x="735"/>
        <item x="732"/>
        <item x="336"/>
        <item x="611"/>
        <item x="354"/>
        <item x="600"/>
        <item x="78"/>
        <item x="84"/>
        <item x="256"/>
        <item x="538"/>
        <item x="718"/>
        <item x="79"/>
        <item x="340"/>
        <item x="870"/>
        <item x="721"/>
        <item x="499"/>
        <item x="349"/>
        <item x="498"/>
        <item x="529"/>
        <item x="786"/>
        <item x="219"/>
        <item x="245"/>
        <item x="339"/>
        <item x="399"/>
        <item x="178"/>
        <item x="605"/>
        <item x="802"/>
        <item x="221"/>
        <item x="60"/>
        <item x="455"/>
        <item x="282"/>
        <item x="717"/>
        <item x="844"/>
        <item x="97"/>
        <item x="10"/>
        <item x="647"/>
        <item x="851"/>
        <item x="380"/>
        <item x="821"/>
        <item x="243"/>
        <item x="592"/>
        <item x="657"/>
        <item x="867"/>
        <item x="586"/>
        <item x="199"/>
        <item x="666"/>
        <item x="332"/>
        <item x="863"/>
        <item x="321"/>
        <item x="374"/>
        <item x="42"/>
        <item x="846"/>
        <item x="684"/>
        <item x="248"/>
        <item x="440"/>
        <item x="259"/>
        <item x="417"/>
        <item x="318"/>
        <item x="284"/>
        <item x="351"/>
        <item x="298"/>
        <item x="117"/>
        <item x="291"/>
        <item x="293"/>
        <item x="188"/>
        <item x="19"/>
        <item x="783"/>
        <item x="452"/>
        <item x="202"/>
        <item x="909"/>
        <item x="159"/>
        <item x="535"/>
        <item x="167"/>
        <item x="763"/>
        <item x="138"/>
        <item x="28"/>
        <item x="83"/>
        <item x="627"/>
        <item x="645"/>
        <item x="11"/>
        <item x="557"/>
        <item x="604"/>
        <item x="482"/>
        <item x="534"/>
        <item x="135"/>
        <item x="137"/>
        <item x="591"/>
        <item x="618"/>
        <item x="850"/>
        <item x="608"/>
        <item x="833"/>
        <item x="746"/>
        <item x="703"/>
        <item x="747"/>
        <item x="88"/>
        <item x="876"/>
        <item x="693"/>
        <item x="774"/>
        <item x="565"/>
        <item x="226"/>
        <item x="553"/>
        <item x="762"/>
        <item x="362"/>
        <item x="428"/>
        <item x="62"/>
        <item x="910"/>
        <item x="163"/>
        <item x="528"/>
        <item x="306"/>
        <item x="711"/>
        <item x="356"/>
        <item x="479"/>
        <item x="255"/>
        <item x="391"/>
        <item x="698"/>
        <item x="372"/>
        <item x="830"/>
        <item x="335"/>
        <item x="330"/>
        <item x="855"/>
        <item x="373"/>
        <item x="316"/>
        <item x="29"/>
        <item x="45"/>
        <item x="95"/>
        <item x="278"/>
        <item x="595"/>
        <item x="269"/>
        <item x="847"/>
        <item x="697"/>
        <item x="584"/>
        <item x="634"/>
        <item x="238"/>
        <item x="377"/>
        <item x="610"/>
        <item x="843"/>
        <item x="891"/>
        <item x="456"/>
        <item x="662"/>
        <item x="727"/>
        <item x="784"/>
        <item x="625"/>
        <item x="398"/>
        <item x="121"/>
        <item x="295"/>
        <item x="112"/>
        <item x="206"/>
        <item x="664"/>
        <item x="223"/>
        <item x="453"/>
        <item x="400"/>
        <item x="781"/>
        <item x="355"/>
        <item x="886"/>
        <item x="860"/>
        <item x="497"/>
        <item x="384"/>
        <item x="352"/>
        <item x="220"/>
        <item x="737"/>
        <item x="252"/>
        <item x="23"/>
        <item x="9"/>
        <item x="773"/>
        <item x="476"/>
        <item x="621"/>
        <item x="107"/>
        <item x="271"/>
        <item x="878"/>
        <item x="675"/>
        <item x="34"/>
        <item x="419"/>
        <item x="432"/>
        <item x="24"/>
        <item x="461"/>
        <item x="757"/>
        <item x="413"/>
        <item x="668"/>
        <item x="738"/>
        <item x="815"/>
        <item x="902"/>
        <item x="27"/>
        <item x="162"/>
        <item x="265"/>
        <item x="725"/>
        <item x="852"/>
        <item x="547"/>
        <item x="826"/>
        <item x="154"/>
        <item x="778"/>
        <item x="588"/>
        <item x="740"/>
        <item x="602"/>
        <item x="861"/>
        <item x="633"/>
        <item x="268"/>
        <item x="296"/>
        <item x="247"/>
        <item x="620"/>
        <item x="478"/>
        <item x="402"/>
        <item x="487"/>
        <item x="856"/>
        <item x="249"/>
        <item x="756"/>
        <item x="262"/>
        <item x="550"/>
        <item x="388"/>
        <item x="758"/>
        <item x="797"/>
        <item x="543"/>
        <item x="299"/>
        <item x="194"/>
        <item x="689"/>
        <item x="460"/>
        <item x="40"/>
        <item x="813"/>
        <item x="760"/>
        <item x="73"/>
        <item x="118"/>
        <item x="172"/>
        <item x="397"/>
        <item x="686"/>
        <item x="897"/>
        <item x="884"/>
        <item x="468"/>
        <item x="594"/>
        <item x="615"/>
        <item x="99"/>
        <item x="677"/>
        <item x="363"/>
        <item x="842"/>
        <item x="151"/>
        <item x="702"/>
        <item x="607"/>
        <item x="715"/>
        <item x="211"/>
        <item x="266"/>
        <item x="670"/>
        <item x="143"/>
        <item x="889"/>
        <item x="261"/>
        <item x="16"/>
        <item x="822"/>
        <item x="505"/>
        <item x="676"/>
        <item x="522"/>
        <item x="654"/>
        <item x="294"/>
        <item x="838"/>
        <item x="126"/>
        <item x="54"/>
        <item x="274"/>
        <item x="447"/>
        <item x="410"/>
        <item x="240"/>
        <item x="350"/>
        <item x="530"/>
        <item x="342"/>
        <item x="516"/>
        <item x="338"/>
        <item x="156"/>
        <item x="346"/>
        <item x="146"/>
        <item x="368"/>
        <item x="779"/>
        <item x="280"/>
        <item x="764"/>
        <item x="418"/>
        <item x="665"/>
        <item x="462"/>
        <item x="585"/>
        <item x="136"/>
        <item x="420"/>
        <item x="344"/>
        <item x="366"/>
        <item x="7"/>
        <item x="728"/>
        <item x="370"/>
        <item x="628"/>
        <item x="646"/>
        <item x="113"/>
        <item x="345"/>
        <item x="517"/>
        <item x="111"/>
        <item x="15"/>
        <item x="429"/>
        <item x="548"/>
        <item x="906"/>
        <item x="290"/>
        <item x="157"/>
        <item x="315"/>
        <item x="799"/>
        <item x="275"/>
        <item x="281"/>
        <item x="72"/>
        <item x="736"/>
        <item x="730"/>
        <item x="865"/>
        <item x="626"/>
        <item x="106"/>
        <item x="303"/>
        <item x="90"/>
        <item x="308"/>
        <item x="334"/>
        <item x="472"/>
        <item x="524"/>
        <item x="337"/>
        <item x="599"/>
        <item x="273"/>
        <item x="184"/>
        <item x="672"/>
        <item x="501"/>
        <item x="589"/>
        <item x="911"/>
        <item x="656"/>
        <item x="4"/>
        <item x="56"/>
        <item x="810"/>
        <item x="798"/>
        <item x="176"/>
        <item x="900"/>
        <item x="483"/>
        <item x="551"/>
        <item x="267"/>
        <item x="464"/>
        <item x="108"/>
        <item x="704"/>
        <item x="649"/>
        <item x="186"/>
        <item x="170"/>
        <item x="493"/>
        <item x="183"/>
        <item x="272"/>
        <item x="423"/>
        <item x="710"/>
        <item x="466"/>
        <item x="393"/>
        <item x="658"/>
        <item x="496"/>
        <item x="829"/>
        <item x="814"/>
        <item x="840"/>
        <item x="415"/>
        <item x="128"/>
        <item x="780"/>
        <item x="132"/>
        <item x="408"/>
        <item x="866"/>
        <item x="359"/>
        <item x="81"/>
        <item x="451"/>
        <item x="133"/>
        <item x="787"/>
        <item x="841"/>
        <item x="873"/>
        <item x="881"/>
        <item x="695"/>
        <item x="659"/>
        <item x="864"/>
        <item x="358"/>
        <item x="310"/>
        <item x="65"/>
        <item x="561"/>
        <item x="197"/>
        <item x="57"/>
        <item x="64"/>
        <item x="554"/>
        <item x="526"/>
        <item x="288"/>
        <item x="320"/>
        <item x="907"/>
        <item x="409"/>
        <item x="759"/>
        <item x="477"/>
        <item x="653"/>
        <item x="578"/>
        <item x="416"/>
        <item x="598"/>
        <item x="435"/>
        <item x="597"/>
        <item x="433"/>
        <item x="521"/>
        <item x="422"/>
        <item x="387"/>
        <item x="149"/>
        <item x="624"/>
        <item x="204"/>
        <item x="723"/>
        <item x="766"/>
        <item x="495"/>
        <item x="37"/>
        <item x="502"/>
        <item x="457"/>
        <item x="148"/>
        <item x="507"/>
        <item x="381"/>
        <item x="500"/>
        <item x="573"/>
        <item x="116"/>
        <item x="286"/>
        <item x="348"/>
        <item x="582"/>
        <item x="834"/>
        <item x="777"/>
        <item x="542"/>
        <item x="749"/>
        <item x="644"/>
        <item x="375"/>
        <item x="722"/>
        <item x="144"/>
        <item x="169"/>
        <item x="66"/>
        <item x="823"/>
        <item x="510"/>
        <item x="871"/>
        <item x="8"/>
        <item x="407"/>
        <item x="181"/>
        <item x="700"/>
        <item x="46"/>
        <item x="481"/>
        <item x="75"/>
        <item x="253"/>
        <item x="17"/>
        <item x="824"/>
        <item x="313"/>
        <item x="687"/>
        <item x="324"/>
        <item x="912"/>
        <item x="705"/>
        <item x="811"/>
        <item x="793"/>
        <item x="412"/>
        <item x="61"/>
        <item x="518"/>
        <item x="431"/>
        <item x="31"/>
        <item x="669"/>
        <item x="877"/>
        <item x="692"/>
        <item x="908"/>
        <item x="369"/>
        <item x="244"/>
        <item x="792"/>
        <item x="443"/>
        <item x="325"/>
        <item x="744"/>
        <item x="473"/>
        <item x="612"/>
        <item x="216"/>
        <item x="231"/>
        <item x="260"/>
        <item x="55"/>
        <item x="887"/>
        <item x="305"/>
        <item x="444"/>
        <item x="661"/>
        <item x="239"/>
        <item x="198"/>
        <item x="173"/>
        <item x="207"/>
        <item x="734"/>
        <item x="465"/>
        <item x="575"/>
        <item x="765"/>
        <item x="68"/>
        <item x="353"/>
        <item x="312"/>
        <item x="80"/>
        <item x="76"/>
        <item x="91"/>
        <item x="122"/>
        <item x="809"/>
        <item x="552"/>
        <item x="329"/>
        <item x="512"/>
        <item x="475"/>
        <item x="326"/>
        <item x="179"/>
        <item x="297"/>
        <item x="755"/>
        <item x="492"/>
        <item x="904"/>
        <item x="322"/>
        <item x="708"/>
        <item x="882"/>
        <item x="110"/>
        <item x="343"/>
        <item x="224"/>
        <item x="890"/>
        <item x="804"/>
        <item x="753"/>
        <item x="292"/>
        <item x="196"/>
        <item x="214"/>
        <item x="235"/>
        <item x="903"/>
        <item x="480"/>
        <item x="533"/>
        <item x="623"/>
        <item x="673"/>
        <item x="817"/>
        <item x="193"/>
        <item x="41"/>
        <item x="590"/>
        <item x="171"/>
        <item x="794"/>
        <item x="333"/>
        <item x="733"/>
        <item x="365"/>
        <item x="71"/>
        <item x="161"/>
        <item x="168"/>
        <item x="3"/>
        <item x="857"/>
        <item x="515"/>
        <item x="382"/>
        <item x="853"/>
        <item x="283"/>
        <item x="182"/>
        <item x="124"/>
        <item x="743"/>
        <item x="96"/>
        <item x="504"/>
        <item x="683"/>
        <item x="791"/>
        <item x="82"/>
        <item x="546"/>
        <item x="404"/>
        <item x="609"/>
        <item x="115"/>
        <item x="712"/>
        <item x="770"/>
        <item x="394"/>
        <item x="782"/>
        <item x="141"/>
        <item x="839"/>
        <item x="120"/>
        <item x="540"/>
        <item x="212"/>
        <item x="217"/>
        <item x="411"/>
        <item x="180"/>
        <item x="86"/>
        <item x="836"/>
        <item x="713"/>
        <item x="655"/>
        <item x="222"/>
        <item x="114"/>
        <item x="509"/>
        <item x="629"/>
        <item x="191"/>
        <item x="751"/>
        <item x="98"/>
        <item x="127"/>
        <item x="681"/>
        <item x="439"/>
        <item x="859"/>
        <item x="690"/>
        <item x="560"/>
        <item x="805"/>
        <item x="523"/>
        <item x="210"/>
        <item x="558"/>
        <item x="458"/>
        <item x="129"/>
        <item x="317"/>
        <item x="820"/>
        <item x="44"/>
        <item x="536"/>
        <item x="707"/>
        <item x="77"/>
        <item x="701"/>
        <item x="816"/>
        <item x="166"/>
        <item x="527"/>
        <item x="894"/>
        <item x="639"/>
        <item x="389"/>
        <item x="485"/>
        <item x="549"/>
        <item x="471"/>
        <item x="104"/>
        <item x="508"/>
        <item x="450"/>
        <item x="392"/>
        <item x="406"/>
        <item x="229"/>
        <item x="606"/>
        <item x="818"/>
        <item x="192"/>
        <item x="663"/>
        <item x="341"/>
        <item x="617"/>
        <item x="636"/>
        <item x="577"/>
        <item x="328"/>
        <item x="837"/>
        <item x="160"/>
        <item x="311"/>
        <item x="848"/>
        <item x="880"/>
        <item x="638"/>
        <item x="20"/>
        <item x="494"/>
        <item x="12"/>
        <item x="825"/>
        <item x="263"/>
        <item x="580"/>
        <item x="768"/>
        <item x="892"/>
        <item x="302"/>
        <item x="750"/>
        <item x="153"/>
        <item x="642"/>
        <item x="729"/>
        <item x="309"/>
        <item x="800"/>
        <item x="616"/>
        <item x="230"/>
        <item x="831"/>
        <item x="307"/>
        <item x="660"/>
        <item x="152"/>
        <item x="742"/>
        <item x="631"/>
        <item x="896"/>
        <item x="593"/>
        <item x="203"/>
        <item x="726"/>
        <item x="474"/>
        <item x="724"/>
        <item x="396"/>
        <item x="827"/>
        <item x="327"/>
        <item x="277"/>
        <item x="237"/>
        <item x="14"/>
        <item x="437"/>
        <item x="430"/>
        <item x="531"/>
        <item x="555"/>
        <item t="default"/>
      </items>
    </pivotField>
    <pivotField dataField="1" showAll="0"/>
    <pivotField showAll="0"/>
    <pivotField showAll="0"/>
    <pivotField showAll="0"/>
    <pivotField showAll="0"/>
    <pivotField showAll="0"/>
    <pivotField dataField="1" showAll="0"/>
    <pivotField showAll="0"/>
    <pivotField showAll="0"/>
  </pivotFields>
  <rowFields count="1">
    <field x="2"/>
  </rowFields>
  <rowItems count="91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x v="547"/>
    </i>
    <i>
      <x v="548"/>
    </i>
    <i>
      <x v="549"/>
    </i>
    <i>
      <x v="550"/>
    </i>
    <i>
      <x v="551"/>
    </i>
    <i>
      <x v="552"/>
    </i>
    <i>
      <x v="553"/>
    </i>
    <i>
      <x v="554"/>
    </i>
    <i>
      <x v="555"/>
    </i>
    <i>
      <x v="556"/>
    </i>
    <i>
      <x v="557"/>
    </i>
    <i>
      <x v="558"/>
    </i>
    <i>
      <x v="559"/>
    </i>
    <i>
      <x v="560"/>
    </i>
    <i>
      <x v="561"/>
    </i>
    <i>
      <x v="562"/>
    </i>
    <i>
      <x v="563"/>
    </i>
    <i>
      <x v="564"/>
    </i>
    <i>
      <x v="565"/>
    </i>
    <i>
      <x v="566"/>
    </i>
    <i>
      <x v="567"/>
    </i>
    <i>
      <x v="568"/>
    </i>
    <i>
      <x v="569"/>
    </i>
    <i>
      <x v="570"/>
    </i>
    <i>
      <x v="571"/>
    </i>
    <i>
      <x v="572"/>
    </i>
    <i>
      <x v="573"/>
    </i>
    <i>
      <x v="574"/>
    </i>
    <i>
      <x v="575"/>
    </i>
    <i>
      <x v="576"/>
    </i>
    <i>
      <x v="577"/>
    </i>
    <i>
      <x v="578"/>
    </i>
    <i>
      <x v="579"/>
    </i>
    <i>
      <x v="580"/>
    </i>
    <i>
      <x v="581"/>
    </i>
    <i>
      <x v="582"/>
    </i>
    <i>
      <x v="583"/>
    </i>
    <i>
      <x v="584"/>
    </i>
    <i>
      <x v="585"/>
    </i>
    <i>
      <x v="586"/>
    </i>
    <i>
      <x v="587"/>
    </i>
    <i>
      <x v="588"/>
    </i>
    <i>
      <x v="589"/>
    </i>
    <i>
      <x v="590"/>
    </i>
    <i>
      <x v="591"/>
    </i>
    <i>
      <x v="592"/>
    </i>
    <i>
      <x v="593"/>
    </i>
    <i>
      <x v="594"/>
    </i>
    <i>
      <x v="595"/>
    </i>
    <i>
      <x v="596"/>
    </i>
    <i>
      <x v="597"/>
    </i>
    <i>
      <x v="598"/>
    </i>
    <i>
      <x v="599"/>
    </i>
    <i>
      <x v="600"/>
    </i>
    <i>
      <x v="601"/>
    </i>
    <i>
      <x v="602"/>
    </i>
    <i>
      <x v="603"/>
    </i>
    <i>
      <x v="604"/>
    </i>
    <i>
      <x v="605"/>
    </i>
    <i>
      <x v="606"/>
    </i>
    <i>
      <x v="607"/>
    </i>
    <i>
      <x v="608"/>
    </i>
    <i>
      <x v="609"/>
    </i>
    <i>
      <x v="610"/>
    </i>
    <i>
      <x v="611"/>
    </i>
    <i>
      <x v="612"/>
    </i>
    <i>
      <x v="613"/>
    </i>
    <i>
      <x v="614"/>
    </i>
    <i>
      <x v="615"/>
    </i>
    <i>
      <x v="616"/>
    </i>
    <i>
      <x v="617"/>
    </i>
    <i>
      <x v="618"/>
    </i>
    <i>
      <x v="619"/>
    </i>
    <i>
      <x v="620"/>
    </i>
    <i>
      <x v="621"/>
    </i>
    <i>
      <x v="622"/>
    </i>
    <i>
      <x v="623"/>
    </i>
    <i>
      <x v="624"/>
    </i>
    <i>
      <x v="625"/>
    </i>
    <i>
      <x v="626"/>
    </i>
    <i>
      <x v="627"/>
    </i>
    <i>
      <x v="628"/>
    </i>
    <i>
      <x v="629"/>
    </i>
    <i>
      <x v="630"/>
    </i>
    <i>
      <x v="631"/>
    </i>
    <i>
      <x v="632"/>
    </i>
    <i>
      <x v="633"/>
    </i>
    <i>
      <x v="634"/>
    </i>
    <i>
      <x v="635"/>
    </i>
    <i>
      <x v="636"/>
    </i>
    <i>
      <x v="637"/>
    </i>
    <i>
      <x v="638"/>
    </i>
    <i>
      <x v="639"/>
    </i>
    <i>
      <x v="640"/>
    </i>
    <i>
      <x v="641"/>
    </i>
    <i>
      <x v="642"/>
    </i>
    <i>
      <x v="643"/>
    </i>
    <i>
      <x v="644"/>
    </i>
    <i>
      <x v="645"/>
    </i>
    <i>
      <x v="646"/>
    </i>
    <i>
      <x v="647"/>
    </i>
    <i>
      <x v="648"/>
    </i>
    <i>
      <x v="649"/>
    </i>
    <i>
      <x v="650"/>
    </i>
    <i>
      <x v="651"/>
    </i>
    <i>
      <x v="652"/>
    </i>
    <i>
      <x v="653"/>
    </i>
    <i>
      <x v="654"/>
    </i>
    <i>
      <x v="655"/>
    </i>
    <i>
      <x v="656"/>
    </i>
    <i>
      <x v="657"/>
    </i>
    <i>
      <x v="658"/>
    </i>
    <i>
      <x v="659"/>
    </i>
    <i>
      <x v="660"/>
    </i>
    <i>
      <x v="661"/>
    </i>
    <i>
      <x v="662"/>
    </i>
    <i>
      <x v="663"/>
    </i>
    <i>
      <x v="664"/>
    </i>
    <i>
      <x v="665"/>
    </i>
    <i>
      <x v="666"/>
    </i>
    <i>
      <x v="667"/>
    </i>
    <i>
      <x v="668"/>
    </i>
    <i>
      <x v="669"/>
    </i>
    <i>
      <x v="670"/>
    </i>
    <i>
      <x v="671"/>
    </i>
    <i>
      <x v="672"/>
    </i>
    <i>
      <x v="673"/>
    </i>
    <i>
      <x v="674"/>
    </i>
    <i>
      <x v="675"/>
    </i>
    <i>
      <x v="676"/>
    </i>
    <i>
      <x v="677"/>
    </i>
    <i>
      <x v="678"/>
    </i>
    <i>
      <x v="679"/>
    </i>
    <i>
      <x v="680"/>
    </i>
    <i>
      <x v="681"/>
    </i>
    <i>
      <x v="682"/>
    </i>
    <i>
      <x v="683"/>
    </i>
    <i>
      <x v="684"/>
    </i>
    <i>
      <x v="685"/>
    </i>
    <i>
      <x v="686"/>
    </i>
    <i>
      <x v="687"/>
    </i>
    <i>
      <x v="688"/>
    </i>
    <i>
      <x v="689"/>
    </i>
    <i>
      <x v="690"/>
    </i>
    <i>
      <x v="691"/>
    </i>
    <i>
      <x v="692"/>
    </i>
    <i>
      <x v="693"/>
    </i>
    <i>
      <x v="694"/>
    </i>
    <i>
      <x v="695"/>
    </i>
    <i>
      <x v="696"/>
    </i>
    <i>
      <x v="697"/>
    </i>
    <i>
      <x v="698"/>
    </i>
    <i>
      <x v="699"/>
    </i>
    <i>
      <x v="700"/>
    </i>
    <i>
      <x v="701"/>
    </i>
    <i>
      <x v="702"/>
    </i>
    <i>
      <x v="703"/>
    </i>
    <i>
      <x v="704"/>
    </i>
    <i>
      <x v="705"/>
    </i>
    <i>
      <x v="706"/>
    </i>
    <i>
      <x v="707"/>
    </i>
    <i>
      <x v="708"/>
    </i>
    <i>
      <x v="709"/>
    </i>
    <i>
      <x v="710"/>
    </i>
    <i>
      <x v="711"/>
    </i>
    <i>
      <x v="712"/>
    </i>
    <i>
      <x v="713"/>
    </i>
    <i>
      <x v="714"/>
    </i>
    <i>
      <x v="715"/>
    </i>
    <i>
      <x v="716"/>
    </i>
    <i>
      <x v="717"/>
    </i>
    <i>
      <x v="718"/>
    </i>
    <i>
      <x v="719"/>
    </i>
    <i>
      <x v="720"/>
    </i>
    <i>
      <x v="721"/>
    </i>
    <i>
      <x v="722"/>
    </i>
    <i>
      <x v="723"/>
    </i>
    <i>
      <x v="724"/>
    </i>
    <i>
      <x v="725"/>
    </i>
    <i>
      <x v="726"/>
    </i>
    <i>
      <x v="727"/>
    </i>
    <i>
      <x v="728"/>
    </i>
    <i>
      <x v="729"/>
    </i>
    <i>
      <x v="730"/>
    </i>
    <i>
      <x v="731"/>
    </i>
    <i>
      <x v="732"/>
    </i>
    <i>
      <x v="733"/>
    </i>
    <i>
      <x v="734"/>
    </i>
    <i>
      <x v="735"/>
    </i>
    <i>
      <x v="736"/>
    </i>
    <i>
      <x v="737"/>
    </i>
    <i>
      <x v="738"/>
    </i>
    <i>
      <x v="739"/>
    </i>
    <i>
      <x v="740"/>
    </i>
    <i>
      <x v="741"/>
    </i>
    <i>
      <x v="742"/>
    </i>
    <i>
      <x v="743"/>
    </i>
    <i>
      <x v="744"/>
    </i>
    <i>
      <x v="745"/>
    </i>
    <i>
      <x v="746"/>
    </i>
    <i>
      <x v="747"/>
    </i>
    <i>
      <x v="748"/>
    </i>
    <i>
      <x v="749"/>
    </i>
    <i>
      <x v="750"/>
    </i>
    <i>
      <x v="751"/>
    </i>
    <i>
      <x v="752"/>
    </i>
    <i>
      <x v="753"/>
    </i>
    <i>
      <x v="754"/>
    </i>
    <i>
      <x v="755"/>
    </i>
    <i>
      <x v="756"/>
    </i>
    <i>
      <x v="757"/>
    </i>
    <i>
      <x v="758"/>
    </i>
    <i>
      <x v="759"/>
    </i>
    <i>
      <x v="760"/>
    </i>
    <i>
      <x v="761"/>
    </i>
    <i>
      <x v="762"/>
    </i>
    <i>
      <x v="763"/>
    </i>
    <i>
      <x v="764"/>
    </i>
    <i>
      <x v="765"/>
    </i>
    <i>
      <x v="766"/>
    </i>
    <i>
      <x v="767"/>
    </i>
    <i>
      <x v="768"/>
    </i>
    <i>
      <x v="769"/>
    </i>
    <i>
      <x v="770"/>
    </i>
    <i>
      <x v="771"/>
    </i>
    <i>
      <x v="772"/>
    </i>
    <i>
      <x v="773"/>
    </i>
    <i>
      <x v="774"/>
    </i>
    <i>
      <x v="775"/>
    </i>
    <i>
      <x v="776"/>
    </i>
    <i>
      <x v="777"/>
    </i>
    <i>
      <x v="778"/>
    </i>
    <i>
      <x v="779"/>
    </i>
    <i>
      <x v="780"/>
    </i>
    <i>
      <x v="781"/>
    </i>
    <i>
      <x v="782"/>
    </i>
    <i>
      <x v="783"/>
    </i>
    <i>
      <x v="784"/>
    </i>
    <i>
      <x v="785"/>
    </i>
    <i>
      <x v="786"/>
    </i>
    <i>
      <x v="787"/>
    </i>
    <i>
      <x v="788"/>
    </i>
    <i>
      <x v="789"/>
    </i>
    <i>
      <x v="790"/>
    </i>
    <i>
      <x v="791"/>
    </i>
    <i>
      <x v="792"/>
    </i>
    <i>
      <x v="793"/>
    </i>
    <i>
      <x v="794"/>
    </i>
    <i>
      <x v="795"/>
    </i>
    <i>
      <x v="796"/>
    </i>
    <i>
      <x v="797"/>
    </i>
    <i>
      <x v="798"/>
    </i>
    <i>
      <x v="799"/>
    </i>
    <i>
      <x v="800"/>
    </i>
    <i>
      <x v="801"/>
    </i>
    <i>
      <x v="802"/>
    </i>
    <i>
      <x v="803"/>
    </i>
    <i>
      <x v="804"/>
    </i>
    <i>
      <x v="805"/>
    </i>
    <i>
      <x v="806"/>
    </i>
    <i>
      <x v="807"/>
    </i>
    <i>
      <x v="808"/>
    </i>
    <i>
      <x v="809"/>
    </i>
    <i>
      <x v="810"/>
    </i>
    <i>
      <x v="811"/>
    </i>
    <i>
      <x v="812"/>
    </i>
    <i>
      <x v="813"/>
    </i>
    <i>
      <x v="814"/>
    </i>
    <i>
      <x v="815"/>
    </i>
    <i>
      <x v="816"/>
    </i>
    <i>
      <x v="817"/>
    </i>
    <i>
      <x v="818"/>
    </i>
    <i>
      <x v="819"/>
    </i>
    <i>
      <x v="820"/>
    </i>
    <i>
      <x v="821"/>
    </i>
    <i>
      <x v="822"/>
    </i>
    <i>
      <x v="823"/>
    </i>
    <i>
      <x v="824"/>
    </i>
    <i>
      <x v="825"/>
    </i>
    <i>
      <x v="826"/>
    </i>
    <i>
      <x v="827"/>
    </i>
    <i>
      <x v="828"/>
    </i>
    <i>
      <x v="829"/>
    </i>
    <i>
      <x v="830"/>
    </i>
    <i>
      <x v="831"/>
    </i>
    <i>
      <x v="832"/>
    </i>
    <i>
      <x v="833"/>
    </i>
    <i>
      <x v="834"/>
    </i>
    <i>
      <x v="835"/>
    </i>
    <i>
      <x v="836"/>
    </i>
    <i>
      <x v="837"/>
    </i>
    <i>
      <x v="838"/>
    </i>
    <i>
      <x v="839"/>
    </i>
    <i>
      <x v="840"/>
    </i>
    <i>
      <x v="841"/>
    </i>
    <i>
      <x v="842"/>
    </i>
    <i>
      <x v="843"/>
    </i>
    <i>
      <x v="844"/>
    </i>
    <i>
      <x v="845"/>
    </i>
    <i>
      <x v="846"/>
    </i>
    <i>
      <x v="847"/>
    </i>
    <i>
      <x v="848"/>
    </i>
    <i>
      <x v="849"/>
    </i>
    <i>
      <x v="850"/>
    </i>
    <i>
      <x v="851"/>
    </i>
    <i>
      <x v="852"/>
    </i>
    <i>
      <x v="853"/>
    </i>
    <i>
      <x v="854"/>
    </i>
    <i>
      <x v="855"/>
    </i>
    <i>
      <x v="856"/>
    </i>
    <i>
      <x v="857"/>
    </i>
    <i>
      <x v="858"/>
    </i>
    <i>
      <x v="859"/>
    </i>
    <i>
      <x v="860"/>
    </i>
    <i>
      <x v="861"/>
    </i>
    <i>
      <x v="862"/>
    </i>
    <i>
      <x v="863"/>
    </i>
    <i>
      <x v="864"/>
    </i>
    <i>
      <x v="865"/>
    </i>
    <i>
      <x v="866"/>
    </i>
    <i>
      <x v="867"/>
    </i>
    <i>
      <x v="868"/>
    </i>
    <i>
      <x v="869"/>
    </i>
    <i>
      <x v="870"/>
    </i>
    <i>
      <x v="871"/>
    </i>
    <i>
      <x v="872"/>
    </i>
    <i>
      <x v="873"/>
    </i>
    <i>
      <x v="874"/>
    </i>
    <i>
      <x v="875"/>
    </i>
    <i>
      <x v="876"/>
    </i>
    <i>
      <x v="877"/>
    </i>
    <i>
      <x v="878"/>
    </i>
    <i>
      <x v="879"/>
    </i>
    <i>
      <x v="880"/>
    </i>
    <i>
      <x v="881"/>
    </i>
    <i>
      <x v="882"/>
    </i>
    <i>
      <x v="883"/>
    </i>
    <i>
      <x v="884"/>
    </i>
    <i>
      <x v="885"/>
    </i>
    <i>
      <x v="886"/>
    </i>
    <i>
      <x v="887"/>
    </i>
    <i>
      <x v="888"/>
    </i>
    <i>
      <x v="889"/>
    </i>
    <i>
      <x v="890"/>
    </i>
    <i>
      <x v="891"/>
    </i>
    <i>
      <x v="892"/>
    </i>
    <i>
      <x v="893"/>
    </i>
    <i>
      <x v="894"/>
    </i>
    <i>
      <x v="895"/>
    </i>
    <i>
      <x v="896"/>
    </i>
    <i>
      <x v="897"/>
    </i>
    <i>
      <x v="898"/>
    </i>
    <i>
      <x v="899"/>
    </i>
    <i>
      <x v="900"/>
    </i>
    <i>
      <x v="901"/>
    </i>
    <i>
      <x v="902"/>
    </i>
    <i>
      <x v="903"/>
    </i>
    <i>
      <x v="904"/>
    </i>
    <i>
      <x v="905"/>
    </i>
    <i>
      <x v="906"/>
    </i>
    <i>
      <x v="907"/>
    </i>
    <i>
      <x v="908"/>
    </i>
    <i>
      <x v="909"/>
    </i>
    <i>
      <x v="910"/>
    </i>
    <i>
      <x v="911"/>
    </i>
    <i>
      <x v="912"/>
    </i>
    <i t="grand">
      <x/>
    </i>
  </rowItems>
  <colFields count="1">
    <field x="-2"/>
  </colFields>
  <colItems count="3">
    <i>
      <x/>
    </i>
    <i i="1">
      <x v="1"/>
    </i>
    <i i="2">
      <x v="2"/>
    </i>
  </colItems>
  <dataFields count="3">
    <dataField name="Max of Order Date" fld="1" subtotal="max" baseField="2" baseItem="0" numFmtId="14"/>
    <dataField name="Count of Product ID" fld="3" subtotal="count" baseField="2" baseItem="0"/>
    <dataField name="Sum of Sales" fld="9" baseField="0" baseItem="0"/>
  </dataField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D2CC810D-1EFA-49BE-8FAA-AF31ABBE6DC7}" name="7.Customers Own Loyalty Card" cacheId="2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G28:H31" firstHeaderRow="1" firstDataRow="1" firstDataCol="1"/>
  <pivotFields count="11">
    <pivotField dataField="1" showAll="0"/>
    <pivotField numFmtId="14" showAll="0"/>
    <pivotField showAll="0"/>
    <pivotField showAll="0"/>
    <pivotField showAll="0"/>
    <pivotField showAll="0"/>
    <pivotField showAll="0"/>
    <pivotField showAll="0"/>
    <pivotField numFmtId="1" showAll="0"/>
    <pivotField showAll="0">
      <items count="7">
        <item x="1"/>
        <item x="5"/>
        <item x="2"/>
        <item x="3"/>
        <item x="4"/>
        <item x="0"/>
        <item t="default"/>
      </items>
    </pivotField>
    <pivotField axis="axisRow" showAll="0">
      <items count="3">
        <item x="0"/>
        <item x="1"/>
        <item t="default"/>
      </items>
    </pivotField>
  </pivotFields>
  <rowFields count="1">
    <field x="10"/>
  </rowFields>
  <rowItems count="3">
    <i>
      <x/>
    </i>
    <i>
      <x v="1"/>
    </i>
    <i t="grand">
      <x/>
    </i>
  </rowItems>
  <colItems count="1">
    <i/>
  </colItems>
  <dataFields count="1">
    <dataField name="Count of Customer ID" fld="0" subtotal="count" showDataAs="percentOfTotal" baseField="0" baseItem="0" numFmtId="9"/>
  </dataField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26474E2C-89B0-42E6-A4E2-DB8FB9559E17}" name="6.Total Customers" cacheId="2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G24:G25" firstHeaderRow="1" firstDataRow="1" firstDataCol="0"/>
  <pivotFields count="11">
    <pivotField dataField="1" showAll="0"/>
    <pivotField numFmtId="14" showAll="0"/>
    <pivotField showAll="0"/>
    <pivotField showAll="0"/>
    <pivotField showAll="0"/>
    <pivotField showAll="0"/>
    <pivotField showAll="0"/>
    <pivotField showAll="0"/>
    <pivotField numFmtId="1" showAll="0"/>
    <pivotField showAll="0"/>
    <pivotField showAll="0">
      <items count="3">
        <item x="0"/>
        <item x="1"/>
        <item t="default"/>
      </items>
    </pivotField>
  </pivotFields>
  <rowItems count="1">
    <i/>
  </rowItems>
  <colItems count="1">
    <i/>
  </colItems>
  <dataFields count="1">
    <dataField name="Count of Customer ID" fld="0" subtotal="count" baseField="0" baseItem="0"/>
  </dataField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51EA0C09-054C-4845-9060-1BDDF5488536}" name="5. Loyalty card ownership among each customer type" cacheId="217"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2">
  <location ref="G3:H21" firstHeaderRow="1" firstDataRow="1" firstDataCol="1"/>
  <pivotFields count="11">
    <pivotField showAll="0"/>
    <pivotField numFmtId="14" showAll="0"/>
    <pivotField showAll="0"/>
    <pivotField showAll="0"/>
    <pivotField showAll="0"/>
    <pivotField showAll="0"/>
    <pivotField showAll="0"/>
    <pivotField showAll="0"/>
    <pivotField numFmtId="1" showAll="0"/>
    <pivotField axis="axisRow" showAll="0">
      <items count="7">
        <item x="1"/>
        <item x="2"/>
        <item x="3"/>
        <item x="0"/>
        <item x="4"/>
        <item x="5"/>
        <item t="default"/>
      </items>
    </pivotField>
    <pivotField axis="axisRow" dataField="1" showAll="0">
      <items count="3">
        <item x="0"/>
        <item x="1"/>
        <item t="default"/>
      </items>
    </pivotField>
  </pivotFields>
  <rowFields count="2">
    <field x="9"/>
    <field x="10"/>
  </rowFields>
  <rowItems count="18">
    <i>
      <x/>
    </i>
    <i r="1">
      <x/>
    </i>
    <i r="1">
      <x v="1"/>
    </i>
    <i>
      <x v="1"/>
    </i>
    <i r="1">
      <x/>
    </i>
    <i r="1">
      <x v="1"/>
    </i>
    <i>
      <x v="2"/>
    </i>
    <i r="1">
      <x/>
    </i>
    <i r="1">
      <x v="1"/>
    </i>
    <i>
      <x v="3"/>
    </i>
    <i r="1">
      <x/>
    </i>
    <i r="1">
      <x v="1"/>
    </i>
    <i>
      <x v="4"/>
    </i>
    <i r="1">
      <x/>
    </i>
    <i r="1">
      <x v="1"/>
    </i>
    <i>
      <x v="5"/>
    </i>
    <i r="1">
      <x/>
    </i>
    <i r="1">
      <x v="1"/>
    </i>
  </rowItems>
  <colItems count="1">
    <i/>
  </colItems>
  <dataFields count="1">
    <dataField name="Count of Loyalty Card" fld="10" subtotal="count" baseField="0" baseItem="0"/>
  </dataFields>
  <chartFormats count="14">
    <chartFormat chart="1" format="0" series="1">
      <pivotArea type="data" outline="0" fieldPosition="0">
        <references count="1">
          <reference field="4294967294" count="1" selected="0">
            <x v="0"/>
          </reference>
        </references>
      </pivotArea>
    </chartFormat>
    <chartFormat chart="10" format="5" series="1">
      <pivotArea type="data" outline="0" fieldPosition="0">
        <references count="1">
          <reference field="4294967294" count="1" selected="0">
            <x v="0"/>
          </reference>
        </references>
      </pivotArea>
    </chartFormat>
    <chartFormat chart="10" format="6">
      <pivotArea type="data" outline="0" fieldPosition="0">
        <references count="3">
          <reference field="4294967294" count="1" selected="0">
            <x v="0"/>
          </reference>
          <reference field="9" count="1" selected="0">
            <x v="0"/>
          </reference>
          <reference field="10" count="1" selected="0">
            <x v="0"/>
          </reference>
        </references>
      </pivotArea>
    </chartFormat>
    <chartFormat chart="10" format="7">
      <pivotArea type="data" outline="0" fieldPosition="0">
        <references count="3">
          <reference field="4294967294" count="1" selected="0">
            <x v="0"/>
          </reference>
          <reference field="9" count="1" selected="0">
            <x v="0"/>
          </reference>
          <reference field="10" count="1" selected="0">
            <x v="1"/>
          </reference>
        </references>
      </pivotArea>
    </chartFormat>
    <chartFormat chart="10" format="8">
      <pivotArea type="data" outline="0" fieldPosition="0">
        <references count="3">
          <reference field="4294967294" count="1" selected="0">
            <x v="0"/>
          </reference>
          <reference field="9" count="1" selected="0">
            <x v="1"/>
          </reference>
          <reference field="10" count="1" selected="0">
            <x v="0"/>
          </reference>
        </references>
      </pivotArea>
    </chartFormat>
    <chartFormat chart="10" format="9">
      <pivotArea type="data" outline="0" fieldPosition="0">
        <references count="3">
          <reference field="4294967294" count="1" selected="0">
            <x v="0"/>
          </reference>
          <reference field="9" count="1" selected="0">
            <x v="1"/>
          </reference>
          <reference field="10" count="1" selected="0">
            <x v="1"/>
          </reference>
        </references>
      </pivotArea>
    </chartFormat>
    <chartFormat chart="10" format="10">
      <pivotArea type="data" outline="0" fieldPosition="0">
        <references count="3">
          <reference field="4294967294" count="1" selected="0">
            <x v="0"/>
          </reference>
          <reference field="9" count="1" selected="0">
            <x v="2"/>
          </reference>
          <reference field="10" count="1" selected="0">
            <x v="0"/>
          </reference>
        </references>
      </pivotArea>
    </chartFormat>
    <chartFormat chart="10" format="11">
      <pivotArea type="data" outline="0" fieldPosition="0">
        <references count="3">
          <reference field="4294967294" count="1" selected="0">
            <x v="0"/>
          </reference>
          <reference field="9" count="1" selected="0">
            <x v="2"/>
          </reference>
          <reference field="10" count="1" selected="0">
            <x v="1"/>
          </reference>
        </references>
      </pivotArea>
    </chartFormat>
    <chartFormat chart="10" format="12">
      <pivotArea type="data" outline="0" fieldPosition="0">
        <references count="3">
          <reference field="4294967294" count="1" selected="0">
            <x v="0"/>
          </reference>
          <reference field="9" count="1" selected="0">
            <x v="3"/>
          </reference>
          <reference field="10" count="1" selected="0">
            <x v="0"/>
          </reference>
        </references>
      </pivotArea>
    </chartFormat>
    <chartFormat chart="10" format="13">
      <pivotArea type="data" outline="0" fieldPosition="0">
        <references count="3">
          <reference field="4294967294" count="1" selected="0">
            <x v="0"/>
          </reference>
          <reference field="9" count="1" selected="0">
            <x v="3"/>
          </reference>
          <reference field="10" count="1" selected="0">
            <x v="1"/>
          </reference>
        </references>
      </pivotArea>
    </chartFormat>
    <chartFormat chart="10" format="14">
      <pivotArea type="data" outline="0" fieldPosition="0">
        <references count="3">
          <reference field="4294967294" count="1" selected="0">
            <x v="0"/>
          </reference>
          <reference field="9" count="1" selected="0">
            <x v="4"/>
          </reference>
          <reference field="10" count="1" selected="0">
            <x v="0"/>
          </reference>
        </references>
      </pivotArea>
    </chartFormat>
    <chartFormat chart="10" format="15">
      <pivotArea type="data" outline="0" fieldPosition="0">
        <references count="3">
          <reference field="4294967294" count="1" selected="0">
            <x v="0"/>
          </reference>
          <reference field="9" count="1" selected="0">
            <x v="4"/>
          </reference>
          <reference field="10" count="1" selected="0">
            <x v="1"/>
          </reference>
        </references>
      </pivotArea>
    </chartFormat>
    <chartFormat chart="10" format="16">
      <pivotArea type="data" outline="0" fieldPosition="0">
        <references count="3">
          <reference field="4294967294" count="1" selected="0">
            <x v="0"/>
          </reference>
          <reference field="9" count="1" selected="0">
            <x v="5"/>
          </reference>
          <reference field="10" count="1" selected="0">
            <x v="0"/>
          </reference>
        </references>
      </pivotArea>
    </chartFormat>
    <chartFormat chart="10" format="17">
      <pivotArea type="data" outline="0" fieldPosition="0">
        <references count="3">
          <reference field="4294967294" count="1" selected="0">
            <x v="0"/>
          </reference>
          <reference field="9" count="1" selected="0">
            <x v="5"/>
          </reference>
          <reference field="10" count="1" selected="0">
            <x v="1"/>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88FEAC05-DBAF-4DC5-A3C8-4C76B45438CB}" name="4. Avg Spending by Customer Type" cacheId="217"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
  <location ref="D21:E27" firstHeaderRow="1" firstDataRow="1" firstDataCol="1"/>
  <pivotFields count="11">
    <pivotField showAll="0"/>
    <pivotField numFmtId="14" showAll="0"/>
    <pivotField showAll="0"/>
    <pivotField dataField="1" showAll="0"/>
    <pivotField showAll="0"/>
    <pivotField showAll="0"/>
    <pivotField showAll="0"/>
    <pivotField showAll="0"/>
    <pivotField numFmtId="1" showAll="0"/>
    <pivotField axis="axisRow" showAll="0">
      <items count="7">
        <item x="1"/>
        <item x="2"/>
        <item x="3"/>
        <item x="0"/>
        <item x="4"/>
        <item x="5"/>
        <item t="default"/>
      </items>
    </pivotField>
    <pivotField showAll="0">
      <items count="3">
        <item x="0"/>
        <item x="1"/>
        <item t="default"/>
      </items>
    </pivotField>
  </pivotFields>
  <rowFields count="1">
    <field x="9"/>
  </rowFields>
  <rowItems count="6">
    <i>
      <x/>
    </i>
    <i>
      <x v="1"/>
    </i>
    <i>
      <x v="2"/>
    </i>
    <i>
      <x v="3"/>
    </i>
    <i>
      <x v="4"/>
    </i>
    <i>
      <x v="5"/>
    </i>
  </rowItems>
  <colItems count="1">
    <i/>
  </colItems>
  <dataFields count="1">
    <dataField name="Average of Total Amount Spent" fld="3" subtotal="average" baseField="9" baseItem="5" numFmtId="172"/>
  </dataField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B409891F-41B8-41DC-87FF-3C119233100F}" name="3. Avg Purchase Frequency by Customer Type" cacheId="217"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
  <location ref="D12:E18" firstHeaderRow="1" firstDataRow="1" firstDataCol="1"/>
  <pivotFields count="11">
    <pivotField showAll="0"/>
    <pivotField numFmtId="14" showAll="0"/>
    <pivotField dataField="1" showAll="0"/>
    <pivotField showAll="0"/>
    <pivotField showAll="0"/>
    <pivotField showAll="0"/>
    <pivotField showAll="0"/>
    <pivotField showAll="0"/>
    <pivotField numFmtId="1" showAll="0"/>
    <pivotField axis="axisRow" showAll="0">
      <items count="7">
        <item x="1"/>
        <item x="2"/>
        <item x="3"/>
        <item x="0"/>
        <item x="4"/>
        <item x="5"/>
        <item t="default"/>
      </items>
    </pivotField>
    <pivotField showAll="0">
      <items count="3">
        <item x="0"/>
        <item x="1"/>
        <item t="default"/>
      </items>
    </pivotField>
  </pivotFields>
  <rowFields count="1">
    <field x="9"/>
  </rowFields>
  <rowItems count="6">
    <i>
      <x/>
    </i>
    <i>
      <x v="1"/>
    </i>
    <i>
      <x v="2"/>
    </i>
    <i>
      <x v="3"/>
    </i>
    <i>
      <x v="4"/>
    </i>
    <i>
      <x v="5"/>
    </i>
  </rowItems>
  <colItems count="1">
    <i/>
  </colItems>
  <dataFields count="1">
    <dataField name="Average of Purchase Frequeucy" fld="2" subtotal="average" baseField="9" baseItem="2" numFmtId="1"/>
  </dataField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E33918BA-8D81-4FC3-9374-CC81E40C92B0}" name="2. Avg Days Since Last Purchased by Customer Type " cacheId="217"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
  <location ref="D3:E9" firstHeaderRow="1" firstDataRow="1" firstDataCol="1"/>
  <pivotFields count="11">
    <pivotField showAll="0"/>
    <pivotField numFmtId="14" showAll="0"/>
    <pivotField showAll="0"/>
    <pivotField showAll="0"/>
    <pivotField dataField="1" showAll="0"/>
    <pivotField showAll="0"/>
    <pivotField showAll="0"/>
    <pivotField showAll="0"/>
    <pivotField numFmtId="1" showAll="0"/>
    <pivotField axis="axisRow" showAll="0">
      <items count="7">
        <item x="1"/>
        <item x="2"/>
        <item x="3"/>
        <item x="0"/>
        <item x="4"/>
        <item x="5"/>
        <item t="default"/>
      </items>
    </pivotField>
    <pivotField showAll="0">
      <items count="3">
        <item x="0"/>
        <item x="1"/>
        <item t="default"/>
      </items>
    </pivotField>
  </pivotFields>
  <rowFields count="1">
    <field x="9"/>
  </rowFields>
  <rowItems count="6">
    <i>
      <x/>
    </i>
    <i>
      <x v="1"/>
    </i>
    <i>
      <x v="2"/>
    </i>
    <i>
      <x v="3"/>
    </i>
    <i>
      <x v="4"/>
    </i>
    <i>
      <x v="5"/>
    </i>
  </rowItems>
  <colItems count="1">
    <i/>
  </colItems>
  <dataFields count="1">
    <dataField name="Average of Days Since Last Purchased" fld="4" subtotal="average" baseField="9" baseItem="0" numFmtId="167"/>
  </dataField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80FA77FC-232A-4000-8C86-8E8129311516}" name="1. Count Distinct Customer Type" cacheId="2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10" firstHeaderRow="1" firstDataRow="1" firstDataCol="1"/>
  <pivotFields count="11">
    <pivotField showAll="0"/>
    <pivotField numFmtId="14" showAll="0"/>
    <pivotField showAll="0"/>
    <pivotField showAll="0"/>
    <pivotField showAll="0"/>
    <pivotField showAll="0"/>
    <pivotField showAll="0"/>
    <pivotField showAll="0"/>
    <pivotField numFmtId="1" showAll="0"/>
    <pivotField axis="axisRow" dataField="1" showAll="0">
      <items count="7">
        <item x="1"/>
        <item x="2"/>
        <item x="3"/>
        <item x="0"/>
        <item x="4"/>
        <item x="5"/>
        <item t="default"/>
      </items>
    </pivotField>
    <pivotField showAll="0">
      <items count="3">
        <item x="0"/>
        <item x="1"/>
        <item t="default"/>
      </items>
    </pivotField>
  </pivotFields>
  <rowFields count="1">
    <field x="9"/>
  </rowFields>
  <rowItems count="7">
    <i>
      <x/>
    </i>
    <i>
      <x v="1"/>
    </i>
    <i>
      <x v="2"/>
    </i>
    <i>
      <x v="3"/>
    </i>
    <i>
      <x v="4"/>
    </i>
    <i>
      <x v="5"/>
    </i>
    <i t="grand">
      <x/>
    </i>
  </rowItems>
  <colItems count="1">
    <i/>
  </colItems>
  <dataFields count="1">
    <dataField name="Count of Customer Type" fld="9" subtotal="count" showDataAs="percentOfTotal" baseField="9" baseItem="0" numFmtId="10"/>
  </dataFields>
  <chartFormats count="8">
    <chartFormat chart="0" format="0" series="1">
      <pivotArea type="data" outline="0" fieldPosition="0">
        <references count="1">
          <reference field="4294967294" count="1" selected="0">
            <x v="0"/>
          </reference>
        </references>
      </pivotArea>
    </chartFormat>
    <chartFormat chart="3" format="8" series="1">
      <pivotArea type="data" outline="0" fieldPosition="0">
        <references count="1">
          <reference field="4294967294" count="1" selected="0">
            <x v="0"/>
          </reference>
        </references>
      </pivotArea>
    </chartFormat>
    <chartFormat chart="3" format="9">
      <pivotArea type="data" outline="0" fieldPosition="0">
        <references count="2">
          <reference field="4294967294" count="1" selected="0">
            <x v="0"/>
          </reference>
          <reference field="9" count="1" selected="0">
            <x v="0"/>
          </reference>
        </references>
      </pivotArea>
    </chartFormat>
    <chartFormat chart="3" format="10">
      <pivotArea type="data" outline="0" fieldPosition="0">
        <references count="2">
          <reference field="4294967294" count="1" selected="0">
            <x v="0"/>
          </reference>
          <reference field="9" count="1" selected="0">
            <x v="1"/>
          </reference>
        </references>
      </pivotArea>
    </chartFormat>
    <chartFormat chart="3" format="11">
      <pivotArea type="data" outline="0" fieldPosition="0">
        <references count="2">
          <reference field="4294967294" count="1" selected="0">
            <x v="0"/>
          </reference>
          <reference field="9" count="1" selected="0">
            <x v="2"/>
          </reference>
        </references>
      </pivotArea>
    </chartFormat>
    <chartFormat chart="3" format="12">
      <pivotArea type="data" outline="0" fieldPosition="0">
        <references count="2">
          <reference field="4294967294" count="1" selected="0">
            <x v="0"/>
          </reference>
          <reference field="9" count="1" selected="0">
            <x v="3"/>
          </reference>
        </references>
      </pivotArea>
    </chartFormat>
    <chartFormat chart="3" format="13">
      <pivotArea type="data" outline="0" fieldPosition="0">
        <references count="2">
          <reference field="4294967294" count="1" selected="0">
            <x v="0"/>
          </reference>
          <reference field="9" count="1" selected="0">
            <x v="4"/>
          </reference>
        </references>
      </pivotArea>
    </chartFormat>
    <chartFormat chart="3" format="14">
      <pivotArea type="data" outline="0" fieldPosition="0">
        <references count="2">
          <reference field="4294967294" count="1" selected="0">
            <x v="0"/>
          </reference>
          <reference field="9" count="1" selected="0">
            <x v="5"/>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951D25A3-DF4B-4ECC-9887-083155ABD45A}" name="PivotTable60" cacheId="225"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
  <location ref="S20:T23" firstHeaderRow="1" firstDataRow="1" firstDataCol="1"/>
  <pivotFields count="19">
    <pivotField showAll="0"/>
    <pivotField numFmtId="14"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showAll="0"/>
    <pivotField showAll="0"/>
    <pivotField axis="axisRow" showAll="0">
      <items count="4">
        <item x="1"/>
        <item x="2"/>
        <item x="0"/>
        <item t="default"/>
      </items>
    </pivotField>
    <pivotField showAll="0"/>
    <pivotField showAll="0"/>
    <pivotField showAll="0"/>
    <pivotField showAll="0"/>
    <pivotField numFmtId="170" showAll="0"/>
    <pivotField numFmtId="44" showAll="0"/>
    <pivotField dataField="1" numFmtId="44" showAll="0"/>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7">
        <item sd="0" x="0"/>
        <item x="1"/>
        <item x="2"/>
        <item x="3"/>
        <item x="4"/>
        <item sd="0" x="5"/>
        <item t="default"/>
      </items>
    </pivotField>
  </pivotFields>
  <rowFields count="1">
    <field x="7"/>
  </rowFields>
  <rowItems count="3">
    <i>
      <x/>
    </i>
    <i>
      <x v="1"/>
    </i>
    <i>
      <x v="2"/>
    </i>
  </rowItems>
  <colItems count="1">
    <i/>
  </colItems>
  <dataFields count="1">
    <dataField name="Sum of Sales" fld="14" baseField="7" baseItem="2" numFmtId="42"/>
  </dataFields>
  <formats count="11">
    <format dxfId="71">
      <pivotArea type="all" dataOnly="0" outline="0" fieldPosition="0"/>
    </format>
    <format dxfId="72">
      <pivotArea outline="0" collapsedLevelsAreSubtotals="1" fieldPosition="0"/>
    </format>
    <format dxfId="73">
      <pivotArea field="7" type="button" dataOnly="0" labelOnly="1" outline="0" axis="axisRow" fieldPosition="0"/>
    </format>
    <format dxfId="74">
      <pivotArea dataOnly="0" labelOnly="1" fieldPosition="0">
        <references count="1">
          <reference field="7" count="0"/>
        </references>
      </pivotArea>
    </format>
    <format dxfId="75">
      <pivotArea dataOnly="0" labelOnly="1" outline="0" axis="axisValues" fieldPosition="0"/>
    </format>
    <format dxfId="76">
      <pivotArea outline="0" collapsedLevelsAreSubtotals="1" fieldPosition="0"/>
    </format>
    <format dxfId="77">
      <pivotArea dataOnly="0" labelOnly="1" fieldPosition="0">
        <references count="1">
          <reference field="7" count="0"/>
        </references>
      </pivotArea>
    </format>
    <format dxfId="78">
      <pivotArea field="7" type="button" dataOnly="0" labelOnly="1" outline="0" axis="axisRow" fieldPosition="0"/>
    </format>
    <format dxfId="79">
      <pivotArea dataOnly="0" labelOnly="1" outline="0" axis="axisValues" fieldPosition="0"/>
    </format>
    <format dxfId="80">
      <pivotArea field="7" type="button" dataOnly="0" labelOnly="1" outline="0" axis="axisRow" fieldPosition="0"/>
    </format>
    <format dxfId="81">
      <pivotArea dataOnly="0" labelOnly="1" outline="0" axis="axisValues" fieldPosition="0"/>
    </format>
  </formats>
  <chartFormats count="1">
    <chartFormat chart="1" format="0"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30E63FD1-1EEC-4285-AD54-CCA03A36EB99}" name="PivotTable59" cacheId="2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S11:T16" firstHeaderRow="1" firstDataRow="1" firstDataCol="1"/>
  <pivotFields count="19">
    <pivotField showAll="0"/>
    <pivotField numFmtId="14"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showAll="0"/>
    <pivotField showAll="0"/>
    <pivotField showAll="0"/>
    <pivotField showAll="0"/>
    <pivotField axis="axisRow" showAll="0">
      <items count="5">
        <item x="2"/>
        <item x="1"/>
        <item x="3"/>
        <item x="0"/>
        <item t="default"/>
      </items>
    </pivotField>
    <pivotField showAll="0"/>
    <pivotField showAll="0"/>
    <pivotField numFmtId="170" showAll="0"/>
    <pivotField numFmtId="44" showAll="0"/>
    <pivotField dataField="1" numFmtId="44" showAll="0"/>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7">
        <item sd="0" x="0"/>
        <item x="1"/>
        <item x="2"/>
        <item x="3"/>
        <item x="4"/>
        <item sd="0" x="5"/>
        <item t="default"/>
      </items>
    </pivotField>
  </pivotFields>
  <rowFields count="1">
    <field x="9"/>
  </rowFields>
  <rowItems count="5">
    <i>
      <x/>
    </i>
    <i>
      <x v="1"/>
    </i>
    <i>
      <x v="2"/>
    </i>
    <i>
      <x v="3"/>
    </i>
    <i t="grand">
      <x/>
    </i>
  </rowItems>
  <colItems count="1">
    <i/>
  </colItems>
  <dataFields count="1">
    <dataField name="Sum of Sales" fld="14" baseField="9" baseItem="1" numFmtId="42"/>
  </dataFields>
  <formats count="20">
    <format dxfId="51">
      <pivotArea grandRow="1" outline="0" collapsedLevelsAreSubtotals="1" fieldPosition="0"/>
    </format>
    <format dxfId="52">
      <pivotArea dataOnly="0" labelOnly="1" grandRow="1" outline="0" fieldPosition="0"/>
    </format>
    <format dxfId="53">
      <pivotArea grandRow="1" outline="0" collapsedLevelsAreSubtotals="1" fieldPosition="0"/>
    </format>
    <format dxfId="54">
      <pivotArea dataOnly="0" labelOnly="1" grandRow="1" outline="0" fieldPosition="0"/>
    </format>
    <format dxfId="55">
      <pivotArea field="9" type="button" dataOnly="0" labelOnly="1" outline="0" axis="axisRow" fieldPosition="0"/>
    </format>
    <format dxfId="56">
      <pivotArea dataOnly="0" labelOnly="1" outline="0" axis="axisValues" fieldPosition="0"/>
    </format>
    <format dxfId="57">
      <pivotArea field="9" type="button" dataOnly="0" labelOnly="1" outline="0" axis="axisRow" fieldPosition="0"/>
    </format>
    <format dxfId="58">
      <pivotArea dataOnly="0" labelOnly="1" outline="0" axis="axisValues" fieldPosition="0"/>
    </format>
    <format dxfId="59">
      <pivotArea collapsedLevelsAreSubtotals="1" fieldPosition="0">
        <references count="1">
          <reference field="9" count="0"/>
        </references>
      </pivotArea>
    </format>
    <format dxfId="60">
      <pivotArea dataOnly="0" labelOnly="1" fieldPosition="0">
        <references count="1">
          <reference field="9" count="0"/>
        </references>
      </pivotArea>
    </format>
    <format dxfId="61">
      <pivotArea collapsedLevelsAreSubtotals="1" fieldPosition="0">
        <references count="1">
          <reference field="9" count="0"/>
        </references>
      </pivotArea>
    </format>
    <format dxfId="62">
      <pivotArea dataOnly="0" labelOnly="1" fieldPosition="0">
        <references count="1">
          <reference field="9" count="0"/>
        </references>
      </pivotArea>
    </format>
    <format dxfId="63">
      <pivotArea type="all" dataOnly="0" outline="0" fieldPosition="0"/>
    </format>
    <format dxfId="64">
      <pivotArea outline="0" collapsedLevelsAreSubtotals="1" fieldPosition="0"/>
    </format>
    <format dxfId="65">
      <pivotArea field="9" type="button" dataOnly="0" labelOnly="1" outline="0" axis="axisRow" fieldPosition="0"/>
    </format>
    <format dxfId="66">
      <pivotArea dataOnly="0" labelOnly="1" fieldPosition="0">
        <references count="1">
          <reference field="9" count="0"/>
        </references>
      </pivotArea>
    </format>
    <format dxfId="67">
      <pivotArea dataOnly="0" labelOnly="1" grandRow="1" outline="0" fieldPosition="0"/>
    </format>
    <format dxfId="68">
      <pivotArea dataOnly="0" labelOnly="1" outline="0" axis="axisValues" fieldPosition="0"/>
    </format>
    <format dxfId="69">
      <pivotArea field="9" type="button" dataOnly="0" labelOnly="1" outline="0" axis="axisRow" fieldPosition="0"/>
    </format>
    <format dxfId="70">
      <pivotArea dataOnly="0" labelOnly="1" outline="0" axis="axisValues" fieldPosition="0"/>
    </format>
  </formats>
  <chartFormats count="1">
    <chartFormat chart="1" format="0"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AA0FB99F-3A00-47AE-8419-194E5187E890}" name="PivotTable57" cacheId="225"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2">
  <location ref="V4:X24" firstHeaderRow="1" firstDataRow="1" firstDataCol="2"/>
  <pivotFields count="19">
    <pivotField compact="0" outline="0" showAll="0"/>
    <pivotField compact="0" numFmtId="14"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Row" compact="0" outline="0" showAll="0">
      <items count="5">
        <item x="2"/>
        <item x="1"/>
        <item x="3"/>
        <item x="0"/>
        <item t="default"/>
      </items>
    </pivotField>
    <pivotField compact="0" outline="0" showAll="0"/>
    <pivotField compact="0" outline="0" showAll="0"/>
    <pivotField compact="0" numFmtId="170" outline="0" showAll="0"/>
    <pivotField compact="0" numFmtId="44" outline="0" showAll="0"/>
    <pivotField dataField="1" compact="0" numFmtId="44" outline="0" showAll="0"/>
    <pivotField compact="0" outline="0" showAll="0"/>
    <pivotField compact="0" outline="0" showAll="0">
      <items count="15">
        <item sd="0" x="0"/>
        <item sd="0" x="1"/>
        <item sd="0" x="2"/>
        <item sd="0" x="3"/>
        <item sd="0" x="4"/>
        <item sd="0" x="5"/>
        <item sd="0" x="6"/>
        <item sd="0" x="7"/>
        <item sd="0" x="8"/>
        <item sd="0" x="9"/>
        <item sd="0" x="10"/>
        <item sd="0" x="11"/>
        <item sd="0" x="12"/>
        <item sd="0" x="13"/>
        <item t="default"/>
      </items>
    </pivotField>
    <pivotField compact="0" outline="0" showAll="0">
      <items count="7">
        <item sd="0" x="0"/>
        <item sd="0" x="1"/>
        <item sd="0" x="2"/>
        <item sd="0" x="3"/>
        <item sd="0" x="4"/>
        <item sd="0" x="5"/>
        <item t="default"/>
      </items>
    </pivotField>
    <pivotField name="Years" axis="axisRow" compact="0" outline="0" showAll="0">
      <items count="7">
        <item sd="0" x="0"/>
        <item x="1"/>
        <item x="2"/>
        <item x="3"/>
        <item x="4"/>
        <item sd="0" x="5"/>
        <item t="default"/>
      </items>
    </pivotField>
  </pivotFields>
  <rowFields count="2">
    <field x="18"/>
    <field x="9"/>
  </rowFields>
  <rowItems count="20">
    <i>
      <x v="1"/>
      <x/>
    </i>
    <i r="1">
      <x v="1"/>
    </i>
    <i r="1">
      <x v="2"/>
    </i>
    <i r="1">
      <x v="3"/>
    </i>
    <i t="default">
      <x v="1"/>
    </i>
    <i>
      <x v="2"/>
      <x/>
    </i>
    <i r="1">
      <x v="1"/>
    </i>
    <i r="1">
      <x v="2"/>
    </i>
    <i r="1">
      <x v="3"/>
    </i>
    <i t="default">
      <x v="2"/>
    </i>
    <i>
      <x v="3"/>
      <x/>
    </i>
    <i r="1">
      <x v="1"/>
    </i>
    <i r="1">
      <x v="2"/>
    </i>
    <i r="1">
      <x v="3"/>
    </i>
    <i t="default">
      <x v="3"/>
    </i>
    <i>
      <x v="4"/>
      <x/>
    </i>
    <i r="1">
      <x v="1"/>
    </i>
    <i r="1">
      <x v="2"/>
    </i>
    <i r="1">
      <x v="3"/>
    </i>
    <i t="default">
      <x v="4"/>
    </i>
  </rowItems>
  <colItems count="1">
    <i/>
  </colItems>
  <dataFields count="1">
    <dataField name="Sum of Sales" fld="14" baseField="9" baseItem="1" numFmtId="42"/>
  </dataFields>
  <formats count="51">
    <format dxfId="0">
      <pivotArea outline="0" fieldPosition="0">
        <references count="2">
          <reference field="9" count="0" selected="0"/>
          <reference field="18" count="1" selected="0">
            <x v="1"/>
          </reference>
        </references>
      </pivotArea>
    </format>
    <format dxfId="1">
      <pivotArea dataOnly="0" labelOnly="1" outline="0" fieldPosition="0">
        <references count="1">
          <reference field="18" count="1">
            <x v="1"/>
          </reference>
        </references>
      </pivotArea>
    </format>
    <format dxfId="2">
      <pivotArea dataOnly="0" labelOnly="1" outline="0" fieldPosition="0">
        <references count="2">
          <reference field="9" count="0"/>
          <reference field="18" count="1" selected="0">
            <x v="1"/>
          </reference>
        </references>
      </pivotArea>
    </format>
    <format dxfId="3">
      <pivotArea outline="0" fieldPosition="0">
        <references count="2">
          <reference field="9" count="0" selected="0"/>
          <reference field="18" count="1" selected="0">
            <x v="2"/>
          </reference>
        </references>
      </pivotArea>
    </format>
    <format dxfId="4">
      <pivotArea dataOnly="0" labelOnly="1" outline="0" fieldPosition="0">
        <references count="1">
          <reference field="18" count="1">
            <x v="2"/>
          </reference>
        </references>
      </pivotArea>
    </format>
    <format dxfId="5">
      <pivotArea dataOnly="0" labelOnly="1" outline="0" fieldPosition="0">
        <references count="2">
          <reference field="9" count="0"/>
          <reference field="18" count="1" selected="0">
            <x v="2"/>
          </reference>
        </references>
      </pivotArea>
    </format>
    <format dxfId="6">
      <pivotArea outline="0" fieldPosition="0">
        <references count="2">
          <reference field="9" count="0" selected="0"/>
          <reference field="18" count="1" selected="0">
            <x v="4"/>
          </reference>
        </references>
      </pivotArea>
    </format>
    <format dxfId="7">
      <pivotArea dataOnly="0" labelOnly="1" outline="0" fieldPosition="0">
        <references count="1">
          <reference field="18" count="1">
            <x v="4"/>
          </reference>
        </references>
      </pivotArea>
    </format>
    <format dxfId="8">
      <pivotArea dataOnly="0" labelOnly="1" outline="0" fieldPosition="0">
        <references count="2">
          <reference field="9" count="0"/>
          <reference field="18" count="1" selected="0">
            <x v="4"/>
          </reference>
        </references>
      </pivotArea>
    </format>
    <format dxfId="9">
      <pivotArea outline="0" fieldPosition="0">
        <references count="2">
          <reference field="9" count="0" selected="0"/>
          <reference field="18" count="1" selected="0">
            <x v="3"/>
          </reference>
        </references>
      </pivotArea>
    </format>
    <format dxfId="10">
      <pivotArea dataOnly="0" labelOnly="1" outline="0" fieldPosition="0">
        <references count="1">
          <reference field="18" count="1">
            <x v="3"/>
          </reference>
        </references>
      </pivotArea>
    </format>
    <format dxfId="11">
      <pivotArea dataOnly="0" labelOnly="1" outline="0" fieldPosition="0">
        <references count="2">
          <reference field="9" count="0"/>
          <reference field="18" count="1" selected="0">
            <x v="3"/>
          </reference>
        </references>
      </pivotArea>
    </format>
    <format dxfId="12">
      <pivotArea outline="0" fieldPosition="0">
        <references count="1">
          <reference field="18" count="1" selected="0" defaultSubtotal="1">
            <x v="1"/>
          </reference>
        </references>
      </pivotArea>
    </format>
    <format dxfId="13">
      <pivotArea dataOnly="0" labelOnly="1" outline="0" fieldPosition="0">
        <references count="1">
          <reference field="18" count="1" defaultSubtotal="1">
            <x v="1"/>
          </reference>
        </references>
      </pivotArea>
    </format>
    <format dxfId="14">
      <pivotArea outline="0" fieldPosition="0">
        <references count="1">
          <reference field="18" count="1" selected="0" defaultSubtotal="1">
            <x v="1"/>
          </reference>
        </references>
      </pivotArea>
    </format>
    <format dxfId="15">
      <pivotArea dataOnly="0" labelOnly="1" outline="0" fieldPosition="0">
        <references count="1">
          <reference field="18" count="1" defaultSubtotal="1">
            <x v="1"/>
          </reference>
        </references>
      </pivotArea>
    </format>
    <format dxfId="16">
      <pivotArea field="18" type="button" dataOnly="0" labelOnly="1" outline="0" axis="axisRow" fieldPosition="0"/>
    </format>
    <format dxfId="17">
      <pivotArea field="9" type="button" dataOnly="0" labelOnly="1" outline="0" axis="axisRow" fieldPosition="1"/>
    </format>
    <format dxfId="18">
      <pivotArea dataOnly="0" labelOnly="1" outline="0" axis="axisValues" fieldPosition="0"/>
    </format>
    <format dxfId="19">
      <pivotArea field="18" type="button" dataOnly="0" labelOnly="1" outline="0" axis="axisRow" fieldPosition="0"/>
    </format>
    <format dxfId="20">
      <pivotArea field="9" type="button" dataOnly="0" labelOnly="1" outline="0" axis="axisRow" fieldPosition="1"/>
    </format>
    <format dxfId="21">
      <pivotArea dataOnly="0" labelOnly="1" outline="0" axis="axisValues" fieldPosition="0"/>
    </format>
    <format dxfId="22">
      <pivotArea outline="0" fieldPosition="0">
        <references count="1">
          <reference field="18" count="1" selected="0" defaultSubtotal="1">
            <x v="2"/>
          </reference>
        </references>
      </pivotArea>
    </format>
    <format dxfId="23">
      <pivotArea dataOnly="0" labelOnly="1" outline="0" fieldPosition="0">
        <references count="1">
          <reference field="18" count="1" defaultSubtotal="1">
            <x v="2"/>
          </reference>
        </references>
      </pivotArea>
    </format>
    <format dxfId="24">
      <pivotArea outline="0" fieldPosition="0">
        <references count="1">
          <reference field="18" count="1" selected="0" defaultSubtotal="1">
            <x v="3"/>
          </reference>
        </references>
      </pivotArea>
    </format>
    <format dxfId="25">
      <pivotArea dataOnly="0" labelOnly="1" outline="0" fieldPosition="0">
        <references count="1">
          <reference field="18" count="1" defaultSubtotal="1">
            <x v="3"/>
          </reference>
        </references>
      </pivotArea>
    </format>
    <format dxfId="26">
      <pivotArea outline="0" fieldPosition="0">
        <references count="1">
          <reference field="18" count="1" selected="0" defaultSubtotal="1">
            <x v="4"/>
          </reference>
        </references>
      </pivotArea>
    </format>
    <format dxfId="27">
      <pivotArea dataOnly="0" labelOnly="1" outline="0" fieldPosition="0">
        <references count="1">
          <reference field="18" count="1" defaultSubtotal="1">
            <x v="4"/>
          </reference>
        </references>
      </pivotArea>
    </format>
    <format dxfId="28">
      <pivotArea outline="0" fieldPosition="0">
        <references count="1">
          <reference field="18" count="1" selected="0" defaultSubtotal="1">
            <x v="3"/>
          </reference>
        </references>
      </pivotArea>
    </format>
    <format dxfId="29">
      <pivotArea dataOnly="0" labelOnly="1" outline="0" fieldPosition="0">
        <references count="1">
          <reference field="18" count="1" defaultSubtotal="1">
            <x v="3"/>
          </reference>
        </references>
      </pivotArea>
    </format>
    <format dxfId="30">
      <pivotArea outline="0" fieldPosition="0">
        <references count="1">
          <reference field="18" count="1" selected="0" defaultSubtotal="1">
            <x v="4"/>
          </reference>
        </references>
      </pivotArea>
    </format>
    <format dxfId="31">
      <pivotArea dataOnly="0" labelOnly="1" outline="0" fieldPosition="0">
        <references count="1">
          <reference field="18" count="1" defaultSubtotal="1">
            <x v="4"/>
          </reference>
        </references>
      </pivotArea>
    </format>
    <format dxfId="32">
      <pivotArea outline="0" fieldPosition="0">
        <references count="1">
          <reference field="18" count="1" selected="0" defaultSubtotal="1">
            <x v="2"/>
          </reference>
        </references>
      </pivotArea>
    </format>
    <format dxfId="33">
      <pivotArea dataOnly="0" labelOnly="1" outline="0" fieldPosition="0">
        <references count="1">
          <reference field="18" count="1" defaultSubtotal="1">
            <x v="2"/>
          </reference>
        </references>
      </pivotArea>
    </format>
    <format dxfId="34">
      <pivotArea outline="0" fieldPosition="0">
        <references count="1">
          <reference field="18" count="1" selected="0" defaultSubtotal="1">
            <x v="1"/>
          </reference>
        </references>
      </pivotArea>
    </format>
    <format dxfId="35">
      <pivotArea dataOnly="0" labelOnly="1" outline="0" fieldPosition="0">
        <references count="1">
          <reference field="18" count="1" defaultSubtotal="1">
            <x v="1"/>
          </reference>
        </references>
      </pivotArea>
    </format>
    <format dxfId="36">
      <pivotArea outline="0" fieldPosition="0">
        <references count="1">
          <reference field="18" count="1" selected="0" defaultSubtotal="1">
            <x v="2"/>
          </reference>
        </references>
      </pivotArea>
    </format>
    <format dxfId="37">
      <pivotArea dataOnly="0" labelOnly="1" outline="0" fieldPosition="0">
        <references count="1">
          <reference field="18" count="1" defaultSubtotal="1">
            <x v="2"/>
          </reference>
        </references>
      </pivotArea>
    </format>
    <format dxfId="38">
      <pivotArea outline="0" fieldPosition="0">
        <references count="2">
          <reference field="9" count="0" selected="0"/>
          <reference field="18" count="1" selected="0">
            <x v="1"/>
          </reference>
        </references>
      </pivotArea>
    </format>
    <format dxfId="39">
      <pivotArea field="18" type="button" dataOnly="0" labelOnly="1" outline="0" axis="axisRow" fieldPosition="0"/>
    </format>
    <format dxfId="40">
      <pivotArea field="9" type="button" dataOnly="0" labelOnly="1" outline="0" axis="axisRow" fieldPosition="1"/>
    </format>
    <format dxfId="41">
      <pivotArea dataOnly="0" labelOnly="1" outline="0" fieldPosition="0">
        <references count="1">
          <reference field="18" count="1">
            <x v="1"/>
          </reference>
        </references>
      </pivotArea>
    </format>
    <format dxfId="42">
      <pivotArea dataOnly="0" labelOnly="1" outline="0" fieldPosition="0">
        <references count="2">
          <reference field="9" count="0"/>
          <reference field="18" count="1" selected="0">
            <x v="1"/>
          </reference>
        </references>
      </pivotArea>
    </format>
    <format dxfId="43">
      <pivotArea dataOnly="0" labelOnly="1" outline="0" axis="axisValues" fieldPosition="0"/>
    </format>
    <format dxfId="44">
      <pivotArea outline="0" fieldPosition="0">
        <references count="1">
          <reference field="18" count="1" selected="0" defaultSubtotal="1">
            <x v="1"/>
          </reference>
        </references>
      </pivotArea>
    </format>
    <format dxfId="45">
      <pivotArea outline="0" fieldPosition="0">
        <references count="1">
          <reference field="18" count="3" selected="0" defaultSubtotal="1">
            <x v="2"/>
            <x v="3"/>
            <x v="4"/>
          </reference>
        </references>
      </pivotArea>
    </format>
    <format dxfId="46">
      <pivotArea dataOnly="0" labelOnly="1" outline="0" fieldPosition="0">
        <references count="1">
          <reference field="18" count="3">
            <x v="2"/>
            <x v="3"/>
            <x v="4"/>
          </reference>
        </references>
      </pivotArea>
    </format>
    <format dxfId="47">
      <pivotArea dataOnly="0" labelOnly="1" outline="0" fieldPosition="0">
        <references count="1">
          <reference field="18" count="4" defaultSubtotal="1">
            <x v="1"/>
            <x v="2"/>
            <x v="3"/>
            <x v="4"/>
          </reference>
        </references>
      </pivotArea>
    </format>
    <format dxfId="48">
      <pivotArea dataOnly="0" labelOnly="1" outline="0" fieldPosition="0">
        <references count="2">
          <reference field="9" count="0"/>
          <reference field="18" count="1" selected="0">
            <x v="2"/>
          </reference>
        </references>
      </pivotArea>
    </format>
    <format dxfId="49">
      <pivotArea dataOnly="0" labelOnly="1" outline="0" fieldPosition="0">
        <references count="2">
          <reference field="9" count="0"/>
          <reference field="18" count="1" selected="0">
            <x v="3"/>
          </reference>
        </references>
      </pivotArea>
    </format>
    <format dxfId="50">
      <pivotArea dataOnly="0" labelOnly="1" outline="0" fieldPosition="0">
        <references count="2">
          <reference field="9" count="0"/>
          <reference field="18" count="1" selected="0">
            <x v="4"/>
          </reference>
        </references>
      </pivotArea>
    </format>
  </formats>
  <chartFormats count="1">
    <chartFormat chart="1" format="0"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F0AEC06-0B6E-4BEB-B6DE-90E7DABBB0DA}" name="7. Top 5 Customers and the Coffee Types  Purchased" cacheId="225" applyNumberFormats="0" applyBorderFormats="0" applyFontFormats="0" applyPatternFormats="0" applyAlignmentFormats="0" applyWidthHeightFormats="1" dataCaption="Values" updatedVersion="8" minRefreshableVersion="3" useAutoFormatting="1" rowGrandTotals="0" itemPrintTitles="1" createdVersion="8" indent="0" compact="0" outline="1" outlineData="1" compactData="0" multipleFieldFilters="0" chartFormat="15">
  <location ref="Q3:T26" firstHeaderRow="1" firstDataRow="1" firstDataCol="3"/>
  <pivotFields count="19">
    <pivotField compact="0" showAll="0"/>
    <pivotField compact="0" numFmtId="14"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showAll="0"/>
    <pivotField compact="0" showAll="0"/>
    <pivotField compact="0" showAll="0"/>
    <pivotField axis="axisRow" compact="0" showAll="0" measureFilter="1" sortType="descending">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default"/>
      </items>
      <autoSortScope>
        <pivotArea dataOnly="0" outline="0" fieldPosition="0">
          <references count="1">
            <reference field="4294967294" count="1" selected="0">
              <x v="0"/>
            </reference>
          </references>
        </pivotArea>
      </autoSortScope>
    </pivotField>
    <pivotField compact="0" showAll="0"/>
    <pivotField axis="axisRow" compact="0" showAll="0">
      <items count="4">
        <item x="1"/>
        <item x="2"/>
        <item x="0"/>
        <item t="default"/>
      </items>
    </pivotField>
    <pivotField compact="0" showAll="0"/>
    <pivotField axis="axisRow" compact="0" showAll="0">
      <items count="5">
        <item x="2"/>
        <item x="1"/>
        <item x="3"/>
        <item x="0"/>
        <item t="default"/>
      </items>
    </pivotField>
    <pivotField compact="0" showAll="0"/>
    <pivotField compact="0" showAll="0"/>
    <pivotField compact="0" numFmtId="170" showAll="0"/>
    <pivotField compact="0" numFmtId="44" showAll="0"/>
    <pivotField dataField="1" compact="0" numFmtId="44" showAll="0"/>
    <pivotField compact="0" showAll="0"/>
    <pivotField compact="0" showAll="0">
      <items count="15">
        <item sd="0" x="0"/>
        <item sd="0" x="1"/>
        <item sd="0" x="2"/>
        <item sd="0" x="3"/>
        <item sd="0" x="4"/>
        <item sd="0" x="5"/>
        <item sd="0" x="6"/>
        <item sd="0" x="7"/>
        <item sd="0" x="8"/>
        <item sd="0" x="9"/>
        <item sd="0" x="10"/>
        <item sd="0" x="11"/>
        <item sd="0" x="12"/>
        <item sd="0" x="13"/>
        <item t="default"/>
      </items>
    </pivotField>
    <pivotField compact="0" showAll="0">
      <items count="7">
        <item sd="0" x="0"/>
        <item sd="0" x="1"/>
        <item sd="0" x="2"/>
        <item sd="0" x="3"/>
        <item sd="0" x="4"/>
        <item sd="0" x="5"/>
        <item t="default"/>
      </items>
    </pivotField>
    <pivotField compact="0" showAll="0">
      <items count="7">
        <item sd="0" x="0"/>
        <item x="1"/>
        <item x="2"/>
        <item x="3"/>
        <item x="4"/>
        <item sd="0" x="5"/>
        <item t="default"/>
      </items>
    </pivotField>
  </pivotFields>
  <rowFields count="3">
    <field x="5"/>
    <field x="7"/>
    <field x="9"/>
  </rowFields>
  <rowItems count="23">
    <i>
      <x v="28"/>
    </i>
    <i r="1">
      <x v="2"/>
    </i>
    <i r="2">
      <x v="2"/>
    </i>
    <i r="2">
      <x v="3"/>
    </i>
    <i>
      <x v="125"/>
    </i>
    <i r="1">
      <x v="2"/>
    </i>
    <i r="2">
      <x/>
    </i>
    <i r="2">
      <x v="1"/>
    </i>
    <i r="2">
      <x v="3"/>
    </i>
    <i>
      <x v="831"/>
    </i>
    <i r="1">
      <x v="2"/>
    </i>
    <i r="2">
      <x/>
    </i>
    <i r="2">
      <x v="2"/>
    </i>
    <i r="2">
      <x v="3"/>
    </i>
    <i>
      <x v="646"/>
    </i>
    <i r="1">
      <x v="2"/>
    </i>
    <i r="2">
      <x v="1"/>
    </i>
    <i r="2">
      <x v="2"/>
    </i>
    <i>
      <x v="255"/>
    </i>
    <i r="1">
      <x v="1"/>
    </i>
    <i r="2">
      <x/>
    </i>
    <i r="2">
      <x v="1"/>
    </i>
    <i r="2">
      <x v="2"/>
    </i>
  </rowItems>
  <colItems count="1">
    <i/>
  </colItems>
  <dataFields count="1">
    <dataField name="Sum of Sales" fld="14" baseField="0" baseItem="0" numFmtId="44"/>
  </dataFields>
  <chartFormats count="12">
    <chartFormat chart="9" format="2" series="1">
      <pivotArea type="data" outline="0" fieldPosition="0">
        <references count="1">
          <reference field="4294967294" count="1" selected="0">
            <x v="0"/>
          </reference>
        </references>
      </pivotArea>
    </chartFormat>
    <chartFormat chart="9" format="3">
      <pivotArea type="data" outline="0" fieldPosition="0">
        <references count="4">
          <reference field="4294967294" count="1" selected="0">
            <x v="0"/>
          </reference>
          <reference field="5" count="1" selected="0">
            <x v="28"/>
          </reference>
          <reference field="7" count="1" selected="0">
            <x v="2"/>
          </reference>
          <reference field="9" count="1" selected="0">
            <x v="2"/>
          </reference>
        </references>
      </pivotArea>
    </chartFormat>
    <chartFormat chart="9" format="4">
      <pivotArea type="data" outline="0" fieldPosition="0">
        <references count="4">
          <reference field="4294967294" count="1" selected="0">
            <x v="0"/>
          </reference>
          <reference field="5" count="1" selected="0">
            <x v="28"/>
          </reference>
          <reference field="7" count="1" selected="0">
            <x v="2"/>
          </reference>
          <reference field="9" count="1" selected="0">
            <x v="3"/>
          </reference>
        </references>
      </pivotArea>
    </chartFormat>
    <chartFormat chart="9" format="5">
      <pivotArea type="data" outline="0" fieldPosition="0">
        <references count="4">
          <reference field="4294967294" count="1" selected="0">
            <x v="0"/>
          </reference>
          <reference field="5" count="1" selected="0">
            <x v="125"/>
          </reference>
          <reference field="7" count="1" selected="0">
            <x v="2"/>
          </reference>
          <reference field="9" count="1" selected="0">
            <x v="3"/>
          </reference>
        </references>
      </pivotArea>
    </chartFormat>
    <chartFormat chart="9" format="6">
      <pivotArea type="data" outline="0" fieldPosition="0">
        <references count="4">
          <reference field="4294967294" count="1" selected="0">
            <x v="0"/>
          </reference>
          <reference field="5" count="1" selected="0">
            <x v="831"/>
          </reference>
          <reference field="7" count="1" selected="0">
            <x v="2"/>
          </reference>
          <reference field="9" count="1" selected="0">
            <x v="3"/>
          </reference>
        </references>
      </pivotArea>
    </chartFormat>
    <chartFormat chart="9" format="7">
      <pivotArea type="data" outline="0" fieldPosition="0">
        <references count="4">
          <reference field="4294967294" count="1" selected="0">
            <x v="0"/>
          </reference>
          <reference field="5" count="1" selected="0">
            <x v="125"/>
          </reference>
          <reference field="7" count="1" selected="0">
            <x v="2"/>
          </reference>
          <reference field="9" count="1" selected="0">
            <x v="1"/>
          </reference>
        </references>
      </pivotArea>
    </chartFormat>
    <chartFormat chart="9" format="8">
      <pivotArea type="data" outline="0" fieldPosition="0">
        <references count="4">
          <reference field="4294967294" count="1" selected="0">
            <x v="0"/>
          </reference>
          <reference field="5" count="1" selected="0">
            <x v="646"/>
          </reference>
          <reference field="7" count="1" selected="0">
            <x v="2"/>
          </reference>
          <reference field="9" count="1" selected="0">
            <x v="1"/>
          </reference>
        </references>
      </pivotArea>
    </chartFormat>
    <chartFormat chart="9" format="9">
      <pivotArea type="data" outline="0" fieldPosition="0">
        <references count="4">
          <reference field="4294967294" count="1" selected="0">
            <x v="0"/>
          </reference>
          <reference field="5" count="1" selected="0">
            <x v="255"/>
          </reference>
          <reference field="7" count="1" selected="0">
            <x v="1"/>
          </reference>
          <reference field="9" count="1" selected="0">
            <x v="1"/>
          </reference>
        </references>
      </pivotArea>
    </chartFormat>
    <chartFormat chart="9" format="10">
      <pivotArea type="data" outline="0" fieldPosition="0">
        <references count="4">
          <reference field="4294967294" count="1" selected="0">
            <x v="0"/>
          </reference>
          <reference field="5" count="1" selected="0">
            <x v="255"/>
          </reference>
          <reference field="7" count="1" selected="0">
            <x v="1"/>
          </reference>
          <reference field="9" count="1" selected="0">
            <x v="0"/>
          </reference>
        </references>
      </pivotArea>
    </chartFormat>
    <chartFormat chart="9" format="11">
      <pivotArea type="data" outline="0" fieldPosition="0">
        <references count="4">
          <reference field="4294967294" count="1" selected="0">
            <x v="0"/>
          </reference>
          <reference field="5" count="1" selected="0">
            <x v="831"/>
          </reference>
          <reference field="7" count="1" selected="0">
            <x v="2"/>
          </reference>
          <reference field="9" count="1" selected="0">
            <x v="0"/>
          </reference>
        </references>
      </pivotArea>
    </chartFormat>
    <chartFormat chart="9" format="12">
      <pivotArea type="data" outline="0" fieldPosition="0">
        <references count="4">
          <reference field="4294967294" count="1" selected="0">
            <x v="0"/>
          </reference>
          <reference field="5" count="1" selected="0">
            <x v="125"/>
          </reference>
          <reference field="7" count="1" selected="0">
            <x v="2"/>
          </reference>
          <reference field="9" count="1" selected="0">
            <x v="0"/>
          </reference>
        </references>
      </pivotArea>
    </chartFormat>
    <chartFormat chart="14"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14BCED7-606F-4E60-AE52-8F56A74E4EE6}" name="6. Sales by Country and Coffee Type" cacheId="225"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11">
  <location ref="M39:O54" firstHeaderRow="1" firstDataRow="1" firstDataCol="2"/>
  <pivotFields count="19">
    <pivotField compact="0" outline="0" showAll="0"/>
    <pivotField compact="0" numFmtId="14"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compact="0" outline="0" showAll="0"/>
    <pivotField compact="0" outline="0" showAll="0"/>
    <pivotField axis="axisRow" compact="0" outline="0" showAll="0" sortType="ascending">
      <items count="4">
        <item x="1"/>
        <item x="2"/>
        <item x="0"/>
        <item t="default"/>
      </items>
      <autoSortScope>
        <pivotArea dataOnly="0" outline="0" fieldPosition="0">
          <references count="1">
            <reference field="4294967294" count="1" selected="0">
              <x v="0"/>
            </reference>
          </references>
        </pivotArea>
      </autoSortScope>
    </pivotField>
    <pivotField compact="0" outline="0" showAll="0"/>
    <pivotField axis="axisRow" compact="0" outline="0" showAll="0" sortType="ascending">
      <items count="5">
        <item x="2"/>
        <item x="1"/>
        <item x="3"/>
        <item x="0"/>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numFmtId="170" outline="0" showAll="0"/>
    <pivotField compact="0" numFmtId="44" outline="0" showAll="0"/>
    <pivotField dataField="1" compact="0" numFmtId="44" outline="0" showAll="0"/>
    <pivotField compact="0" outline="0" showAll="0"/>
    <pivotField compact="0" outline="0" showAll="0">
      <items count="15">
        <item sd="0" x="0"/>
        <item sd="0" x="1"/>
        <item sd="0" x="2"/>
        <item sd="0" x="3"/>
        <item sd="0" x="4"/>
        <item sd="0" x="5"/>
        <item sd="0" x="6"/>
        <item sd="0" x="7"/>
        <item sd="0" x="8"/>
        <item sd="0" x="9"/>
        <item sd="0" x="10"/>
        <item sd="0" x="11"/>
        <item sd="0" x="12"/>
        <item sd="0" x="13"/>
        <item t="default"/>
      </items>
    </pivotField>
    <pivotField compact="0" outline="0" showAll="0">
      <items count="7">
        <item sd="0" x="0"/>
        <item sd="0" x="1"/>
        <item sd="0" x="2"/>
        <item sd="0" x="3"/>
        <item sd="0" x="4"/>
        <item sd="0" x="5"/>
        <item t="default"/>
      </items>
    </pivotField>
    <pivotField compact="0" outline="0" showAll="0">
      <items count="7">
        <item sd="0" x="0"/>
        <item x="1"/>
        <item x="2"/>
        <item x="3"/>
        <item x="4"/>
        <item sd="0" x="5"/>
        <item t="default"/>
      </items>
    </pivotField>
  </pivotFields>
  <rowFields count="2">
    <field x="7"/>
    <field x="9"/>
  </rowFields>
  <rowItems count="15">
    <i>
      <x v="1"/>
      <x/>
    </i>
    <i r="1">
      <x v="3"/>
    </i>
    <i r="1">
      <x v="2"/>
    </i>
    <i r="1">
      <x v="1"/>
    </i>
    <i t="default">
      <x v="1"/>
    </i>
    <i>
      <x/>
      <x/>
    </i>
    <i r="1">
      <x v="1"/>
    </i>
    <i r="1">
      <x v="3"/>
    </i>
    <i r="1">
      <x v="2"/>
    </i>
    <i t="default">
      <x/>
    </i>
    <i>
      <x v="2"/>
      <x v="3"/>
    </i>
    <i r="1">
      <x v="2"/>
    </i>
    <i r="1">
      <x v="1"/>
    </i>
    <i r="1">
      <x/>
    </i>
    <i t="default">
      <x v="2"/>
    </i>
  </rowItems>
  <colItems count="1">
    <i/>
  </colItems>
  <dataFields count="1">
    <dataField name="Sum of Sales" fld="14" baseField="7" baseItem="1" numFmtId="42"/>
  </dataFields>
  <chartFormats count="15">
    <chartFormat chart="1"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 chart="7" format="3">
      <pivotArea type="data" outline="0" fieldPosition="0">
        <references count="3">
          <reference field="4294967294" count="1" selected="0">
            <x v="0"/>
          </reference>
          <reference field="7" count="1" selected="0">
            <x v="2"/>
          </reference>
          <reference field="9" count="1" selected="0">
            <x v="0"/>
          </reference>
        </references>
      </pivotArea>
    </chartFormat>
    <chartFormat chart="7" format="4">
      <pivotArea type="data" outline="0" fieldPosition="0">
        <references count="3">
          <reference field="4294967294" count="1" selected="0">
            <x v="0"/>
          </reference>
          <reference field="7" count="1" selected="0">
            <x v="1"/>
          </reference>
          <reference field="9" count="1" selected="0">
            <x v="0"/>
          </reference>
        </references>
      </pivotArea>
    </chartFormat>
    <chartFormat chart="7" format="5">
      <pivotArea type="data" outline="0" fieldPosition="0">
        <references count="3">
          <reference field="4294967294" count="1" selected="0">
            <x v="0"/>
          </reference>
          <reference field="7" count="1" selected="0">
            <x v="0"/>
          </reference>
          <reference field="9" count="1" selected="0">
            <x v="0"/>
          </reference>
        </references>
      </pivotArea>
    </chartFormat>
    <chartFormat chart="7" format="6">
      <pivotArea type="data" outline="0" fieldPosition="0">
        <references count="3">
          <reference field="4294967294" count="1" selected="0">
            <x v="0"/>
          </reference>
          <reference field="7" count="1" selected="0">
            <x v="2"/>
          </reference>
          <reference field="9" count="1" selected="0">
            <x v="3"/>
          </reference>
        </references>
      </pivotArea>
    </chartFormat>
    <chartFormat chart="7" format="7">
      <pivotArea type="data" outline="0" fieldPosition="0">
        <references count="3">
          <reference field="4294967294" count="1" selected="0">
            <x v="0"/>
          </reference>
          <reference field="7" count="1" selected="0">
            <x v="1"/>
          </reference>
          <reference field="9" count="1" selected="0">
            <x v="3"/>
          </reference>
        </references>
      </pivotArea>
    </chartFormat>
    <chartFormat chart="7" format="8">
      <pivotArea type="data" outline="0" fieldPosition="0">
        <references count="3">
          <reference field="4294967294" count="1" selected="0">
            <x v="0"/>
          </reference>
          <reference field="7" count="1" selected="0">
            <x v="0"/>
          </reference>
          <reference field="9" count="1" selected="0">
            <x v="3"/>
          </reference>
        </references>
      </pivotArea>
    </chartFormat>
    <chartFormat chart="7" format="9">
      <pivotArea type="data" outline="0" fieldPosition="0">
        <references count="3">
          <reference field="4294967294" count="1" selected="0">
            <x v="0"/>
          </reference>
          <reference field="7" count="1" selected="0">
            <x v="2"/>
          </reference>
          <reference field="9" count="1" selected="0">
            <x v="2"/>
          </reference>
        </references>
      </pivotArea>
    </chartFormat>
    <chartFormat chart="7" format="10">
      <pivotArea type="data" outline="0" fieldPosition="0">
        <references count="3">
          <reference field="4294967294" count="1" selected="0">
            <x v="0"/>
          </reference>
          <reference field="7" count="1" selected="0">
            <x v="1"/>
          </reference>
          <reference field="9" count="1" selected="0">
            <x v="2"/>
          </reference>
        </references>
      </pivotArea>
    </chartFormat>
    <chartFormat chart="7" format="11">
      <pivotArea type="data" outline="0" fieldPosition="0">
        <references count="3">
          <reference field="4294967294" count="1" selected="0">
            <x v="0"/>
          </reference>
          <reference field="7" count="1" selected="0">
            <x v="0"/>
          </reference>
          <reference field="9" count="1" selected="0">
            <x v="2"/>
          </reference>
        </references>
      </pivotArea>
    </chartFormat>
    <chartFormat chart="7" format="12">
      <pivotArea type="data" outline="0" fieldPosition="0">
        <references count="3">
          <reference field="4294967294" count="1" selected="0">
            <x v="0"/>
          </reference>
          <reference field="7" count="1" selected="0">
            <x v="2"/>
          </reference>
          <reference field="9" count="1" selected="0">
            <x v="1"/>
          </reference>
        </references>
      </pivotArea>
    </chartFormat>
    <chartFormat chart="7" format="13">
      <pivotArea type="data" outline="0" fieldPosition="0">
        <references count="3">
          <reference field="4294967294" count="1" selected="0">
            <x v="0"/>
          </reference>
          <reference field="7" count="1" selected="0">
            <x v="1"/>
          </reference>
          <reference field="9" count="1" selected="0">
            <x v="1"/>
          </reference>
        </references>
      </pivotArea>
    </chartFormat>
    <chartFormat chart="7" format="14">
      <pivotArea type="data" outline="0" fieldPosition="0">
        <references count="3">
          <reference field="4294967294" count="1" selected="0">
            <x v="0"/>
          </reference>
          <reference field="7" count="1" selected="0">
            <x v="0"/>
          </reference>
          <reference field="9" count="1" selected="0">
            <x v="1"/>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76C099E-B31B-4CB0-B021-BD04FFD055AD}" name="PivotTable39" cacheId="225"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2">
  <location ref="M16:O36" firstHeaderRow="1" firstDataRow="1" firstDataCol="2"/>
  <pivotFields count="19">
    <pivotField compact="0" outline="0" showAll="0"/>
    <pivotField compact="0" numFmtId="14"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Row" compact="0" outline="0" showAll="0">
      <items count="5">
        <item x="2"/>
        <item x="1"/>
        <item x="3"/>
        <item x="0"/>
        <item t="default"/>
      </items>
    </pivotField>
    <pivotField compact="0" outline="0" showAll="0"/>
    <pivotField compact="0" outline="0" showAll="0"/>
    <pivotField compact="0" numFmtId="170" outline="0" showAll="0"/>
    <pivotField compact="0" numFmtId="44" outline="0" showAll="0"/>
    <pivotField dataField="1" compact="0" numFmtId="44" outline="0" showAll="0"/>
    <pivotField compact="0" outline="0" showAll="0"/>
    <pivotField compact="0" outline="0" showAll="0">
      <items count="15">
        <item sd="0" x="0"/>
        <item sd="0" x="1"/>
        <item sd="0" x="2"/>
        <item sd="0" x="3"/>
        <item sd="0" x="4"/>
        <item sd="0" x="5"/>
        <item sd="0" x="6"/>
        <item sd="0" x="7"/>
        <item sd="0" x="8"/>
        <item sd="0" x="9"/>
        <item sd="0" x="10"/>
        <item sd="0" x="11"/>
        <item sd="0" x="12"/>
        <item sd="0" x="13"/>
        <item t="default"/>
      </items>
    </pivotField>
    <pivotField compact="0" outline="0" showAll="0">
      <items count="7">
        <item sd="0" x="0"/>
        <item sd="0" x="1"/>
        <item sd="0" x="2"/>
        <item sd="0" x="3"/>
        <item sd="0" x="4"/>
        <item sd="0" x="5"/>
        <item t="default"/>
      </items>
    </pivotField>
    <pivotField axis="axisRow" compact="0" outline="0" showAll="0">
      <items count="7">
        <item sd="0" x="0"/>
        <item x="1"/>
        <item x="2"/>
        <item x="3"/>
        <item x="4"/>
        <item sd="0" x="5"/>
        <item t="default"/>
      </items>
    </pivotField>
  </pivotFields>
  <rowFields count="2">
    <field x="18"/>
    <field x="9"/>
  </rowFields>
  <rowItems count="20">
    <i>
      <x v="1"/>
      <x/>
    </i>
    <i r="1">
      <x v="1"/>
    </i>
    <i r="1">
      <x v="2"/>
    </i>
    <i r="1">
      <x v="3"/>
    </i>
    <i t="default">
      <x v="1"/>
    </i>
    <i>
      <x v="2"/>
      <x/>
    </i>
    <i r="1">
      <x v="1"/>
    </i>
    <i r="1">
      <x v="2"/>
    </i>
    <i r="1">
      <x v="3"/>
    </i>
    <i t="default">
      <x v="2"/>
    </i>
    <i>
      <x v="3"/>
      <x/>
    </i>
    <i r="1">
      <x v="1"/>
    </i>
    <i r="1">
      <x v="2"/>
    </i>
    <i r="1">
      <x v="3"/>
    </i>
    <i t="default">
      <x v="3"/>
    </i>
    <i>
      <x v="4"/>
      <x/>
    </i>
    <i r="1">
      <x v="1"/>
    </i>
    <i r="1">
      <x v="2"/>
    </i>
    <i r="1">
      <x v="3"/>
    </i>
    <i t="default">
      <x v="4"/>
    </i>
  </rowItems>
  <colItems count="1">
    <i/>
  </colItems>
  <dataFields count="1">
    <dataField name="Sum of Sales" fld="14" baseField="9" baseItem="1" numFmtId="42"/>
  </dataFields>
  <chartFormats count="1">
    <chartFormat chart="1" format="0"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E6A9FB3-A151-40CC-A6BA-8803052C6E04}" name="5. Total Sales by Coffee Type" cacheId="2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M9:N14" firstHeaderRow="1" firstDataRow="1" firstDataCol="1"/>
  <pivotFields count="19">
    <pivotField showAll="0"/>
    <pivotField numFmtId="14"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showAll="0"/>
    <pivotField showAll="0"/>
    <pivotField showAll="0"/>
    <pivotField showAll="0"/>
    <pivotField axis="axisRow" showAll="0">
      <items count="5">
        <item x="2"/>
        <item x="1"/>
        <item x="3"/>
        <item x="0"/>
        <item t="default"/>
      </items>
    </pivotField>
    <pivotField showAll="0"/>
    <pivotField showAll="0"/>
    <pivotField numFmtId="170" showAll="0"/>
    <pivotField numFmtId="44" showAll="0"/>
    <pivotField dataField="1" numFmtId="44" showAll="0"/>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7">
        <item sd="0" x="0"/>
        <item x="1"/>
        <item x="2"/>
        <item x="3"/>
        <item x="4"/>
        <item sd="0" x="5"/>
        <item t="default"/>
      </items>
    </pivotField>
  </pivotFields>
  <rowFields count="1">
    <field x="9"/>
  </rowFields>
  <rowItems count="5">
    <i>
      <x/>
    </i>
    <i>
      <x v="1"/>
    </i>
    <i>
      <x v="2"/>
    </i>
    <i>
      <x v="3"/>
    </i>
    <i t="grand">
      <x/>
    </i>
  </rowItems>
  <colItems count="1">
    <i/>
  </colItems>
  <dataFields count="1">
    <dataField name="Sum of Sales" fld="14" baseField="9" baseItem="1" numFmtId="42"/>
  </dataFields>
  <chartFormats count="1">
    <chartFormat chart="1" format="0"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EE4E951-06DD-483D-B9AE-77B06CF11545}" name="4. Sales by Country" cacheId="225"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
  <location ref="M3:N6" firstHeaderRow="1" firstDataRow="1" firstDataCol="1"/>
  <pivotFields count="19">
    <pivotField showAll="0"/>
    <pivotField numFmtId="14"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showAll="0"/>
    <pivotField showAll="0"/>
    <pivotField axis="axisRow" showAll="0">
      <items count="4">
        <item x="1"/>
        <item x="2"/>
        <item x="0"/>
        <item t="default"/>
      </items>
    </pivotField>
    <pivotField showAll="0"/>
    <pivotField showAll="0"/>
    <pivotField showAll="0"/>
    <pivotField showAll="0"/>
    <pivotField numFmtId="170" showAll="0"/>
    <pivotField numFmtId="44" showAll="0"/>
    <pivotField dataField="1" numFmtId="44" showAll="0"/>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7">
        <item sd="0" x="0"/>
        <item x="1"/>
        <item x="2"/>
        <item x="3"/>
        <item x="4"/>
        <item sd="0" x="5"/>
        <item t="default"/>
      </items>
    </pivotField>
  </pivotFields>
  <rowFields count="1">
    <field x="7"/>
  </rowFields>
  <rowItems count="3">
    <i>
      <x/>
    </i>
    <i>
      <x v="1"/>
    </i>
    <i>
      <x v="2"/>
    </i>
  </rowItems>
  <colItems count="1">
    <i/>
  </colItems>
  <dataFields count="1">
    <dataField name="Sum of Sales" fld="14" baseField="7" baseItem="2" numFmtId="42"/>
  </dataFields>
  <chartFormats count="1">
    <chartFormat chart="1" format="0"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42B2615-189D-4862-A163-FB06171C18AA}" name="3. Quantity Sold by Coffee Type and Roast Type" cacheId="225"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7">
  <location ref="H33:I49" firstHeaderRow="1" firstDataRow="1" firstDataCol="1"/>
  <pivotFields count="19">
    <pivotField showAll="0"/>
    <pivotField numFmtId="14"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dataField="1" showAll="0"/>
    <pivotField showAll="0"/>
    <pivotField showAll="0"/>
    <pivotField showAll="0"/>
    <pivotField showAll="0"/>
    <pivotField axis="axisRow" showAll="0" sortType="descending">
      <items count="5">
        <item x="2"/>
        <item x="1"/>
        <item x="3"/>
        <item x="0"/>
        <item t="default"/>
      </items>
      <autoSortScope>
        <pivotArea dataOnly="0" outline="0" fieldPosition="0">
          <references count="1">
            <reference field="4294967294" count="1" selected="0">
              <x v="0"/>
            </reference>
          </references>
        </pivotArea>
      </autoSortScope>
    </pivotField>
    <pivotField showAll="0"/>
    <pivotField axis="axisRow" showAll="0">
      <items count="8">
        <item m="1" x="5"/>
        <item m="1" x="4"/>
        <item m="1" x="6"/>
        <item m="1" x="3"/>
        <item x="0"/>
        <item x="1"/>
        <item x="2"/>
        <item t="default"/>
      </items>
    </pivotField>
    <pivotField numFmtId="170" showAll="0"/>
    <pivotField numFmtId="44" showAll="0"/>
    <pivotField numFmtId="44" showAll="0"/>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7">
        <item sd="0" x="0"/>
        <item x="1"/>
        <item x="2"/>
        <item x="3"/>
        <item x="4"/>
        <item sd="0" x="5"/>
        <item t="default"/>
      </items>
    </pivotField>
  </pivotFields>
  <rowFields count="2">
    <field x="9"/>
    <field x="11"/>
  </rowFields>
  <rowItems count="16">
    <i>
      <x/>
    </i>
    <i r="1">
      <x v="4"/>
    </i>
    <i r="1">
      <x v="5"/>
    </i>
    <i r="1">
      <x v="6"/>
    </i>
    <i>
      <x v="3"/>
    </i>
    <i r="1">
      <x v="4"/>
    </i>
    <i r="1">
      <x v="5"/>
    </i>
    <i r="1">
      <x v="6"/>
    </i>
    <i>
      <x v="1"/>
    </i>
    <i r="1">
      <x v="4"/>
    </i>
    <i r="1">
      <x v="5"/>
    </i>
    <i r="1">
      <x v="6"/>
    </i>
    <i>
      <x v="2"/>
    </i>
    <i r="1">
      <x v="4"/>
    </i>
    <i r="1">
      <x v="5"/>
    </i>
    <i r="1">
      <x v="6"/>
    </i>
  </rowItems>
  <colItems count="1">
    <i/>
  </colItems>
  <dataFields count="1">
    <dataField name="Sum of Quantity" fld="4" baseField="0" baseItem="0"/>
  </dataFields>
  <chartFormats count="14">
    <chartFormat chart="1"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6" format="3">
      <pivotArea type="data" outline="0" fieldPosition="0">
        <references count="3">
          <reference field="4294967294" count="1" selected="0">
            <x v="0"/>
          </reference>
          <reference field="9" count="1" selected="0">
            <x v="0"/>
          </reference>
          <reference field="11" count="1" selected="0">
            <x v="4"/>
          </reference>
        </references>
      </pivotArea>
    </chartFormat>
    <chartFormat chart="6" format="4">
      <pivotArea type="data" outline="0" fieldPosition="0">
        <references count="3">
          <reference field="4294967294" count="1" selected="0">
            <x v="0"/>
          </reference>
          <reference field="9" count="1" selected="0">
            <x v="3"/>
          </reference>
          <reference field="11" count="1" selected="0">
            <x v="4"/>
          </reference>
        </references>
      </pivotArea>
    </chartFormat>
    <chartFormat chart="6" format="5">
      <pivotArea type="data" outline="0" fieldPosition="0">
        <references count="3">
          <reference field="4294967294" count="1" selected="0">
            <x v="0"/>
          </reference>
          <reference field="9" count="1" selected="0">
            <x v="1"/>
          </reference>
          <reference field="11" count="1" selected="0">
            <x v="4"/>
          </reference>
        </references>
      </pivotArea>
    </chartFormat>
    <chartFormat chart="6" format="6">
      <pivotArea type="data" outline="0" fieldPosition="0">
        <references count="3">
          <reference field="4294967294" count="1" selected="0">
            <x v="0"/>
          </reference>
          <reference field="9" count="1" selected="0">
            <x v="2"/>
          </reference>
          <reference field="11" count="1" selected="0">
            <x v="4"/>
          </reference>
        </references>
      </pivotArea>
    </chartFormat>
    <chartFormat chart="6" format="7">
      <pivotArea type="data" outline="0" fieldPosition="0">
        <references count="3">
          <reference field="4294967294" count="1" selected="0">
            <x v="0"/>
          </reference>
          <reference field="9" count="1" selected="0">
            <x v="0"/>
          </reference>
          <reference field="11" count="1" selected="0">
            <x v="5"/>
          </reference>
        </references>
      </pivotArea>
    </chartFormat>
    <chartFormat chart="6" format="8">
      <pivotArea type="data" outline="0" fieldPosition="0">
        <references count="3">
          <reference field="4294967294" count="1" selected="0">
            <x v="0"/>
          </reference>
          <reference field="9" count="1" selected="0">
            <x v="3"/>
          </reference>
          <reference field="11" count="1" selected="0">
            <x v="5"/>
          </reference>
        </references>
      </pivotArea>
    </chartFormat>
    <chartFormat chart="6" format="9">
      <pivotArea type="data" outline="0" fieldPosition="0">
        <references count="3">
          <reference field="4294967294" count="1" selected="0">
            <x v="0"/>
          </reference>
          <reference field="9" count="1" selected="0">
            <x v="1"/>
          </reference>
          <reference field="11" count="1" selected="0">
            <x v="5"/>
          </reference>
        </references>
      </pivotArea>
    </chartFormat>
    <chartFormat chart="6" format="10">
      <pivotArea type="data" outline="0" fieldPosition="0">
        <references count="3">
          <reference field="4294967294" count="1" selected="0">
            <x v="0"/>
          </reference>
          <reference field="9" count="1" selected="0">
            <x v="2"/>
          </reference>
          <reference field="11" count="1" selected="0">
            <x v="5"/>
          </reference>
        </references>
      </pivotArea>
    </chartFormat>
    <chartFormat chart="6" format="11">
      <pivotArea type="data" outline="0" fieldPosition="0">
        <references count="3">
          <reference field="4294967294" count="1" selected="0">
            <x v="0"/>
          </reference>
          <reference field="9" count="1" selected="0">
            <x v="0"/>
          </reference>
          <reference field="11" count="1" selected="0">
            <x v="6"/>
          </reference>
        </references>
      </pivotArea>
    </chartFormat>
    <chartFormat chart="6" format="12">
      <pivotArea type="data" outline="0" fieldPosition="0">
        <references count="3">
          <reference field="4294967294" count="1" selected="0">
            <x v="0"/>
          </reference>
          <reference field="9" count="1" selected="0">
            <x v="3"/>
          </reference>
          <reference field="11" count="1" selected="0">
            <x v="6"/>
          </reference>
        </references>
      </pivotArea>
    </chartFormat>
    <chartFormat chart="6" format="13">
      <pivotArea type="data" outline="0" fieldPosition="0">
        <references count="3">
          <reference field="4294967294" count="1" selected="0">
            <x v="0"/>
          </reference>
          <reference field="9" count="1" selected="0">
            <x v="1"/>
          </reference>
          <reference field="11" count="1" selected="0">
            <x v="6"/>
          </reference>
        </references>
      </pivotArea>
    </chartFormat>
    <chartFormat chart="6" format="14">
      <pivotArea type="data" outline="0" fieldPosition="0">
        <references count="3">
          <reference field="4294967294" count="1" selected="0">
            <x v="0"/>
          </reference>
          <reference field="9" count="1" selected="0">
            <x v="2"/>
          </reference>
          <reference field="11" count="1" selected="0">
            <x v="6"/>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87B4824D-35A7-4246-B7F2-8B131DACA00B}" name="2. Most Sold Coffee Type and Roast Type" cacheId="225"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7">
  <location ref="H14:I30" firstHeaderRow="1" firstDataRow="1" firstDataCol="1"/>
  <pivotFields count="19">
    <pivotField showAll="0"/>
    <pivotField numFmtId="14"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showAll="0"/>
    <pivotField showAll="0"/>
    <pivotField showAll="0"/>
    <pivotField showAll="0"/>
    <pivotField axis="axisRow" showAll="0" sortType="descending">
      <items count="5">
        <item x="2"/>
        <item x="1"/>
        <item x="3"/>
        <item x="0"/>
        <item t="default"/>
      </items>
      <autoSortScope>
        <pivotArea dataOnly="0" outline="0" fieldPosition="0">
          <references count="1">
            <reference field="4294967294" count="1" selected="0">
              <x v="0"/>
            </reference>
          </references>
        </pivotArea>
      </autoSortScope>
    </pivotField>
    <pivotField showAll="0"/>
    <pivotField axis="axisRow" showAll="0">
      <items count="8">
        <item m="1" x="5"/>
        <item m="1" x="4"/>
        <item m="1" x="6"/>
        <item m="1" x="3"/>
        <item x="0"/>
        <item x="1"/>
        <item x="2"/>
        <item t="default"/>
      </items>
    </pivotField>
    <pivotField numFmtId="170" showAll="0"/>
    <pivotField numFmtId="44" showAll="0"/>
    <pivotField dataField="1" numFmtId="44" showAll="0"/>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7">
        <item sd="0" x="0"/>
        <item x="1"/>
        <item x="2"/>
        <item x="3"/>
        <item x="4"/>
        <item sd="0" x="5"/>
        <item t="default"/>
      </items>
    </pivotField>
  </pivotFields>
  <rowFields count="2">
    <field x="9"/>
    <field x="11"/>
  </rowFields>
  <rowItems count="16">
    <i>
      <x v="1"/>
    </i>
    <i r="1">
      <x v="4"/>
    </i>
    <i r="1">
      <x v="5"/>
    </i>
    <i r="1">
      <x v="6"/>
    </i>
    <i>
      <x v="2"/>
    </i>
    <i r="1">
      <x v="4"/>
    </i>
    <i r="1">
      <x v="5"/>
    </i>
    <i r="1">
      <x v="6"/>
    </i>
    <i>
      <x/>
    </i>
    <i r="1">
      <x v="4"/>
    </i>
    <i r="1">
      <x v="5"/>
    </i>
    <i r="1">
      <x v="6"/>
    </i>
    <i>
      <x v="3"/>
    </i>
    <i r="1">
      <x v="4"/>
    </i>
    <i r="1">
      <x v="5"/>
    </i>
    <i r="1">
      <x v="6"/>
    </i>
  </rowItems>
  <colItems count="1">
    <i/>
  </colItems>
  <dataFields count="1">
    <dataField name="Sum of Sales" fld="14" baseField="9" baseItem="2" numFmtId="42"/>
  </dataFields>
  <chartFormats count="14">
    <chartFormat chart="0" format="0" series="1">
      <pivotArea type="data" outline="0" fieldPosition="0">
        <references count="2">
          <reference field="4294967294" count="1" selected="0">
            <x v="0"/>
          </reference>
          <reference field="9" count="1" selected="0">
            <x v="0"/>
          </reference>
        </references>
      </pivotArea>
    </chartFormat>
    <chartFormat chart="0" format="1" series="1">
      <pivotArea type="data" outline="0" fieldPosition="0">
        <references count="2">
          <reference field="4294967294" count="1" selected="0">
            <x v="0"/>
          </reference>
          <reference field="9" count="1" selected="0">
            <x v="1"/>
          </reference>
        </references>
      </pivotArea>
    </chartFormat>
    <chartFormat chart="0" format="2" series="1">
      <pivotArea type="data" outline="0" fieldPosition="0">
        <references count="2">
          <reference field="4294967294" count="1" selected="0">
            <x v="0"/>
          </reference>
          <reference field="9" count="1" selected="0">
            <x v="2"/>
          </reference>
        </references>
      </pivotArea>
    </chartFormat>
    <chartFormat chart="0" format="3" series="1">
      <pivotArea type="data" outline="0" fieldPosition="0">
        <references count="2">
          <reference field="4294967294" count="1" selected="0">
            <x v="0"/>
          </reference>
          <reference field="9" count="1" selected="0">
            <x v="3"/>
          </reference>
        </references>
      </pivotArea>
    </chartFormat>
    <chartFormat chart="1" format="0"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0"/>
          </reference>
        </references>
      </pivotArea>
    </chartFormat>
    <chartFormat chart="4" format="4">
      <pivotArea type="data" outline="0" fieldPosition="0">
        <references count="3">
          <reference field="4294967294" count="1" selected="0">
            <x v="0"/>
          </reference>
          <reference field="9" count="1" selected="0">
            <x v="1"/>
          </reference>
          <reference field="11" count="1" selected="0">
            <x v="4"/>
          </reference>
        </references>
      </pivotArea>
    </chartFormat>
    <chartFormat chart="4" format="5">
      <pivotArea type="data" outline="0" fieldPosition="0">
        <references count="3">
          <reference field="4294967294" count="1" selected="0">
            <x v="0"/>
          </reference>
          <reference field="9" count="1" selected="0">
            <x v="2"/>
          </reference>
          <reference field="11" count="1" selected="0">
            <x v="4"/>
          </reference>
        </references>
      </pivotArea>
    </chartFormat>
    <chartFormat chart="4" format="6">
      <pivotArea type="data" outline="0" fieldPosition="0">
        <references count="3">
          <reference field="4294967294" count="1" selected="0">
            <x v="0"/>
          </reference>
          <reference field="9" count="1" selected="0">
            <x v="0"/>
          </reference>
          <reference field="11" count="1" selected="0">
            <x v="4"/>
          </reference>
        </references>
      </pivotArea>
    </chartFormat>
    <chartFormat chart="4" format="7">
      <pivotArea type="data" outline="0" fieldPosition="0">
        <references count="3">
          <reference field="4294967294" count="1" selected="0">
            <x v="0"/>
          </reference>
          <reference field="9" count="1" selected="0">
            <x v="3"/>
          </reference>
          <reference field="11" count="1" selected="0">
            <x v="4"/>
          </reference>
        </references>
      </pivotArea>
    </chartFormat>
    <chartFormat chart="4" format="8">
      <pivotArea type="data" outline="0" fieldPosition="0">
        <references count="3">
          <reference field="4294967294" count="1" selected="0">
            <x v="0"/>
          </reference>
          <reference field="9" count="1" selected="0">
            <x v="1"/>
          </reference>
          <reference field="11" count="1" selected="0">
            <x v="6"/>
          </reference>
        </references>
      </pivotArea>
    </chartFormat>
    <chartFormat chart="4" format="9">
      <pivotArea type="data" outline="0" fieldPosition="0">
        <references count="3">
          <reference field="4294967294" count="1" selected="0">
            <x v="0"/>
          </reference>
          <reference field="9" count="1" selected="0">
            <x v="2"/>
          </reference>
          <reference field="11" count="1" selected="0">
            <x v="6"/>
          </reference>
        </references>
      </pivotArea>
    </chartFormat>
    <chartFormat chart="4" format="10">
      <pivotArea type="data" outline="0" fieldPosition="0">
        <references count="3">
          <reference field="4294967294" count="1" selected="0">
            <x v="0"/>
          </reference>
          <reference field="9" count="1" selected="0">
            <x v="0"/>
          </reference>
          <reference field="11" count="1" selected="0">
            <x v="6"/>
          </reference>
        </references>
      </pivotArea>
    </chartFormat>
    <chartFormat chart="4" format="11">
      <pivotArea type="data" outline="0" fieldPosition="0">
        <references count="3">
          <reference field="4294967294" count="1" selected="0">
            <x v="0"/>
          </reference>
          <reference field="9" count="1" selected="0">
            <x v="3"/>
          </reference>
          <reference field="11" count="1" selected="0">
            <x v="6"/>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D58AAB93-6654-4026-97AA-E74B4833B75E}" name="1. Coffee Sales Over Time" cacheId="225"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2">
  <location ref="A3:F53" firstHeaderRow="1" firstDataRow="2" firstDataCol="1"/>
  <pivotFields count="19">
    <pivotField showAll="0"/>
    <pivotField numFmtId="14"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showAll="0"/>
    <pivotField showAll="0"/>
    <pivotField showAll="0"/>
    <pivotField showAll="0"/>
    <pivotField axis="axisCol" showAll="0">
      <items count="5">
        <item x="2"/>
        <item x="1"/>
        <item x="3"/>
        <item x="0"/>
        <item t="default"/>
      </items>
    </pivotField>
    <pivotField showAll="0"/>
    <pivotField showAll="0"/>
    <pivotField numFmtId="170" showAll="0"/>
    <pivotField numFmtId="44" showAll="0"/>
    <pivotField dataField="1" numFmtId="44" showAll="0"/>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Row" showAll="0">
      <items count="7">
        <item sd="0" x="0"/>
        <item x="1"/>
        <item x="2"/>
        <item x="3"/>
        <item x="4"/>
        <item sd="0" x="5"/>
        <item t="default"/>
      </items>
    </pivotField>
  </pivotFields>
  <rowFields count="2">
    <field x="18"/>
    <field x="16"/>
  </rowFields>
  <rowItems count="49">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5"/>
    </i>
    <i r="1">
      <x v="6"/>
    </i>
    <i r="1">
      <x v="7"/>
    </i>
    <i r="1">
      <x v="8"/>
    </i>
    <i r="1">
      <x v="9"/>
    </i>
    <i r="1">
      <x v="10"/>
    </i>
    <i r="1">
      <x v="11"/>
    </i>
    <i r="1">
      <x v="12"/>
    </i>
    <i>
      <x v="4"/>
    </i>
    <i r="1">
      <x v="1"/>
    </i>
    <i r="1">
      <x v="2"/>
    </i>
    <i r="1">
      <x v="3"/>
    </i>
    <i r="1">
      <x v="4"/>
    </i>
    <i r="1">
      <x v="5"/>
    </i>
    <i r="1">
      <x v="6"/>
    </i>
    <i r="1">
      <x v="7"/>
    </i>
    <i r="1">
      <x v="8"/>
    </i>
    <i t="grand">
      <x/>
    </i>
  </rowItems>
  <colFields count="1">
    <field x="9"/>
  </colFields>
  <colItems count="5">
    <i>
      <x/>
    </i>
    <i>
      <x v="1"/>
    </i>
    <i>
      <x v="2"/>
    </i>
    <i>
      <x v="3"/>
    </i>
    <i t="grand">
      <x/>
    </i>
  </colItems>
  <dataFields count="1">
    <dataField name="Sum of Sales" fld="14" baseField="16" baseItem="7" numFmtId="42"/>
  </dataFields>
  <chartFormats count="16">
    <chartFormat chart="0" format="0" series="1">
      <pivotArea type="data" outline="0" fieldPosition="0">
        <references count="2">
          <reference field="4294967294" count="1" selected="0">
            <x v="0"/>
          </reference>
          <reference field="9" count="1" selected="0">
            <x v="0"/>
          </reference>
        </references>
      </pivotArea>
    </chartFormat>
    <chartFormat chart="0" format="1" series="1">
      <pivotArea type="data" outline="0" fieldPosition="0">
        <references count="2">
          <reference field="4294967294" count="1" selected="0">
            <x v="0"/>
          </reference>
          <reference field="9" count="1" selected="0">
            <x v="1"/>
          </reference>
        </references>
      </pivotArea>
    </chartFormat>
    <chartFormat chart="0" format="2" series="1">
      <pivotArea type="data" outline="0" fieldPosition="0">
        <references count="2">
          <reference field="4294967294" count="1" selected="0">
            <x v="0"/>
          </reference>
          <reference field="9" count="1" selected="0">
            <x v="2"/>
          </reference>
        </references>
      </pivotArea>
    </chartFormat>
    <chartFormat chart="0" format="3" series="1">
      <pivotArea type="data" outline="0" fieldPosition="0">
        <references count="2">
          <reference field="4294967294" count="1" selected="0">
            <x v="0"/>
          </reference>
          <reference field="9" count="1" selected="0">
            <x v="3"/>
          </reference>
        </references>
      </pivotArea>
    </chartFormat>
    <chartFormat chart="6" format="24" series="1">
      <pivotArea type="data" outline="0" fieldPosition="0">
        <references count="2">
          <reference field="4294967294" count="1" selected="0">
            <x v="0"/>
          </reference>
          <reference field="9" count="1" selected="0">
            <x v="0"/>
          </reference>
        </references>
      </pivotArea>
    </chartFormat>
    <chartFormat chart="6" format="25" series="1">
      <pivotArea type="data" outline="0" fieldPosition="0">
        <references count="2">
          <reference field="4294967294" count="1" selected="0">
            <x v="0"/>
          </reference>
          <reference field="9" count="1" selected="0">
            <x v="1"/>
          </reference>
        </references>
      </pivotArea>
    </chartFormat>
    <chartFormat chart="6" format="26" series="1">
      <pivotArea type="data" outline="0" fieldPosition="0">
        <references count="2">
          <reference field="4294967294" count="1" selected="0">
            <x v="0"/>
          </reference>
          <reference field="9" count="1" selected="0">
            <x v="2"/>
          </reference>
        </references>
      </pivotArea>
    </chartFormat>
    <chartFormat chart="6" format="27" series="1">
      <pivotArea type="data" outline="0" fieldPosition="0">
        <references count="2">
          <reference field="4294967294" count="1" selected="0">
            <x v="0"/>
          </reference>
          <reference field="9" count="1" selected="0">
            <x v="3"/>
          </reference>
        </references>
      </pivotArea>
    </chartFormat>
    <chartFormat chart="7" format="28" series="1">
      <pivotArea type="data" outline="0" fieldPosition="0">
        <references count="2">
          <reference field="4294967294" count="1" selected="0">
            <x v="0"/>
          </reference>
          <reference field="9" count="1" selected="0">
            <x v="0"/>
          </reference>
        </references>
      </pivotArea>
    </chartFormat>
    <chartFormat chart="7" format="29" series="1">
      <pivotArea type="data" outline="0" fieldPosition="0">
        <references count="2">
          <reference field="4294967294" count="1" selected="0">
            <x v="0"/>
          </reference>
          <reference field="9" count="1" selected="0">
            <x v="1"/>
          </reference>
        </references>
      </pivotArea>
    </chartFormat>
    <chartFormat chart="7" format="30" series="1">
      <pivotArea type="data" outline="0" fieldPosition="0">
        <references count="2">
          <reference field="4294967294" count="1" selected="0">
            <x v="0"/>
          </reference>
          <reference field="9" count="1" selected="0">
            <x v="2"/>
          </reference>
        </references>
      </pivotArea>
    </chartFormat>
    <chartFormat chart="7" format="31" series="1">
      <pivotArea type="data" outline="0" fieldPosition="0">
        <references count="2">
          <reference field="4294967294" count="1" selected="0">
            <x v="0"/>
          </reference>
          <reference field="9" count="1" selected="0">
            <x v="3"/>
          </reference>
        </references>
      </pivotArea>
    </chartFormat>
    <chartFormat chart="4" format="32" series="1">
      <pivotArea type="data" outline="0" fieldPosition="0">
        <references count="2">
          <reference field="4294967294" count="1" selected="0">
            <x v="0"/>
          </reference>
          <reference field="9" count="1" selected="0">
            <x v="0"/>
          </reference>
        </references>
      </pivotArea>
    </chartFormat>
    <chartFormat chart="4" format="33" series="1">
      <pivotArea type="data" outline="0" fieldPosition="0">
        <references count="2">
          <reference field="4294967294" count="1" selected="0">
            <x v="0"/>
          </reference>
          <reference field="9" count="1" selected="0">
            <x v="1"/>
          </reference>
        </references>
      </pivotArea>
    </chartFormat>
    <chartFormat chart="4" format="34" series="1">
      <pivotArea type="data" outline="0" fieldPosition="0">
        <references count="2">
          <reference field="4294967294" count="1" selected="0">
            <x v="0"/>
          </reference>
          <reference field="9" count="1" selected="0">
            <x v="2"/>
          </reference>
        </references>
      </pivotArea>
    </chartFormat>
    <chartFormat chart="4" format="35" series="1">
      <pivotArea type="data" outline="0" fieldPosition="0">
        <references count="2">
          <reference field="4294967294" count="1" selected="0">
            <x v="0"/>
          </reference>
          <reference field="9"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ffee_Type_full" xr10:uid="{9432906E-A187-4DB6-AA18-6D5C8587CCA8}" sourceName="Coffee Type full">
  <pivotTables>
    <pivotTable tabId="27" name="1. Coffee Sales Over Time"/>
  </pivotTables>
  <data>
    <tabular pivotCacheId="324870772">
      <items count="4">
        <i x="2" s="1"/>
        <i x="1" s="1"/>
        <i x="3"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1C106CC9-D5FD-4086-8F66-B1F7F08FD225}" sourceName="Loyalty Card">
  <pivotTables>
    <pivotTable tabId="24" name="5. Loyalty card ownership among each customer type"/>
    <pivotTable tabId="24" name="1. Count Distinct Customer Type"/>
    <pivotTable tabId="24" name="2. Avg Days Since Last Purchased by Customer Type "/>
    <pivotTable tabId="24" name="3. Avg Purchase Frequency by Customer Type"/>
    <pivotTable tabId="24" name="4. Avg Spending by Customer Type"/>
    <pivotTable tabId="24" name="6.Total Customers"/>
    <pivotTable tabId="24" name="7.Customers Own Loyalty Card"/>
  </pivotTables>
  <data>
    <tabular pivotCacheId="475991681">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Type" xr10:uid="{0149D460-F8B4-4282-9308-8DF8C65CCFC3}" sourceName="Customer Type">
  <pivotTables>
    <pivotTable tabId="24" name="1. Count Distinct Customer Type"/>
    <pivotTable tabId="24" name="5. Loyalty card ownership among each customer type"/>
  </pivotTables>
  <data>
    <tabular pivotCacheId="475991681">
      <items count="6">
        <i x="1" s="1"/>
        <i x="5" s="1"/>
        <i x="2" s="1"/>
        <i x="3" s="1"/>
        <i x="4"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ffee Type full" xr10:uid="{DE559244-CE6F-4A77-83A0-8C2BF0F8D1FE}" cache="Slicer_Coffee_Type_full" caption="Coffee Type full" style="Slicer Style 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oyalty Card" xr10:uid="{CF40919F-740E-46E3-8E56-7FCA1153641B}" cache="Slicer_Loyalty_Card" caption="Loyalty Card" style="Slicer Style 1" rowHeight="241300"/>
  <slicer name="Customer Type" xr10:uid="{C94B895E-33A5-4944-875F-D47DEAE7A416}" cache="Slicer_Customer_Type" caption="Customer Type" style="Slicer Style 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124CE27-FA94-437F-A371-1143B45E45FA}" name="table_orders" displayName="table_orders" ref="A1:P1001" totalsRowShown="0" headerRowDxfId="101">
  <autoFilter ref="A1:P1001" xr:uid="{1124CE27-FA94-437F-A371-1143B45E45FA}"/>
  <tableColumns count="16">
    <tableColumn id="1" xr3:uid="{4B1764E6-52AE-4708-B3D6-8737CCF13F23}" name="Order ID" dataDxfId="95"/>
    <tableColumn id="2" xr3:uid="{5F77938E-552C-48D7-88F6-BFDDEB318D87}" name="Order Date" dataDxfId="93"/>
    <tableColumn id="3" xr3:uid="{B215F869-5034-4F8E-AAB5-555BF807562A}" name="Customer ID" dataDxfId="94"/>
    <tableColumn id="4" xr3:uid="{99263921-FB66-49AB-BDCB-21F957FC5442}" name="Product ID"/>
    <tableColumn id="5" xr3:uid="{D131A78B-29C1-4855-A147-06881C4233C3}" name="Quantity" dataDxfId="105"/>
    <tableColumn id="6" xr3:uid="{6382D4FA-4E78-4E92-BCE8-57C94690A056}" name="Customer Name" dataDxfId="104">
      <calculatedColumnFormula>_xlfn.XLOOKUP(C2,customers!$A$2:$A$1001,customers!$B$2:$B$1001,,0)</calculatedColumnFormula>
    </tableColumn>
    <tableColumn id="7" xr3:uid="{AF6FB9AA-CEBD-4AF9-98D3-41F22AF165C1}" name="Email" dataDxfId="103">
      <calculatedColumnFormula>IF(_xlfn.XLOOKUP(orders!C2,customers!$A$1:$A$1001,customers!$C$1:$C$1001,,0)=0,"",_xlfn.XLOOKUP(orders!C2,customers!$A$1:$A$1001,customers!$C$1:$C$1001,,0))</calculatedColumnFormula>
    </tableColumn>
    <tableColumn id="8" xr3:uid="{AA3CC229-6F7C-44E1-9433-4E0EF9D749CC}" name="Country" dataDxfId="102">
      <calculatedColumnFormula>_xlfn.XLOOKUP(C2,customers!$A$1:$A$1001,customers!$G$1:$G$1001,,0)</calculatedColumnFormula>
    </tableColumn>
    <tableColumn id="9" xr3:uid="{0608BE8A-B111-4C05-9A4F-BC0DD25EC3B0}" name="Coffee Type">
      <calculatedColumnFormula>INDEX(products!$A$1:$G$49,MATCH(orders!$D2,products!$A$1:$A$49,0),MATCH(orders!I$1,products!$A$1:$G$1,0))</calculatedColumnFormula>
    </tableColumn>
    <tableColumn id="15" xr3:uid="{FE46A78D-F8BB-44AF-B30A-DADAA1DB5A85}" name="Coffee Type full" dataDxfId="90">
      <calculatedColumnFormula>IF(I2="Rob","Robusta", IF(I2="Exc", "Excelsa", IF(I2="Lib","Liberica", IF(I2="Ara","Arabica",""))))</calculatedColumnFormula>
    </tableColumn>
    <tableColumn id="10" xr3:uid="{F3C4AF31-4744-4471-AAB4-266FC604DF3B}" name="Roast Type">
      <calculatedColumnFormula>INDEX(products!$A$1:$G$49,MATCH(orders!$D2,products!$A$1:$A$49,0),MATCH(orders!K$1,products!$A$1:$G$1,0))</calculatedColumnFormula>
    </tableColumn>
    <tableColumn id="16" xr3:uid="{9FD01D0D-D146-47EE-8102-DAE97D006713}" name="Roast Level" dataDxfId="89">
      <calculatedColumnFormula>IF(K2="M","Medium", IF(K2="L","Light", IF(K2="D","Dark","")))</calculatedColumnFormula>
    </tableColumn>
    <tableColumn id="11" xr3:uid="{2E21D852-5B38-4494-A19B-A6C357478595}" name="Size" dataDxfId="91">
      <calculatedColumnFormula>INDEX(products!$A$1:$G$49,MATCH(orders!$D2,products!$A$1:$A$49,0),MATCH(orders!M$1,products!$A$1:$G$1,0))</calculatedColumnFormula>
    </tableColumn>
    <tableColumn id="12" xr3:uid="{338FE275-BCCB-49D3-AFD3-BCDDA9ECF3D7}" name="Unit Price" dataCellStyle="Currency">
      <calculatedColumnFormula>INDEX(products!$A$1:$G$49,MATCH(orders!$D2,products!$A$1:$A$49,0),MATCH(orders!N$1,products!$A$1:$G$1,0))</calculatedColumnFormula>
    </tableColumn>
    <tableColumn id="13" xr3:uid="{CC27ED18-9AE8-41E8-8AAF-281EC3EEF8C5}" name="Sales" dataDxfId="92" dataCellStyle="Currency">
      <calculatedColumnFormula>N2*E2</calculatedColumnFormula>
    </tableColumn>
    <tableColumn id="14" xr3:uid="{1C44ABE6-1652-4ED5-88BF-20DAD2A926FA}" name="Loyalty Card">
      <calculatedColumnFormula>_xlfn.XLOOKUP(C2,customers!$A$2:$A$1001,customers!$I$2:$I$1001,,0)</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ADFBCF6-4A73-4798-ABBF-52F21191AFB3}" name="table_RFM_preprocess" displayName="table_RFM_preprocess" ref="A2:L1002" totalsRowShown="0" headerRowDxfId="106">
  <autoFilter ref="A2:L1002" xr:uid="{1ADFBCF6-4A73-4798-ABBF-52F21191AFB3}"/>
  <tableColumns count="12">
    <tableColumn id="1" xr3:uid="{5ECC0630-4137-43EA-8C34-A7D0EA7ACC6A}" name="Order ID" dataDxfId="112"/>
    <tableColumn id="2" xr3:uid="{A13FA554-2510-45E6-BE04-F29E383B243D}" name="Order Date" dataDxfId="111"/>
    <tableColumn id="3" xr3:uid="{8A34121B-2AA1-426F-8332-9417C65D7501}" name="Customer ID" dataDxfId="110"/>
    <tableColumn id="4" xr3:uid="{12B70FF9-504B-4928-9ABD-F7E56BB9CA2C}" name="Product ID"/>
    <tableColumn id="5" xr3:uid="{664939D4-7227-461A-A9A9-30C21CA3F1A0}" name="Quantity" dataDxfId="109"/>
    <tableColumn id="6" xr3:uid="{6C1064F0-5B42-4A27-8A76-F95DC3FFE9C7}" name="Customer Name" dataDxfId="108">
      <calculatedColumnFormula>_xlfn.XLOOKUP(C3,customers!$A$2:$A$1001,customers!$B$2:$B$1001,,0)</calculatedColumnFormula>
    </tableColumn>
    <tableColumn id="7" xr3:uid="{393F3387-DB85-4FD2-8469-80CBF943ADCD}" name="Country" dataDxfId="107">
      <calculatedColumnFormula>_xlfn.XLOOKUP(C3,customers!$A$1:$A$1001,customers!$G$1:$G$1001,,0)</calculatedColumnFormula>
    </tableColumn>
    <tableColumn id="8" xr3:uid="{E9C7E4CE-8A55-4347-ACEA-AE5E04F9A460}" name="Coffee Type">
      <calculatedColumnFormula>INDEX(products!$A$1:$G$49,MATCH(RFM_prep!$D3,products!$A$1:$A$49,0),MATCH(RFM_prep!H$2,products!$A$1:$G$1,0))</calculatedColumnFormula>
    </tableColumn>
    <tableColumn id="9" xr3:uid="{8B702534-83A0-4473-9CD3-5DEB47455067}" name="Unit Price">
      <calculatedColumnFormula>INDEX(products!$A$1:$G$49,MATCH(RFM_prep!$D3,products!$A$1:$A$49,0),MATCH(RFM_prep!I$2,products!$A$1:$G$1,0))</calculatedColumnFormula>
    </tableColumn>
    <tableColumn id="10" xr3:uid="{C05CF367-5F94-4243-9781-5FA43D0D99FD}" name="Sales">
      <calculatedColumnFormula>I3*E3</calculatedColumnFormula>
    </tableColumn>
    <tableColumn id="11" xr3:uid="{8198CA63-A723-4FC7-AC70-71F6D34A5986}" name="Loyalty Card">
      <calculatedColumnFormula>_xlfn.XLOOKUP(C3,customers!$A$2:$A$1001,customers!$I$2:$I$1001,,0)</calculatedColumnFormula>
    </tableColumn>
    <tableColumn id="12" xr3:uid="{8464D6CE-138B-478B-B282-79F2D35BA086}" name="Days Since Last Purchased" dataDxfId="100">
      <calculatedColumnFormula>TEXT(DATEDIF(B3, DATE(2022,8,20), "d"), "0")</calculatedColumnFormula>
    </tableColumn>
  </tableColumns>
  <tableStyleInfo name="TableStyleLight10"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4E68CC2-14C7-405E-AB54-9D9E4CBE7ABC}" name="table_RFM_processed" displayName="table_RFM_processed" ref="S2:AC915" totalsRowShown="0">
  <autoFilter ref="S2:AC915" xr:uid="{C4E68CC2-14C7-405E-AB54-9D9E4CBE7ABC}"/>
  <tableColumns count="11">
    <tableColumn id="1" xr3:uid="{A11E4A7E-4EC3-4E5B-ACC0-438444F34BA6}" name="Customer ID"/>
    <tableColumn id="2" xr3:uid="{122F4A42-56DD-4F59-BBD8-D38FC914B921}" name="Last Purchased" dataDxfId="99"/>
    <tableColumn id="3" xr3:uid="{F58E22FF-7D53-42B8-96E0-D3ED729A3819}" name="Purchase Frequeucy"/>
    <tableColumn id="4" xr3:uid="{CECED09A-10D8-41C4-B722-887F6DAB07E0}" name="Total Amount Spent"/>
    <tableColumn id="5" xr3:uid="{B7F99A85-595B-400A-8FCB-9A64C2D504DF}" name="Days Since Last Purchased" dataDxfId="98"/>
    <tableColumn id="6" xr3:uid="{F23AF9B2-5F3F-4AC3-8EAA-74ED67C146AF}" name="Recency Score">
      <calculatedColumnFormula>9-_xlfn.PERCENTRANK.EXC(W3:W915,W3,1)*10</calculatedColumnFormula>
    </tableColumn>
    <tableColumn id="7" xr3:uid="{9D35AE75-4A99-40B7-B16C-C5222D719FCB}" name="Frequency Score">
      <calculatedColumnFormula>_xlfn.PERCENTRANK.EXC(U3:U915,U3,1)*10</calculatedColumnFormula>
    </tableColumn>
    <tableColumn id="8" xr3:uid="{A252A5CA-A503-459D-983B-F45511ED0A57}" name="Monetary Score">
      <calculatedColumnFormula>_xlfn.PERCENTRANK.EXC(V3:V915,V3,1)*10</calculatedColumnFormula>
    </tableColumn>
    <tableColumn id="9" xr3:uid="{B9D6464B-AD07-4586-892B-E8B2A6F06A96}" name="Overall Score" dataDxfId="97">
      <calculatedColumnFormula>AVERAGE(X3,Y3,Z3)</calculatedColumnFormula>
    </tableColumn>
    <tableColumn id="10" xr3:uid="{F54B49E5-D7E9-45E5-8C5A-6984DF125AC2}" name="Customer Type" dataDxfId="96">
      <calculatedColumnFormula>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calculatedColumnFormula>
    </tableColumn>
    <tableColumn id="11" xr3:uid="{6BBA8FAD-3EB3-4F6F-8DB9-02333916E188}" name="Loyalty Card" dataDxfId="88">
      <calculatedColumnFormula>_xlfn.XLOOKUP(table_RFM_processed[[#This Row],[Customer ID]],table_RFM_preprocess[Customer ID],table_RFM_preprocess[Loyalty Card],,0)</calculatedColumnFormula>
    </tableColumn>
  </tableColumns>
  <tableStyleInfo name="TableStyleLight14"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66FCEC61-488B-407F-8B97-08E5171DD6F5}" sourceName="Order Date">
  <pivotTables>
    <pivotTable tabId="27" name="1. Coffee Sales Over Time"/>
  </pivotTables>
  <state minimalRefreshVersion="6" lastRefreshVersion="6" pivotCacheId="324870772"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2" xr10:uid="{F30ACA6B-68BD-4B3A-8282-4F565524A8CA}" cache="NativeTimeline_Order_Date" caption="Order Date" level="2" selectionLevel="2" scrollPosition="2021-07-03T00:00:00" style="Timeline Style 1"/>
</timeline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9.xml"/><Relationship Id="rId3" Type="http://schemas.openxmlformats.org/officeDocument/2006/relationships/pivotTable" Target="../pivotTables/pivotTable4.xml"/><Relationship Id="rId7" Type="http://schemas.openxmlformats.org/officeDocument/2006/relationships/pivotTable" Target="../pivotTables/pivotTable8.xml"/><Relationship Id="rId2" Type="http://schemas.openxmlformats.org/officeDocument/2006/relationships/pivotTable" Target="../pivotTables/pivotTable3.xml"/><Relationship Id="rId1" Type="http://schemas.openxmlformats.org/officeDocument/2006/relationships/pivotTable" Target="../pivotTables/pivotTable2.xml"/><Relationship Id="rId6" Type="http://schemas.openxmlformats.org/officeDocument/2006/relationships/pivotTable" Target="../pivotTables/pivotTable7.xml"/><Relationship Id="rId5" Type="http://schemas.openxmlformats.org/officeDocument/2006/relationships/pivotTable" Target="../pivotTables/pivotTable6.xml"/><Relationship Id="rId4" Type="http://schemas.openxmlformats.org/officeDocument/2006/relationships/pivotTable" Target="../pivotTables/pivotTable5.xml"/><Relationship Id="rId9"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8" Type="http://schemas.openxmlformats.org/officeDocument/2006/relationships/drawing" Target="../drawings/drawing2.xml"/><Relationship Id="rId3" Type="http://schemas.openxmlformats.org/officeDocument/2006/relationships/pivotTable" Target="../pivotTables/pivotTable12.xml"/><Relationship Id="rId7" Type="http://schemas.openxmlformats.org/officeDocument/2006/relationships/pivotTable" Target="../pivotTables/pivotTable16.xml"/><Relationship Id="rId2" Type="http://schemas.openxmlformats.org/officeDocument/2006/relationships/pivotTable" Target="../pivotTables/pivotTable11.xml"/><Relationship Id="rId1" Type="http://schemas.openxmlformats.org/officeDocument/2006/relationships/pivotTable" Target="../pivotTables/pivotTable10.xml"/><Relationship Id="rId6" Type="http://schemas.openxmlformats.org/officeDocument/2006/relationships/pivotTable" Target="../pivotTables/pivotTable15.xml"/><Relationship Id="rId5" Type="http://schemas.openxmlformats.org/officeDocument/2006/relationships/pivotTable" Target="../pivotTables/pivotTable14.xml"/><Relationship Id="rId4" Type="http://schemas.openxmlformats.org/officeDocument/2006/relationships/pivotTable" Target="../pivotTables/pivotTable13.xml"/></Relationships>
</file>

<file path=xl/worksheets/_rels/sheet7.xml.rels><?xml version="1.0" encoding="UTF-8" standalone="yes"?>
<Relationships xmlns="http://schemas.openxmlformats.org/package/2006/relationships"><Relationship Id="rId3" Type="http://schemas.openxmlformats.org/officeDocument/2006/relationships/pivotTable" Target="../pivotTables/pivotTable19.xml"/><Relationship Id="rId2" Type="http://schemas.openxmlformats.org/officeDocument/2006/relationships/pivotTable" Target="../pivotTables/pivotTable18.xml"/><Relationship Id="rId1" Type="http://schemas.openxmlformats.org/officeDocument/2006/relationships/pivotTable" Target="../pivotTables/pivotTable17.xml"/><Relationship Id="rId6" Type="http://schemas.microsoft.com/office/2011/relationships/timeline" Target="../timelines/timeline1.xml"/><Relationship Id="rId5" Type="http://schemas.microsoft.com/office/2007/relationships/slicer" Target="../slicers/slicer1.xml"/><Relationship Id="rId4"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D18" sqref="D18"/>
    </sheetView>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G18" sqref="G18"/>
    </sheetView>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zoomScaleNormal="100" workbookViewId="0">
      <selection activeCell="L2" sqref="L2"/>
    </sheetView>
  </sheetViews>
  <sheetFormatPr defaultRowHeight="15" x14ac:dyDescent="0.25"/>
  <cols>
    <col min="1" max="1" width="16.5703125" bestFit="1" customWidth="1"/>
    <col min="2" max="2" width="12.85546875" style="8" customWidth="1"/>
    <col min="3" max="3" width="17.42578125" bestFit="1" customWidth="1"/>
    <col min="4" max="4" width="12.28515625" customWidth="1"/>
    <col min="5" max="5" width="10.85546875" customWidth="1"/>
    <col min="6" max="6" width="17.42578125" customWidth="1"/>
    <col min="7" max="7" width="17.140625" customWidth="1"/>
    <col min="8" max="8" width="13.7109375" customWidth="1"/>
    <col min="9" max="10" width="13.85546875" customWidth="1"/>
    <col min="11" max="12" width="12.7109375" customWidth="1"/>
    <col min="13" max="13" width="6.7109375" style="17" customWidth="1"/>
    <col min="14" max="14" width="11.85546875" style="13" customWidth="1"/>
    <col min="15" max="15" width="9.7109375" style="15" customWidth="1"/>
    <col min="16" max="16" width="16.42578125" customWidth="1"/>
  </cols>
  <sheetData>
    <row r="1" spans="1:16" x14ac:dyDescent="0.25">
      <c r="A1" s="2" t="s">
        <v>0</v>
      </c>
      <c r="B1" s="3" t="s">
        <v>1</v>
      </c>
      <c r="C1" s="2" t="s">
        <v>3</v>
      </c>
      <c r="D1" s="2" t="s">
        <v>11</v>
      </c>
      <c r="E1" s="2" t="s">
        <v>14</v>
      </c>
      <c r="F1" s="2" t="s">
        <v>4</v>
      </c>
      <c r="G1" s="2" t="s">
        <v>2</v>
      </c>
      <c r="H1" s="2" t="s">
        <v>7</v>
      </c>
      <c r="I1" s="2" t="s">
        <v>9</v>
      </c>
      <c r="J1" s="2" t="s">
        <v>6224</v>
      </c>
      <c r="K1" s="2" t="s">
        <v>10</v>
      </c>
      <c r="L1" s="2" t="s">
        <v>6275</v>
      </c>
      <c r="M1" s="16" t="s">
        <v>12</v>
      </c>
      <c r="N1" s="12" t="s">
        <v>13</v>
      </c>
      <c r="O1" s="14" t="s">
        <v>15</v>
      </c>
      <c r="P1" s="2" t="s">
        <v>6189</v>
      </c>
    </row>
    <row r="2" spans="1:16" x14ac:dyDescent="0.25">
      <c r="A2" s="2" t="s">
        <v>490</v>
      </c>
      <c r="B2" s="3">
        <v>43713</v>
      </c>
      <c r="C2" s="2" t="s">
        <v>491</v>
      </c>
      <c r="D2" t="s">
        <v>6138</v>
      </c>
      <c r="E2" s="2">
        <v>2</v>
      </c>
      <c r="F2" s="2" t="str">
        <f>_xlfn.XLOOKUP(C2,customers!$A$2:$A$1001,customers!$B$2:$B$1001,,0)</f>
        <v>Aloisia Allner</v>
      </c>
      <c r="G2" s="2" t="str">
        <f>IF(_xlfn.XLOOKUP(orders!C2,customers!$A$1:$A$1001,customers!$C$1:$C$1001,,0)=0,"",_xlfn.XLOOKUP(orders!C2,customers!$A$1:$A$1001,customers!$C$1:$C$1001,,0))</f>
        <v>aallner0@lulu.com</v>
      </c>
      <c r="H2" s="2" t="str">
        <f>_xlfn.XLOOKUP(C2,customers!$A$1:$A$1001,customers!$G$1:$G$1001,,0)</f>
        <v>United States</v>
      </c>
      <c r="I2" t="str">
        <f>INDEX(products!$A$1:$G$49,MATCH(orders!$D2,products!$A$1:$A$49,0),MATCH(orders!I$1,products!$A$1:$G$1,0))</f>
        <v>Rob</v>
      </c>
      <c r="J2" t="str">
        <f t="shared" ref="J2:J65" si="0">IF(I2="Rob","Robusta", IF(I2="Exc", "Excelsa", IF(I2="Lib","Liberica", IF(I2="Ara","Arabica",""))))</f>
        <v>Robusta</v>
      </c>
      <c r="K2" t="str">
        <f>INDEX(products!$A$1:$G$49,MATCH(orders!$D2,products!$A$1:$A$49,0),MATCH(orders!K$1,products!$A$1:$G$1,0))</f>
        <v>M</v>
      </c>
      <c r="L2" t="str">
        <f t="shared" ref="L2:L65" si="1">IF(K2="M","Medium", IF(K2="L","Light", IF(K2="D","Dark","")))</f>
        <v>Medium</v>
      </c>
      <c r="M2" s="17">
        <f>INDEX(products!$A$1:$G$49,MATCH(orders!$D2,products!$A$1:$A$49,0),MATCH(orders!M$1,products!$A$1:$G$1,0))</f>
        <v>1</v>
      </c>
      <c r="N2" s="13">
        <f>INDEX(products!$A$1:$G$49,MATCH(orders!$D2,products!$A$1:$A$49,0),MATCH(orders!N$1,products!$A$1:$G$1,0))</f>
        <v>9.9499999999999993</v>
      </c>
      <c r="O2" s="15">
        <f>N2*E2</f>
        <v>19.899999999999999</v>
      </c>
      <c r="P2" t="str">
        <f>_xlfn.XLOOKUP(C2,customers!$A$2:$A$1001,customers!$I$2:$I$1001,,0)</f>
        <v>Yes</v>
      </c>
    </row>
    <row r="3" spans="1:16" x14ac:dyDescent="0.25">
      <c r="A3" s="2" t="s">
        <v>490</v>
      </c>
      <c r="B3" s="3">
        <v>43713</v>
      </c>
      <c r="C3" s="2" t="s">
        <v>491</v>
      </c>
      <c r="D3" t="s">
        <v>6139</v>
      </c>
      <c r="E3" s="2">
        <v>5</v>
      </c>
      <c r="F3" s="2" t="str">
        <f>_xlfn.XLOOKUP(C3,customers!$A$2:$A$1001,customers!$B$2:$B$1001,,0)</f>
        <v>Aloisia Allner</v>
      </c>
      <c r="G3" s="2" t="str">
        <f>IF(_xlfn.XLOOKUP(orders!C3,customers!$A$1:$A$1001,customers!$C$1:$C$1001,,0)=0,"",_xlfn.XLOOKUP(orders!C3,customers!$A$1:$A$1001,customers!$C$1:$C$1001,,0))</f>
        <v>aallner0@lulu.com</v>
      </c>
      <c r="H3" s="2" t="str">
        <f>_xlfn.XLOOKUP(C3,customers!$A$1:$A$1001,customers!$G$1:$G$1001,,0)</f>
        <v>United States</v>
      </c>
      <c r="I3" t="str">
        <f>INDEX(products!$A$1:$G$49,MATCH(orders!$D3,products!$A$1:$A$49,0),MATCH(orders!I$1,products!$A$1:$G$1,0))</f>
        <v>Exc</v>
      </c>
      <c r="J3" t="str">
        <f t="shared" si="0"/>
        <v>Excelsa</v>
      </c>
      <c r="K3" t="str">
        <f>INDEX(products!$A$1:$G$49,MATCH(orders!$D3,products!$A$1:$A$49,0),MATCH(orders!K$1,products!$A$1:$G$1,0))</f>
        <v>M</v>
      </c>
      <c r="L3" t="str">
        <f t="shared" si="1"/>
        <v>Medium</v>
      </c>
      <c r="M3" s="17">
        <f>INDEX(products!$A$1:$G$49,MATCH(orders!$D3,products!$A$1:$A$49,0),MATCH(orders!M$1,products!$A$1:$G$1,0))</f>
        <v>0.5</v>
      </c>
      <c r="N3" s="13">
        <f>INDEX(products!$A$1:$G$49,MATCH(orders!$D3,products!$A$1:$A$49,0),MATCH(orders!N$1,products!$A$1:$G$1,0))</f>
        <v>8.25</v>
      </c>
      <c r="O3" s="15">
        <f t="shared" ref="O3:O66" si="2">N3*E3</f>
        <v>41.25</v>
      </c>
      <c r="P3" t="str">
        <f>_xlfn.XLOOKUP(C3,customers!$A$2:$A$1001,customers!$I$2:$I$1001,,0)</f>
        <v>Yes</v>
      </c>
    </row>
    <row r="4" spans="1:16" x14ac:dyDescent="0.25">
      <c r="A4" s="2" t="s">
        <v>501</v>
      </c>
      <c r="B4" s="3">
        <v>44364</v>
      </c>
      <c r="C4" s="2" t="s">
        <v>502</v>
      </c>
      <c r="D4" t="s">
        <v>6140</v>
      </c>
      <c r="E4" s="2">
        <v>1</v>
      </c>
      <c r="F4" s="2" t="str">
        <f>_xlfn.XLOOKUP(C4,customers!$A$2:$A$1001,customers!$B$2:$B$1001,,0)</f>
        <v>Jami Redholes</v>
      </c>
      <c r="G4" s="2" t="str">
        <f>IF(_xlfn.XLOOKUP(orders!C4,customers!$A$1:$A$1001,customers!$C$1:$C$1001,,0)=0,"",_xlfn.XLOOKUP(orders!C4,customers!$A$1:$A$1001,customers!$C$1:$C$1001,,0))</f>
        <v>jredholes2@tmall.com</v>
      </c>
      <c r="H4" s="2" t="str">
        <f>_xlfn.XLOOKUP(C4,customers!$A$1:$A$1001,customers!$G$1:$G$1001,,0)</f>
        <v>United States</v>
      </c>
      <c r="I4" t="str">
        <f>INDEX(products!$A$1:$G$49,MATCH(orders!$D4,products!$A$1:$A$49,0),MATCH(orders!I$1,products!$A$1:$G$1,0))</f>
        <v>Ara</v>
      </c>
      <c r="J4" t="str">
        <f t="shared" si="0"/>
        <v>Arabica</v>
      </c>
      <c r="K4" t="str">
        <f>INDEX(products!$A$1:$G$49,MATCH(orders!$D4,products!$A$1:$A$49,0),MATCH(orders!K$1,products!$A$1:$G$1,0))</f>
        <v>L</v>
      </c>
      <c r="L4" t="str">
        <f t="shared" si="1"/>
        <v>Light</v>
      </c>
      <c r="M4" s="17">
        <f>INDEX(products!$A$1:$G$49,MATCH(orders!$D4,products!$A$1:$A$49,0),MATCH(orders!M$1,products!$A$1:$G$1,0))</f>
        <v>1</v>
      </c>
      <c r="N4" s="13">
        <f>INDEX(products!$A$1:$G$49,MATCH(orders!$D4,products!$A$1:$A$49,0),MATCH(orders!N$1,products!$A$1:$G$1,0))</f>
        <v>12.95</v>
      </c>
      <c r="O4" s="15">
        <f t="shared" si="2"/>
        <v>12.95</v>
      </c>
      <c r="P4" t="str">
        <f>_xlfn.XLOOKUP(C4,customers!$A$2:$A$1001,customers!$I$2:$I$1001,,0)</f>
        <v>Yes</v>
      </c>
    </row>
    <row r="5" spans="1:16" x14ac:dyDescent="0.25">
      <c r="A5" s="2" t="s">
        <v>512</v>
      </c>
      <c r="B5" s="3">
        <v>44392</v>
      </c>
      <c r="C5" s="2" t="s">
        <v>513</v>
      </c>
      <c r="D5" t="s">
        <v>6141</v>
      </c>
      <c r="E5" s="2">
        <v>2</v>
      </c>
      <c r="F5" s="2" t="str">
        <f>_xlfn.XLOOKUP(C5,customers!$A$2:$A$1001,customers!$B$2:$B$1001,,0)</f>
        <v>Christoffer O' Shea</v>
      </c>
      <c r="G5" s="2" t="str">
        <f>IF(_xlfn.XLOOKUP(orders!C5,customers!$A$1:$A$1001,customers!$C$1:$C$1001,,0)=0,"",_xlfn.XLOOKUP(orders!C5,customers!$A$1:$A$1001,customers!$C$1:$C$1001,,0))</f>
        <v/>
      </c>
      <c r="H5" s="2" t="str">
        <f>_xlfn.XLOOKUP(C5,customers!$A$1:$A$1001,customers!$G$1:$G$1001,,0)</f>
        <v>Ireland</v>
      </c>
      <c r="I5" t="str">
        <f>INDEX(products!$A$1:$G$49,MATCH(orders!$D5,products!$A$1:$A$49,0),MATCH(orders!I$1,products!$A$1:$G$1,0))</f>
        <v>Exc</v>
      </c>
      <c r="J5" t="str">
        <f t="shared" si="0"/>
        <v>Excelsa</v>
      </c>
      <c r="K5" t="str">
        <f>INDEX(products!$A$1:$G$49,MATCH(orders!$D5,products!$A$1:$A$49,0),MATCH(orders!K$1,products!$A$1:$G$1,0))</f>
        <v>M</v>
      </c>
      <c r="L5" t="str">
        <f t="shared" si="1"/>
        <v>Medium</v>
      </c>
      <c r="M5" s="17">
        <f>INDEX(products!$A$1:$G$49,MATCH(orders!$D5,products!$A$1:$A$49,0),MATCH(orders!M$1,products!$A$1:$G$1,0))</f>
        <v>1</v>
      </c>
      <c r="N5" s="13">
        <f>INDEX(products!$A$1:$G$49,MATCH(orders!$D5,products!$A$1:$A$49,0),MATCH(orders!N$1,products!$A$1:$G$1,0))</f>
        <v>13.75</v>
      </c>
      <c r="O5" s="15">
        <f t="shared" si="2"/>
        <v>27.5</v>
      </c>
      <c r="P5" t="str">
        <f>_xlfn.XLOOKUP(C5,customers!$A$2:$A$1001,customers!$I$2:$I$1001,,0)</f>
        <v>No</v>
      </c>
    </row>
    <row r="6" spans="1:16" x14ac:dyDescent="0.25">
      <c r="A6" s="2" t="s">
        <v>512</v>
      </c>
      <c r="B6" s="3">
        <v>44392</v>
      </c>
      <c r="C6" s="2" t="s">
        <v>513</v>
      </c>
      <c r="D6" t="s">
        <v>6142</v>
      </c>
      <c r="E6" s="2">
        <v>2</v>
      </c>
      <c r="F6" s="2" t="str">
        <f>_xlfn.XLOOKUP(C6,customers!$A$2:$A$1001,customers!$B$2:$B$1001,,0)</f>
        <v>Christoffer O' Shea</v>
      </c>
      <c r="G6" s="2" t="str">
        <f>IF(_xlfn.XLOOKUP(orders!C6,customers!$A$1:$A$1001,customers!$C$1:$C$1001,,0)=0,"",_xlfn.XLOOKUP(orders!C6,customers!$A$1:$A$1001,customers!$C$1:$C$1001,,0))</f>
        <v/>
      </c>
      <c r="H6" s="2" t="str">
        <f>_xlfn.XLOOKUP(C6,customers!$A$1:$A$1001,customers!$G$1:$G$1001,,0)</f>
        <v>Ireland</v>
      </c>
      <c r="I6" t="str">
        <f>INDEX(products!$A$1:$G$49,MATCH(orders!$D6,products!$A$1:$A$49,0),MATCH(orders!I$1,products!$A$1:$G$1,0))</f>
        <v>Rob</v>
      </c>
      <c r="J6" t="str">
        <f t="shared" si="0"/>
        <v>Robusta</v>
      </c>
      <c r="K6" t="str">
        <f>INDEX(products!$A$1:$G$49,MATCH(orders!$D6,products!$A$1:$A$49,0),MATCH(orders!K$1,products!$A$1:$G$1,0))</f>
        <v>L</v>
      </c>
      <c r="L6" t="str">
        <f t="shared" si="1"/>
        <v>Light</v>
      </c>
      <c r="M6" s="17">
        <f>INDEX(products!$A$1:$G$49,MATCH(orders!$D6,products!$A$1:$A$49,0),MATCH(orders!M$1,products!$A$1:$G$1,0))</f>
        <v>2.5</v>
      </c>
      <c r="N6" s="13">
        <f>INDEX(products!$A$1:$G$49,MATCH(orders!$D6,products!$A$1:$A$49,0),MATCH(orders!N$1,products!$A$1:$G$1,0))</f>
        <v>27.484999999999996</v>
      </c>
      <c r="O6" s="15">
        <f t="shared" si="2"/>
        <v>54.969999999999992</v>
      </c>
      <c r="P6" t="str">
        <f>_xlfn.XLOOKUP(C6,customers!$A$2:$A$1001,customers!$I$2:$I$1001,,0)</f>
        <v>No</v>
      </c>
    </row>
    <row r="7" spans="1:16" x14ac:dyDescent="0.25">
      <c r="A7" s="2" t="s">
        <v>519</v>
      </c>
      <c r="B7" s="3">
        <v>44412</v>
      </c>
      <c r="C7" s="2" t="s">
        <v>520</v>
      </c>
      <c r="D7" t="s">
        <v>6143</v>
      </c>
      <c r="E7" s="2">
        <v>3</v>
      </c>
      <c r="F7" s="2" t="str">
        <f>_xlfn.XLOOKUP(C7,customers!$A$2:$A$1001,customers!$B$2:$B$1001,,0)</f>
        <v>Beryle Cottier</v>
      </c>
      <c r="G7" s="2" t="str">
        <f>IF(_xlfn.XLOOKUP(orders!C7,customers!$A$1:$A$1001,customers!$C$1:$C$1001,,0)=0,"",_xlfn.XLOOKUP(orders!C7,customers!$A$1:$A$1001,customers!$C$1:$C$1001,,0))</f>
        <v/>
      </c>
      <c r="H7" s="2" t="str">
        <f>_xlfn.XLOOKUP(C7,customers!$A$1:$A$1001,customers!$G$1:$G$1001,,0)</f>
        <v>United States</v>
      </c>
      <c r="I7" t="str">
        <f>INDEX(products!$A$1:$G$49,MATCH(orders!$D7,products!$A$1:$A$49,0),MATCH(orders!I$1,products!$A$1:$G$1,0))</f>
        <v>Lib</v>
      </c>
      <c r="J7" t="str">
        <f t="shared" si="0"/>
        <v>Liberica</v>
      </c>
      <c r="K7" t="str">
        <f>INDEX(products!$A$1:$G$49,MATCH(orders!$D7,products!$A$1:$A$49,0),MATCH(orders!K$1,products!$A$1:$G$1,0))</f>
        <v>D</v>
      </c>
      <c r="L7" t="str">
        <f t="shared" si="1"/>
        <v>Dark</v>
      </c>
      <c r="M7" s="17">
        <f>INDEX(products!$A$1:$G$49,MATCH(orders!$D7,products!$A$1:$A$49,0),MATCH(orders!M$1,products!$A$1:$G$1,0))</f>
        <v>1</v>
      </c>
      <c r="N7" s="13">
        <f>INDEX(products!$A$1:$G$49,MATCH(orders!$D7,products!$A$1:$A$49,0),MATCH(orders!N$1,products!$A$1:$G$1,0))</f>
        <v>12.95</v>
      </c>
      <c r="O7" s="15">
        <f t="shared" si="2"/>
        <v>38.849999999999994</v>
      </c>
      <c r="P7" t="str">
        <f>_xlfn.XLOOKUP(C7,customers!$A$2:$A$1001,customers!$I$2:$I$1001,,0)</f>
        <v>No</v>
      </c>
    </row>
    <row r="8" spans="1:16" x14ac:dyDescent="0.25">
      <c r="A8" s="2" t="s">
        <v>524</v>
      </c>
      <c r="B8" s="3">
        <v>44582</v>
      </c>
      <c r="C8" s="2" t="s">
        <v>525</v>
      </c>
      <c r="D8" t="s">
        <v>6144</v>
      </c>
      <c r="E8" s="2">
        <v>3</v>
      </c>
      <c r="F8" s="2" t="str">
        <f>_xlfn.XLOOKUP(C8,customers!$A$2:$A$1001,customers!$B$2:$B$1001,,0)</f>
        <v>Shaylynn Lobe</v>
      </c>
      <c r="G8" s="2" t="str">
        <f>IF(_xlfn.XLOOKUP(orders!C8,customers!$A$1:$A$1001,customers!$C$1:$C$1001,,0)=0,"",_xlfn.XLOOKUP(orders!C8,customers!$A$1:$A$1001,customers!$C$1:$C$1001,,0))</f>
        <v>slobe6@nifty.com</v>
      </c>
      <c r="H8" s="2" t="str">
        <f>_xlfn.XLOOKUP(C8,customers!$A$1:$A$1001,customers!$G$1:$G$1001,,0)</f>
        <v>United States</v>
      </c>
      <c r="I8" t="str">
        <f>INDEX(products!$A$1:$G$49,MATCH(orders!$D8,products!$A$1:$A$49,0),MATCH(orders!I$1,products!$A$1:$G$1,0))</f>
        <v>Exc</v>
      </c>
      <c r="J8" t="str">
        <f t="shared" si="0"/>
        <v>Excelsa</v>
      </c>
      <c r="K8" t="str">
        <f>INDEX(products!$A$1:$G$49,MATCH(orders!$D8,products!$A$1:$A$49,0),MATCH(orders!K$1,products!$A$1:$G$1,0))</f>
        <v>D</v>
      </c>
      <c r="L8" t="str">
        <f t="shared" si="1"/>
        <v>Dark</v>
      </c>
      <c r="M8" s="17">
        <f>INDEX(products!$A$1:$G$49,MATCH(orders!$D8,products!$A$1:$A$49,0),MATCH(orders!M$1,products!$A$1:$G$1,0))</f>
        <v>0.5</v>
      </c>
      <c r="N8" s="13">
        <f>INDEX(products!$A$1:$G$49,MATCH(orders!$D8,products!$A$1:$A$49,0),MATCH(orders!N$1,products!$A$1:$G$1,0))</f>
        <v>7.29</v>
      </c>
      <c r="O8" s="15">
        <f t="shared" si="2"/>
        <v>21.87</v>
      </c>
      <c r="P8" t="str">
        <f>_xlfn.XLOOKUP(C8,customers!$A$2:$A$1001,customers!$I$2:$I$1001,,0)</f>
        <v>Yes</v>
      </c>
    </row>
    <row r="9" spans="1:16" x14ac:dyDescent="0.25">
      <c r="A9" s="2" t="s">
        <v>530</v>
      </c>
      <c r="B9" s="3">
        <v>44701</v>
      </c>
      <c r="C9" s="2" t="s">
        <v>531</v>
      </c>
      <c r="D9" t="s">
        <v>6145</v>
      </c>
      <c r="E9" s="2">
        <v>1</v>
      </c>
      <c r="F9" s="2" t="str">
        <f>_xlfn.XLOOKUP(C9,customers!$A$2:$A$1001,customers!$B$2:$B$1001,,0)</f>
        <v>Melvin Wharfe</v>
      </c>
      <c r="G9" s="2" t="str">
        <f>IF(_xlfn.XLOOKUP(orders!C9,customers!$A$1:$A$1001,customers!$C$1:$C$1001,,0)=0,"",_xlfn.XLOOKUP(orders!C9,customers!$A$1:$A$1001,customers!$C$1:$C$1001,,0))</f>
        <v/>
      </c>
      <c r="H9" s="2" t="str">
        <f>_xlfn.XLOOKUP(C9,customers!$A$1:$A$1001,customers!$G$1:$G$1001,,0)</f>
        <v>Ireland</v>
      </c>
      <c r="I9" t="str">
        <f>INDEX(products!$A$1:$G$49,MATCH(orders!$D9,products!$A$1:$A$49,0),MATCH(orders!I$1,products!$A$1:$G$1,0))</f>
        <v>Lib</v>
      </c>
      <c r="J9" t="str">
        <f t="shared" si="0"/>
        <v>Liberica</v>
      </c>
      <c r="K9" t="str">
        <f>INDEX(products!$A$1:$G$49,MATCH(orders!$D9,products!$A$1:$A$49,0),MATCH(orders!K$1,products!$A$1:$G$1,0))</f>
        <v>L</v>
      </c>
      <c r="L9" t="str">
        <f t="shared" si="1"/>
        <v>Light</v>
      </c>
      <c r="M9" s="17">
        <f>INDEX(products!$A$1:$G$49,MATCH(orders!$D9,products!$A$1:$A$49,0),MATCH(orders!M$1,products!$A$1:$G$1,0))</f>
        <v>0.2</v>
      </c>
      <c r="N9" s="13">
        <f>INDEX(products!$A$1:$G$49,MATCH(orders!$D9,products!$A$1:$A$49,0),MATCH(orders!N$1,products!$A$1:$G$1,0))</f>
        <v>4.7549999999999999</v>
      </c>
      <c r="O9" s="15">
        <f t="shared" si="2"/>
        <v>4.7549999999999999</v>
      </c>
      <c r="P9" t="str">
        <f>_xlfn.XLOOKUP(C9,customers!$A$2:$A$1001,customers!$I$2:$I$1001,,0)</f>
        <v>Yes</v>
      </c>
    </row>
    <row r="10" spans="1:16" x14ac:dyDescent="0.25">
      <c r="A10" s="2" t="s">
        <v>535</v>
      </c>
      <c r="B10" s="3">
        <v>43467</v>
      </c>
      <c r="C10" s="2" t="s">
        <v>536</v>
      </c>
      <c r="D10" t="s">
        <v>6146</v>
      </c>
      <c r="E10" s="2">
        <v>3</v>
      </c>
      <c r="F10" s="2" t="str">
        <f>_xlfn.XLOOKUP(C10,customers!$A$2:$A$1001,customers!$B$2:$B$1001,,0)</f>
        <v>Guthrey Petracci</v>
      </c>
      <c r="G10" s="2" t="str">
        <f>IF(_xlfn.XLOOKUP(orders!C10,customers!$A$1:$A$1001,customers!$C$1:$C$1001,,0)=0,"",_xlfn.XLOOKUP(orders!C10,customers!$A$1:$A$1001,customers!$C$1:$C$1001,,0))</f>
        <v>gpetracci8@livejournal.com</v>
      </c>
      <c r="H10" s="2" t="str">
        <f>_xlfn.XLOOKUP(C10,customers!$A$1:$A$1001,customers!$G$1:$G$1001,,0)</f>
        <v>United States</v>
      </c>
      <c r="I10" t="str">
        <f>INDEX(products!$A$1:$G$49,MATCH(orders!$D10,products!$A$1:$A$49,0),MATCH(orders!I$1,products!$A$1:$G$1,0))</f>
        <v>Rob</v>
      </c>
      <c r="J10" t="str">
        <f t="shared" si="0"/>
        <v>Robusta</v>
      </c>
      <c r="K10" t="str">
        <f>INDEX(products!$A$1:$G$49,MATCH(orders!$D10,products!$A$1:$A$49,0),MATCH(orders!K$1,products!$A$1:$G$1,0))</f>
        <v>M</v>
      </c>
      <c r="L10" t="str">
        <f t="shared" si="1"/>
        <v>Medium</v>
      </c>
      <c r="M10" s="17">
        <f>INDEX(products!$A$1:$G$49,MATCH(orders!$D10,products!$A$1:$A$49,0),MATCH(orders!M$1,products!$A$1:$G$1,0))</f>
        <v>0.5</v>
      </c>
      <c r="N10" s="13">
        <f>INDEX(products!$A$1:$G$49,MATCH(orders!$D10,products!$A$1:$A$49,0),MATCH(orders!N$1,products!$A$1:$G$1,0))</f>
        <v>5.97</v>
      </c>
      <c r="O10" s="15">
        <f t="shared" si="2"/>
        <v>17.91</v>
      </c>
      <c r="P10" t="str">
        <f>_xlfn.XLOOKUP(C10,customers!$A$2:$A$1001,customers!$I$2:$I$1001,,0)</f>
        <v>No</v>
      </c>
    </row>
    <row r="11" spans="1:16" x14ac:dyDescent="0.25">
      <c r="A11" s="2" t="s">
        <v>541</v>
      </c>
      <c r="B11" s="3">
        <v>43713</v>
      </c>
      <c r="C11" s="2" t="s">
        <v>542</v>
      </c>
      <c r="D11" t="s">
        <v>6146</v>
      </c>
      <c r="E11" s="2">
        <v>1</v>
      </c>
      <c r="F11" s="2" t="str">
        <f>_xlfn.XLOOKUP(C11,customers!$A$2:$A$1001,customers!$B$2:$B$1001,,0)</f>
        <v>Rodger Raven</v>
      </c>
      <c r="G11" s="2" t="str">
        <f>IF(_xlfn.XLOOKUP(orders!C11,customers!$A$1:$A$1001,customers!$C$1:$C$1001,,0)=0,"",_xlfn.XLOOKUP(orders!C11,customers!$A$1:$A$1001,customers!$C$1:$C$1001,,0))</f>
        <v>rraven9@ed.gov</v>
      </c>
      <c r="H11" s="2" t="str">
        <f>_xlfn.XLOOKUP(C11,customers!$A$1:$A$1001,customers!$G$1:$G$1001,,0)</f>
        <v>United States</v>
      </c>
      <c r="I11" t="str">
        <f>INDEX(products!$A$1:$G$49,MATCH(orders!$D11,products!$A$1:$A$49,0),MATCH(orders!I$1,products!$A$1:$G$1,0))</f>
        <v>Rob</v>
      </c>
      <c r="J11" t="str">
        <f t="shared" si="0"/>
        <v>Robusta</v>
      </c>
      <c r="K11" t="str">
        <f>INDEX(products!$A$1:$G$49,MATCH(orders!$D11,products!$A$1:$A$49,0),MATCH(orders!K$1,products!$A$1:$G$1,0))</f>
        <v>M</v>
      </c>
      <c r="L11" t="str">
        <f t="shared" si="1"/>
        <v>Medium</v>
      </c>
      <c r="M11" s="17">
        <f>INDEX(products!$A$1:$G$49,MATCH(orders!$D11,products!$A$1:$A$49,0),MATCH(orders!M$1,products!$A$1:$G$1,0))</f>
        <v>0.5</v>
      </c>
      <c r="N11" s="13">
        <f>INDEX(products!$A$1:$G$49,MATCH(orders!$D11,products!$A$1:$A$49,0),MATCH(orders!N$1,products!$A$1:$G$1,0))</f>
        <v>5.97</v>
      </c>
      <c r="O11" s="15">
        <f t="shared" si="2"/>
        <v>5.97</v>
      </c>
      <c r="P11" t="str">
        <f>_xlfn.XLOOKUP(C11,customers!$A$2:$A$1001,customers!$I$2:$I$1001,,0)</f>
        <v>No</v>
      </c>
    </row>
    <row r="12" spans="1:16" x14ac:dyDescent="0.25">
      <c r="A12" s="2" t="s">
        <v>547</v>
      </c>
      <c r="B12" s="3">
        <v>44263</v>
      </c>
      <c r="C12" s="2" t="s">
        <v>548</v>
      </c>
      <c r="D12" t="s">
        <v>6147</v>
      </c>
      <c r="E12" s="2">
        <v>4</v>
      </c>
      <c r="F12" s="2" t="str">
        <f>_xlfn.XLOOKUP(C12,customers!$A$2:$A$1001,customers!$B$2:$B$1001,,0)</f>
        <v>Ferrell Ferber</v>
      </c>
      <c r="G12" s="2" t="str">
        <f>IF(_xlfn.XLOOKUP(orders!C12,customers!$A$1:$A$1001,customers!$C$1:$C$1001,,0)=0,"",_xlfn.XLOOKUP(orders!C12,customers!$A$1:$A$1001,customers!$C$1:$C$1001,,0))</f>
        <v>fferbera@businesswire.com</v>
      </c>
      <c r="H12" s="2" t="str">
        <f>_xlfn.XLOOKUP(C12,customers!$A$1:$A$1001,customers!$G$1:$G$1001,,0)</f>
        <v>United States</v>
      </c>
      <c r="I12" t="str">
        <f>INDEX(products!$A$1:$G$49,MATCH(orders!$D12,products!$A$1:$A$49,0),MATCH(orders!I$1,products!$A$1:$G$1,0))</f>
        <v>Ara</v>
      </c>
      <c r="J12" t="str">
        <f t="shared" si="0"/>
        <v>Arabica</v>
      </c>
      <c r="K12" t="str">
        <f>INDEX(products!$A$1:$G$49,MATCH(orders!$D12,products!$A$1:$A$49,0),MATCH(orders!K$1,products!$A$1:$G$1,0))</f>
        <v>D</v>
      </c>
      <c r="L12" t="str">
        <f t="shared" si="1"/>
        <v>Dark</v>
      </c>
      <c r="M12" s="17">
        <f>INDEX(products!$A$1:$G$49,MATCH(orders!$D12,products!$A$1:$A$49,0),MATCH(orders!M$1,products!$A$1:$G$1,0))</f>
        <v>1</v>
      </c>
      <c r="N12" s="13">
        <f>INDEX(products!$A$1:$G$49,MATCH(orders!$D12,products!$A$1:$A$49,0),MATCH(orders!N$1,products!$A$1:$G$1,0))</f>
        <v>9.9499999999999993</v>
      </c>
      <c r="O12" s="15">
        <f t="shared" si="2"/>
        <v>39.799999999999997</v>
      </c>
      <c r="P12" t="str">
        <f>_xlfn.XLOOKUP(C12,customers!$A$2:$A$1001,customers!$I$2:$I$1001,,0)</f>
        <v>No</v>
      </c>
    </row>
    <row r="13" spans="1:16" x14ac:dyDescent="0.25">
      <c r="A13" s="2" t="s">
        <v>553</v>
      </c>
      <c r="B13" s="3">
        <v>44132</v>
      </c>
      <c r="C13" s="2" t="s">
        <v>554</v>
      </c>
      <c r="D13" t="s">
        <v>6148</v>
      </c>
      <c r="E13" s="2">
        <v>5</v>
      </c>
      <c r="F13" s="2" t="str">
        <f>_xlfn.XLOOKUP(C13,customers!$A$2:$A$1001,customers!$B$2:$B$1001,,0)</f>
        <v>Duky Phizackerly</v>
      </c>
      <c r="G13" s="2" t="str">
        <f>IF(_xlfn.XLOOKUP(orders!C13,customers!$A$1:$A$1001,customers!$C$1:$C$1001,,0)=0,"",_xlfn.XLOOKUP(orders!C13,customers!$A$1:$A$1001,customers!$C$1:$C$1001,,0))</f>
        <v>dphizackerlyb@utexas.edu</v>
      </c>
      <c r="H13" s="2" t="str">
        <f>_xlfn.XLOOKUP(C13,customers!$A$1:$A$1001,customers!$G$1:$G$1001,,0)</f>
        <v>United States</v>
      </c>
      <c r="I13" t="str">
        <f>INDEX(products!$A$1:$G$49,MATCH(orders!$D13,products!$A$1:$A$49,0),MATCH(orders!I$1,products!$A$1:$G$1,0))</f>
        <v>Exc</v>
      </c>
      <c r="J13" t="str">
        <f t="shared" si="0"/>
        <v>Excelsa</v>
      </c>
      <c r="K13" t="str">
        <f>INDEX(products!$A$1:$G$49,MATCH(orders!$D13,products!$A$1:$A$49,0),MATCH(orders!K$1,products!$A$1:$G$1,0))</f>
        <v>L</v>
      </c>
      <c r="L13" t="str">
        <f t="shared" si="1"/>
        <v>Light</v>
      </c>
      <c r="M13" s="17">
        <f>INDEX(products!$A$1:$G$49,MATCH(orders!$D13,products!$A$1:$A$49,0),MATCH(orders!M$1,products!$A$1:$G$1,0))</f>
        <v>2.5</v>
      </c>
      <c r="N13" s="13">
        <f>INDEX(products!$A$1:$G$49,MATCH(orders!$D13,products!$A$1:$A$49,0),MATCH(orders!N$1,products!$A$1:$G$1,0))</f>
        <v>34.154999999999994</v>
      </c>
      <c r="O13" s="15">
        <f t="shared" si="2"/>
        <v>170.77499999999998</v>
      </c>
      <c r="P13" t="str">
        <f>_xlfn.XLOOKUP(C13,customers!$A$2:$A$1001,customers!$I$2:$I$1001,,0)</f>
        <v>Yes</v>
      </c>
    </row>
    <row r="14" spans="1:16" x14ac:dyDescent="0.25">
      <c r="A14" s="2" t="s">
        <v>559</v>
      </c>
      <c r="B14" s="3">
        <v>44744</v>
      </c>
      <c r="C14" s="2" t="s">
        <v>560</v>
      </c>
      <c r="D14" t="s">
        <v>6138</v>
      </c>
      <c r="E14" s="2">
        <v>5</v>
      </c>
      <c r="F14" s="2" t="str">
        <f>_xlfn.XLOOKUP(C14,customers!$A$2:$A$1001,customers!$B$2:$B$1001,,0)</f>
        <v>Rosaleen Scholar</v>
      </c>
      <c r="G14" s="2" t="str">
        <f>IF(_xlfn.XLOOKUP(orders!C14,customers!$A$1:$A$1001,customers!$C$1:$C$1001,,0)=0,"",_xlfn.XLOOKUP(orders!C14,customers!$A$1:$A$1001,customers!$C$1:$C$1001,,0))</f>
        <v>rscholarc@nyu.edu</v>
      </c>
      <c r="H14" s="2" t="str">
        <f>_xlfn.XLOOKUP(C14,customers!$A$1:$A$1001,customers!$G$1:$G$1001,,0)</f>
        <v>United States</v>
      </c>
      <c r="I14" t="str">
        <f>INDEX(products!$A$1:$G$49,MATCH(orders!$D14,products!$A$1:$A$49,0),MATCH(orders!I$1,products!$A$1:$G$1,0))</f>
        <v>Rob</v>
      </c>
      <c r="J14" t="str">
        <f t="shared" si="0"/>
        <v>Robusta</v>
      </c>
      <c r="K14" t="str">
        <f>INDEX(products!$A$1:$G$49,MATCH(orders!$D14,products!$A$1:$A$49,0),MATCH(orders!K$1,products!$A$1:$G$1,0))</f>
        <v>M</v>
      </c>
      <c r="L14" t="str">
        <f t="shared" si="1"/>
        <v>Medium</v>
      </c>
      <c r="M14" s="17">
        <f>INDEX(products!$A$1:$G$49,MATCH(orders!$D14,products!$A$1:$A$49,0),MATCH(orders!M$1,products!$A$1:$G$1,0))</f>
        <v>1</v>
      </c>
      <c r="N14" s="13">
        <f>INDEX(products!$A$1:$G$49,MATCH(orders!$D14,products!$A$1:$A$49,0),MATCH(orders!N$1,products!$A$1:$G$1,0))</f>
        <v>9.9499999999999993</v>
      </c>
      <c r="O14" s="15">
        <f t="shared" si="2"/>
        <v>49.75</v>
      </c>
      <c r="P14" t="str">
        <f>_xlfn.XLOOKUP(C14,customers!$A$2:$A$1001,customers!$I$2:$I$1001,,0)</f>
        <v>No</v>
      </c>
    </row>
    <row r="15" spans="1:16" x14ac:dyDescent="0.25">
      <c r="A15" s="2" t="s">
        <v>565</v>
      </c>
      <c r="B15" s="3">
        <v>43973</v>
      </c>
      <c r="C15" s="2" t="s">
        <v>566</v>
      </c>
      <c r="D15" t="s">
        <v>6149</v>
      </c>
      <c r="E15" s="2">
        <v>2</v>
      </c>
      <c r="F15" s="2" t="str">
        <f>_xlfn.XLOOKUP(C15,customers!$A$2:$A$1001,customers!$B$2:$B$1001,,0)</f>
        <v>Terence Vanyutin</v>
      </c>
      <c r="G15" s="2" t="str">
        <f>IF(_xlfn.XLOOKUP(orders!C15,customers!$A$1:$A$1001,customers!$C$1:$C$1001,,0)=0,"",_xlfn.XLOOKUP(orders!C15,customers!$A$1:$A$1001,customers!$C$1:$C$1001,,0))</f>
        <v>tvanyutind@wix.com</v>
      </c>
      <c r="H15" s="2" t="str">
        <f>_xlfn.XLOOKUP(C15,customers!$A$1:$A$1001,customers!$G$1:$G$1001,,0)</f>
        <v>United States</v>
      </c>
      <c r="I15" t="str">
        <f>INDEX(products!$A$1:$G$49,MATCH(orders!$D15,products!$A$1:$A$49,0),MATCH(orders!I$1,products!$A$1:$G$1,0))</f>
        <v>Rob</v>
      </c>
      <c r="J15" t="str">
        <f t="shared" si="0"/>
        <v>Robusta</v>
      </c>
      <c r="K15" t="str">
        <f>INDEX(products!$A$1:$G$49,MATCH(orders!$D15,products!$A$1:$A$49,0),MATCH(orders!K$1,products!$A$1:$G$1,0))</f>
        <v>D</v>
      </c>
      <c r="L15" t="str">
        <f t="shared" si="1"/>
        <v>Dark</v>
      </c>
      <c r="M15" s="17">
        <f>INDEX(products!$A$1:$G$49,MATCH(orders!$D15,products!$A$1:$A$49,0),MATCH(orders!M$1,products!$A$1:$G$1,0))</f>
        <v>2.5</v>
      </c>
      <c r="N15" s="13">
        <f>INDEX(products!$A$1:$G$49,MATCH(orders!$D15,products!$A$1:$A$49,0),MATCH(orders!N$1,products!$A$1:$G$1,0))</f>
        <v>20.584999999999997</v>
      </c>
      <c r="O15" s="15">
        <f t="shared" si="2"/>
        <v>41.169999999999995</v>
      </c>
      <c r="P15" t="str">
        <f>_xlfn.XLOOKUP(C15,customers!$A$2:$A$1001,customers!$I$2:$I$1001,,0)</f>
        <v>No</v>
      </c>
    </row>
    <row r="16" spans="1:16" x14ac:dyDescent="0.25">
      <c r="A16" s="2" t="s">
        <v>570</v>
      </c>
      <c r="B16" s="3">
        <v>44656</v>
      </c>
      <c r="C16" s="2" t="s">
        <v>571</v>
      </c>
      <c r="D16" t="s">
        <v>6150</v>
      </c>
      <c r="E16" s="2">
        <v>3</v>
      </c>
      <c r="F16" s="2" t="str">
        <f>_xlfn.XLOOKUP(C16,customers!$A$2:$A$1001,customers!$B$2:$B$1001,,0)</f>
        <v>Patrice Trobe</v>
      </c>
      <c r="G16" s="2" t="str">
        <f>IF(_xlfn.XLOOKUP(orders!C16,customers!$A$1:$A$1001,customers!$C$1:$C$1001,,0)=0,"",_xlfn.XLOOKUP(orders!C16,customers!$A$1:$A$1001,customers!$C$1:$C$1001,,0))</f>
        <v>ptrobee@wunderground.com</v>
      </c>
      <c r="H16" s="2" t="str">
        <f>_xlfn.XLOOKUP(C16,customers!$A$1:$A$1001,customers!$G$1:$G$1001,,0)</f>
        <v>United States</v>
      </c>
      <c r="I16" t="str">
        <f>INDEX(products!$A$1:$G$49,MATCH(orders!$D16,products!$A$1:$A$49,0),MATCH(orders!I$1,products!$A$1:$G$1,0))</f>
        <v>Lib</v>
      </c>
      <c r="J16" t="str">
        <f t="shared" si="0"/>
        <v>Liberica</v>
      </c>
      <c r="K16" t="str">
        <f>INDEX(products!$A$1:$G$49,MATCH(orders!$D16,products!$A$1:$A$49,0),MATCH(orders!K$1,products!$A$1:$G$1,0))</f>
        <v>D</v>
      </c>
      <c r="L16" t="str">
        <f t="shared" si="1"/>
        <v>Dark</v>
      </c>
      <c r="M16" s="17">
        <f>INDEX(products!$A$1:$G$49,MATCH(orders!$D16,products!$A$1:$A$49,0),MATCH(orders!M$1,products!$A$1:$G$1,0))</f>
        <v>0.2</v>
      </c>
      <c r="N16" s="13">
        <f>INDEX(products!$A$1:$G$49,MATCH(orders!$D16,products!$A$1:$A$49,0),MATCH(orders!N$1,products!$A$1:$G$1,0))</f>
        <v>3.8849999999999998</v>
      </c>
      <c r="O16" s="15">
        <f t="shared" si="2"/>
        <v>11.654999999999999</v>
      </c>
      <c r="P16" t="str">
        <f>_xlfn.XLOOKUP(C16,customers!$A$2:$A$1001,customers!$I$2:$I$1001,,0)</f>
        <v>Yes</v>
      </c>
    </row>
    <row r="17" spans="1:16" x14ac:dyDescent="0.25">
      <c r="A17" s="2" t="s">
        <v>576</v>
      </c>
      <c r="B17" s="3">
        <v>44719</v>
      </c>
      <c r="C17" s="2" t="s">
        <v>577</v>
      </c>
      <c r="D17" t="s">
        <v>6151</v>
      </c>
      <c r="E17" s="2">
        <v>5</v>
      </c>
      <c r="F17" s="2" t="str">
        <f>_xlfn.XLOOKUP(C17,customers!$A$2:$A$1001,customers!$B$2:$B$1001,,0)</f>
        <v>Llywellyn Oscroft</v>
      </c>
      <c r="G17" s="2" t="str">
        <f>IF(_xlfn.XLOOKUP(orders!C17,customers!$A$1:$A$1001,customers!$C$1:$C$1001,,0)=0,"",_xlfn.XLOOKUP(orders!C17,customers!$A$1:$A$1001,customers!$C$1:$C$1001,,0))</f>
        <v>loscroftf@ebay.co.uk</v>
      </c>
      <c r="H17" s="2" t="str">
        <f>_xlfn.XLOOKUP(C17,customers!$A$1:$A$1001,customers!$G$1:$G$1001,,0)</f>
        <v>United States</v>
      </c>
      <c r="I17" t="str">
        <f>INDEX(products!$A$1:$G$49,MATCH(orders!$D17,products!$A$1:$A$49,0),MATCH(orders!I$1,products!$A$1:$G$1,0))</f>
        <v>Rob</v>
      </c>
      <c r="J17" t="str">
        <f t="shared" si="0"/>
        <v>Robusta</v>
      </c>
      <c r="K17" t="str">
        <f>INDEX(products!$A$1:$G$49,MATCH(orders!$D17,products!$A$1:$A$49,0),MATCH(orders!K$1,products!$A$1:$G$1,0))</f>
        <v>M</v>
      </c>
      <c r="L17" t="str">
        <f t="shared" si="1"/>
        <v>Medium</v>
      </c>
      <c r="M17" s="17">
        <f>INDEX(products!$A$1:$G$49,MATCH(orders!$D17,products!$A$1:$A$49,0),MATCH(orders!M$1,products!$A$1:$G$1,0))</f>
        <v>2.5</v>
      </c>
      <c r="N17" s="13">
        <f>INDEX(products!$A$1:$G$49,MATCH(orders!$D17,products!$A$1:$A$49,0),MATCH(orders!N$1,products!$A$1:$G$1,0))</f>
        <v>22.884999999999998</v>
      </c>
      <c r="O17" s="15">
        <f t="shared" si="2"/>
        <v>114.42499999999998</v>
      </c>
      <c r="P17" t="str">
        <f>_xlfn.XLOOKUP(C17,customers!$A$2:$A$1001,customers!$I$2:$I$1001,,0)</f>
        <v>No</v>
      </c>
    </row>
    <row r="18" spans="1:16" x14ac:dyDescent="0.25">
      <c r="A18" s="2" t="s">
        <v>581</v>
      </c>
      <c r="B18" s="3">
        <v>43544</v>
      </c>
      <c r="C18" s="2" t="s">
        <v>582</v>
      </c>
      <c r="D18" t="s">
        <v>6152</v>
      </c>
      <c r="E18" s="2">
        <v>6</v>
      </c>
      <c r="F18" s="2" t="str">
        <f>_xlfn.XLOOKUP(C18,customers!$A$2:$A$1001,customers!$B$2:$B$1001,,0)</f>
        <v>Minni Alabaster</v>
      </c>
      <c r="G18" s="2" t="str">
        <f>IF(_xlfn.XLOOKUP(orders!C18,customers!$A$1:$A$1001,customers!$C$1:$C$1001,,0)=0,"",_xlfn.XLOOKUP(orders!C18,customers!$A$1:$A$1001,customers!$C$1:$C$1001,,0))</f>
        <v>malabasterg@hexun.com</v>
      </c>
      <c r="H18" s="2" t="str">
        <f>_xlfn.XLOOKUP(C18,customers!$A$1:$A$1001,customers!$G$1:$G$1001,,0)</f>
        <v>United States</v>
      </c>
      <c r="I18" t="str">
        <f>INDEX(products!$A$1:$G$49,MATCH(orders!$D18,products!$A$1:$A$49,0),MATCH(orders!I$1,products!$A$1:$G$1,0))</f>
        <v>Ara</v>
      </c>
      <c r="J18" t="str">
        <f t="shared" si="0"/>
        <v>Arabica</v>
      </c>
      <c r="K18" t="str">
        <f>INDEX(products!$A$1:$G$49,MATCH(orders!$D18,products!$A$1:$A$49,0),MATCH(orders!K$1,products!$A$1:$G$1,0))</f>
        <v>M</v>
      </c>
      <c r="L18" t="str">
        <f t="shared" si="1"/>
        <v>Medium</v>
      </c>
      <c r="M18" s="17">
        <f>INDEX(products!$A$1:$G$49,MATCH(orders!$D18,products!$A$1:$A$49,0),MATCH(orders!M$1,products!$A$1:$G$1,0))</f>
        <v>0.2</v>
      </c>
      <c r="N18" s="13">
        <f>INDEX(products!$A$1:$G$49,MATCH(orders!$D18,products!$A$1:$A$49,0),MATCH(orders!N$1,products!$A$1:$G$1,0))</f>
        <v>3.375</v>
      </c>
      <c r="O18" s="15">
        <f t="shared" si="2"/>
        <v>20.25</v>
      </c>
      <c r="P18" t="str">
        <f>_xlfn.XLOOKUP(C18,customers!$A$2:$A$1001,customers!$I$2:$I$1001,,0)</f>
        <v>No</v>
      </c>
    </row>
    <row r="19" spans="1:16" x14ac:dyDescent="0.25">
      <c r="A19" s="2" t="s">
        <v>587</v>
      </c>
      <c r="B19" s="3">
        <v>43757</v>
      </c>
      <c r="C19" s="2" t="s">
        <v>588</v>
      </c>
      <c r="D19" t="s">
        <v>6140</v>
      </c>
      <c r="E19" s="2">
        <v>6</v>
      </c>
      <c r="F19" s="2" t="str">
        <f>_xlfn.XLOOKUP(C19,customers!$A$2:$A$1001,customers!$B$2:$B$1001,,0)</f>
        <v>Rhianon Broxup</v>
      </c>
      <c r="G19" s="2" t="str">
        <f>IF(_xlfn.XLOOKUP(orders!C19,customers!$A$1:$A$1001,customers!$C$1:$C$1001,,0)=0,"",_xlfn.XLOOKUP(orders!C19,customers!$A$1:$A$1001,customers!$C$1:$C$1001,,0))</f>
        <v>rbroxuph@jimdo.com</v>
      </c>
      <c r="H19" s="2" t="str">
        <f>_xlfn.XLOOKUP(C19,customers!$A$1:$A$1001,customers!$G$1:$G$1001,,0)</f>
        <v>United States</v>
      </c>
      <c r="I19" t="str">
        <f>INDEX(products!$A$1:$G$49,MATCH(orders!$D19,products!$A$1:$A$49,0),MATCH(orders!I$1,products!$A$1:$G$1,0))</f>
        <v>Ara</v>
      </c>
      <c r="J19" t="str">
        <f t="shared" si="0"/>
        <v>Arabica</v>
      </c>
      <c r="K19" t="str">
        <f>INDEX(products!$A$1:$G$49,MATCH(orders!$D19,products!$A$1:$A$49,0),MATCH(orders!K$1,products!$A$1:$G$1,0))</f>
        <v>L</v>
      </c>
      <c r="L19" t="str">
        <f t="shared" si="1"/>
        <v>Light</v>
      </c>
      <c r="M19" s="17">
        <f>INDEX(products!$A$1:$G$49,MATCH(orders!$D19,products!$A$1:$A$49,0),MATCH(orders!M$1,products!$A$1:$G$1,0))</f>
        <v>1</v>
      </c>
      <c r="N19" s="13">
        <f>INDEX(products!$A$1:$G$49,MATCH(orders!$D19,products!$A$1:$A$49,0),MATCH(orders!N$1,products!$A$1:$G$1,0))</f>
        <v>12.95</v>
      </c>
      <c r="O19" s="15">
        <f t="shared" si="2"/>
        <v>77.699999999999989</v>
      </c>
      <c r="P19" t="str">
        <f>_xlfn.XLOOKUP(C19,customers!$A$2:$A$1001,customers!$I$2:$I$1001,,0)</f>
        <v>No</v>
      </c>
    </row>
    <row r="20" spans="1:16" x14ac:dyDescent="0.25">
      <c r="A20" s="2" t="s">
        <v>593</v>
      </c>
      <c r="B20" s="3">
        <v>43629</v>
      </c>
      <c r="C20" s="2" t="s">
        <v>594</v>
      </c>
      <c r="D20" t="s">
        <v>6149</v>
      </c>
      <c r="E20" s="2">
        <v>4</v>
      </c>
      <c r="F20" s="2" t="str">
        <f>_xlfn.XLOOKUP(C20,customers!$A$2:$A$1001,customers!$B$2:$B$1001,,0)</f>
        <v>Pall Redford</v>
      </c>
      <c r="G20" s="2" t="str">
        <f>IF(_xlfn.XLOOKUP(orders!C20,customers!$A$1:$A$1001,customers!$C$1:$C$1001,,0)=0,"",_xlfn.XLOOKUP(orders!C20,customers!$A$1:$A$1001,customers!$C$1:$C$1001,,0))</f>
        <v>predfordi@ow.ly</v>
      </c>
      <c r="H20" s="2" t="str">
        <f>_xlfn.XLOOKUP(C20,customers!$A$1:$A$1001,customers!$G$1:$G$1001,,0)</f>
        <v>Ireland</v>
      </c>
      <c r="I20" t="str">
        <f>INDEX(products!$A$1:$G$49,MATCH(orders!$D20,products!$A$1:$A$49,0),MATCH(orders!I$1,products!$A$1:$G$1,0))</f>
        <v>Rob</v>
      </c>
      <c r="J20" t="str">
        <f t="shared" si="0"/>
        <v>Robusta</v>
      </c>
      <c r="K20" t="str">
        <f>INDEX(products!$A$1:$G$49,MATCH(orders!$D20,products!$A$1:$A$49,0),MATCH(orders!K$1,products!$A$1:$G$1,0))</f>
        <v>D</v>
      </c>
      <c r="L20" t="str">
        <f t="shared" si="1"/>
        <v>Dark</v>
      </c>
      <c r="M20" s="17">
        <f>INDEX(products!$A$1:$G$49,MATCH(orders!$D20,products!$A$1:$A$49,0),MATCH(orders!M$1,products!$A$1:$G$1,0))</f>
        <v>2.5</v>
      </c>
      <c r="N20" s="13">
        <f>INDEX(products!$A$1:$G$49,MATCH(orders!$D20,products!$A$1:$A$49,0),MATCH(orders!N$1,products!$A$1:$G$1,0))</f>
        <v>20.584999999999997</v>
      </c>
      <c r="O20" s="15">
        <f t="shared" si="2"/>
        <v>82.339999999999989</v>
      </c>
      <c r="P20" t="str">
        <f>_xlfn.XLOOKUP(C20,customers!$A$2:$A$1001,customers!$I$2:$I$1001,,0)</f>
        <v>Yes</v>
      </c>
    </row>
    <row r="21" spans="1:16" x14ac:dyDescent="0.25">
      <c r="A21" s="2" t="s">
        <v>598</v>
      </c>
      <c r="B21" s="3">
        <v>44169</v>
      </c>
      <c r="C21" s="2" t="s">
        <v>599</v>
      </c>
      <c r="D21" t="s">
        <v>6152</v>
      </c>
      <c r="E21" s="2">
        <v>5</v>
      </c>
      <c r="F21" s="2" t="str">
        <f>_xlfn.XLOOKUP(C21,customers!$A$2:$A$1001,customers!$B$2:$B$1001,,0)</f>
        <v>Aurea Corradino</v>
      </c>
      <c r="G21" s="2" t="str">
        <f>IF(_xlfn.XLOOKUP(orders!C21,customers!$A$1:$A$1001,customers!$C$1:$C$1001,,0)=0,"",_xlfn.XLOOKUP(orders!C21,customers!$A$1:$A$1001,customers!$C$1:$C$1001,,0))</f>
        <v>acorradinoj@harvard.edu</v>
      </c>
      <c r="H21" s="2" t="str">
        <f>_xlfn.XLOOKUP(C21,customers!$A$1:$A$1001,customers!$G$1:$G$1001,,0)</f>
        <v>United States</v>
      </c>
      <c r="I21" t="str">
        <f>INDEX(products!$A$1:$G$49,MATCH(orders!$D21,products!$A$1:$A$49,0),MATCH(orders!I$1,products!$A$1:$G$1,0))</f>
        <v>Ara</v>
      </c>
      <c r="J21" t="str">
        <f t="shared" si="0"/>
        <v>Arabica</v>
      </c>
      <c r="K21" t="str">
        <f>INDEX(products!$A$1:$G$49,MATCH(orders!$D21,products!$A$1:$A$49,0),MATCH(orders!K$1,products!$A$1:$G$1,0))</f>
        <v>M</v>
      </c>
      <c r="L21" t="str">
        <f t="shared" si="1"/>
        <v>Medium</v>
      </c>
      <c r="M21" s="17">
        <f>INDEX(products!$A$1:$G$49,MATCH(orders!$D21,products!$A$1:$A$49,0),MATCH(orders!M$1,products!$A$1:$G$1,0))</f>
        <v>0.2</v>
      </c>
      <c r="N21" s="13">
        <f>INDEX(products!$A$1:$G$49,MATCH(orders!$D21,products!$A$1:$A$49,0),MATCH(orders!N$1,products!$A$1:$G$1,0))</f>
        <v>3.375</v>
      </c>
      <c r="O21" s="15">
        <f t="shared" si="2"/>
        <v>16.875</v>
      </c>
      <c r="P21" t="str">
        <f>_xlfn.XLOOKUP(C21,customers!$A$2:$A$1001,customers!$I$2:$I$1001,,0)</f>
        <v>Yes</v>
      </c>
    </row>
    <row r="22" spans="1:16" x14ac:dyDescent="0.25">
      <c r="A22" s="2" t="s">
        <v>598</v>
      </c>
      <c r="B22" s="3">
        <v>44169</v>
      </c>
      <c r="C22" s="2" t="s">
        <v>599</v>
      </c>
      <c r="D22" t="s">
        <v>6153</v>
      </c>
      <c r="E22" s="2">
        <v>4</v>
      </c>
      <c r="F22" s="2" t="str">
        <f>_xlfn.XLOOKUP(C22,customers!$A$2:$A$1001,customers!$B$2:$B$1001,,0)</f>
        <v>Aurea Corradino</v>
      </c>
      <c r="G22" s="2" t="str">
        <f>IF(_xlfn.XLOOKUP(orders!C22,customers!$A$1:$A$1001,customers!$C$1:$C$1001,,0)=0,"",_xlfn.XLOOKUP(orders!C22,customers!$A$1:$A$1001,customers!$C$1:$C$1001,,0))</f>
        <v>acorradinoj@harvard.edu</v>
      </c>
      <c r="H22" s="2" t="str">
        <f>_xlfn.XLOOKUP(C22,customers!$A$1:$A$1001,customers!$G$1:$G$1001,,0)</f>
        <v>United States</v>
      </c>
      <c r="I22" t="str">
        <f>INDEX(products!$A$1:$G$49,MATCH(orders!$D22,products!$A$1:$A$49,0),MATCH(orders!I$1,products!$A$1:$G$1,0))</f>
        <v>Exc</v>
      </c>
      <c r="J22" t="str">
        <f t="shared" si="0"/>
        <v>Excelsa</v>
      </c>
      <c r="K22" t="str">
        <f>INDEX(products!$A$1:$G$49,MATCH(orders!$D22,products!$A$1:$A$49,0),MATCH(orders!K$1,products!$A$1:$G$1,0))</f>
        <v>D</v>
      </c>
      <c r="L22" t="str">
        <f t="shared" si="1"/>
        <v>Dark</v>
      </c>
      <c r="M22" s="17">
        <f>INDEX(products!$A$1:$G$49,MATCH(orders!$D22,products!$A$1:$A$49,0),MATCH(orders!M$1,products!$A$1:$G$1,0))</f>
        <v>0.2</v>
      </c>
      <c r="N22" s="13">
        <f>INDEX(products!$A$1:$G$49,MATCH(orders!$D22,products!$A$1:$A$49,0),MATCH(orders!N$1,products!$A$1:$G$1,0))</f>
        <v>3.645</v>
      </c>
      <c r="O22" s="15">
        <f t="shared" si="2"/>
        <v>14.58</v>
      </c>
      <c r="P22" t="str">
        <f>_xlfn.XLOOKUP(C22,customers!$A$2:$A$1001,customers!$I$2:$I$1001,,0)</f>
        <v>Yes</v>
      </c>
    </row>
    <row r="23" spans="1:16" x14ac:dyDescent="0.25">
      <c r="A23" s="2" t="s">
        <v>608</v>
      </c>
      <c r="B23" s="3">
        <v>44169</v>
      </c>
      <c r="C23" s="2" t="s">
        <v>609</v>
      </c>
      <c r="D23" t="s">
        <v>6154</v>
      </c>
      <c r="E23" s="2">
        <v>6</v>
      </c>
      <c r="F23" s="2" t="str">
        <f>_xlfn.XLOOKUP(C23,customers!$A$2:$A$1001,customers!$B$2:$B$1001,,0)</f>
        <v>Avrit Davidowsky</v>
      </c>
      <c r="G23" s="2" t="str">
        <f>IF(_xlfn.XLOOKUP(orders!C23,customers!$A$1:$A$1001,customers!$C$1:$C$1001,,0)=0,"",_xlfn.XLOOKUP(orders!C23,customers!$A$1:$A$1001,customers!$C$1:$C$1001,,0))</f>
        <v>adavidowskyl@netvibes.com</v>
      </c>
      <c r="H23" s="2" t="str">
        <f>_xlfn.XLOOKUP(C23,customers!$A$1:$A$1001,customers!$G$1:$G$1001,,0)</f>
        <v>United States</v>
      </c>
      <c r="I23" t="str">
        <f>INDEX(products!$A$1:$G$49,MATCH(orders!$D23,products!$A$1:$A$49,0),MATCH(orders!I$1,products!$A$1:$G$1,0))</f>
        <v>Ara</v>
      </c>
      <c r="J23" t="str">
        <f t="shared" si="0"/>
        <v>Arabica</v>
      </c>
      <c r="K23" t="str">
        <f>INDEX(products!$A$1:$G$49,MATCH(orders!$D23,products!$A$1:$A$49,0),MATCH(orders!K$1,products!$A$1:$G$1,0))</f>
        <v>D</v>
      </c>
      <c r="L23" t="str">
        <f t="shared" si="1"/>
        <v>Dark</v>
      </c>
      <c r="M23" s="17">
        <f>INDEX(products!$A$1:$G$49,MATCH(orders!$D23,products!$A$1:$A$49,0),MATCH(orders!M$1,products!$A$1:$G$1,0))</f>
        <v>0.2</v>
      </c>
      <c r="N23" s="13">
        <f>INDEX(products!$A$1:$G$49,MATCH(orders!$D23,products!$A$1:$A$49,0),MATCH(orders!N$1,products!$A$1:$G$1,0))</f>
        <v>2.9849999999999999</v>
      </c>
      <c r="O23" s="15">
        <f t="shared" si="2"/>
        <v>17.91</v>
      </c>
      <c r="P23" t="str">
        <f>_xlfn.XLOOKUP(C23,customers!$A$2:$A$1001,customers!$I$2:$I$1001,,0)</f>
        <v>No</v>
      </c>
    </row>
    <row r="24" spans="1:16" x14ac:dyDescent="0.25">
      <c r="A24" s="2" t="s">
        <v>614</v>
      </c>
      <c r="B24" s="3">
        <v>44218</v>
      </c>
      <c r="C24" s="2" t="s">
        <v>615</v>
      </c>
      <c r="D24" t="s">
        <v>6151</v>
      </c>
      <c r="E24" s="2">
        <v>4</v>
      </c>
      <c r="F24" s="2" t="str">
        <f>_xlfn.XLOOKUP(C24,customers!$A$2:$A$1001,customers!$B$2:$B$1001,,0)</f>
        <v>Annabel Antuk</v>
      </c>
      <c r="G24" s="2" t="str">
        <f>IF(_xlfn.XLOOKUP(orders!C24,customers!$A$1:$A$1001,customers!$C$1:$C$1001,,0)=0,"",_xlfn.XLOOKUP(orders!C24,customers!$A$1:$A$1001,customers!$C$1:$C$1001,,0))</f>
        <v>aantukm@kickstarter.com</v>
      </c>
      <c r="H24" s="2" t="str">
        <f>_xlfn.XLOOKUP(C24,customers!$A$1:$A$1001,customers!$G$1:$G$1001,,0)</f>
        <v>United States</v>
      </c>
      <c r="I24" t="str">
        <f>INDEX(products!$A$1:$G$49,MATCH(orders!$D24,products!$A$1:$A$49,0),MATCH(orders!I$1,products!$A$1:$G$1,0))</f>
        <v>Rob</v>
      </c>
      <c r="J24" t="str">
        <f t="shared" si="0"/>
        <v>Robusta</v>
      </c>
      <c r="K24" t="str">
        <f>INDEX(products!$A$1:$G$49,MATCH(orders!$D24,products!$A$1:$A$49,0),MATCH(orders!K$1,products!$A$1:$G$1,0))</f>
        <v>M</v>
      </c>
      <c r="L24" t="str">
        <f t="shared" si="1"/>
        <v>Medium</v>
      </c>
      <c r="M24" s="17">
        <f>INDEX(products!$A$1:$G$49,MATCH(orders!$D24,products!$A$1:$A$49,0),MATCH(orders!M$1,products!$A$1:$G$1,0))</f>
        <v>2.5</v>
      </c>
      <c r="N24" s="13">
        <f>INDEX(products!$A$1:$G$49,MATCH(orders!$D24,products!$A$1:$A$49,0),MATCH(orders!N$1,products!$A$1:$G$1,0))</f>
        <v>22.884999999999998</v>
      </c>
      <c r="O24" s="15">
        <f t="shared" si="2"/>
        <v>91.539999999999992</v>
      </c>
      <c r="P24" t="str">
        <f>_xlfn.XLOOKUP(C24,customers!$A$2:$A$1001,customers!$I$2:$I$1001,,0)</f>
        <v>Yes</v>
      </c>
    </row>
    <row r="25" spans="1:16" x14ac:dyDescent="0.25">
      <c r="A25" s="2" t="s">
        <v>620</v>
      </c>
      <c r="B25" s="3">
        <v>44603</v>
      </c>
      <c r="C25" s="2" t="s">
        <v>621</v>
      </c>
      <c r="D25" t="s">
        <v>6154</v>
      </c>
      <c r="E25" s="2">
        <v>4</v>
      </c>
      <c r="F25" s="2" t="str">
        <f>_xlfn.XLOOKUP(C25,customers!$A$2:$A$1001,customers!$B$2:$B$1001,,0)</f>
        <v>Iorgo Kleinert</v>
      </c>
      <c r="G25" s="2" t="str">
        <f>IF(_xlfn.XLOOKUP(orders!C25,customers!$A$1:$A$1001,customers!$C$1:$C$1001,,0)=0,"",_xlfn.XLOOKUP(orders!C25,customers!$A$1:$A$1001,customers!$C$1:$C$1001,,0))</f>
        <v>ikleinertn@timesonline.co.uk</v>
      </c>
      <c r="H25" s="2" t="str">
        <f>_xlfn.XLOOKUP(C25,customers!$A$1:$A$1001,customers!$G$1:$G$1001,,0)</f>
        <v>United States</v>
      </c>
      <c r="I25" t="str">
        <f>INDEX(products!$A$1:$G$49,MATCH(orders!$D25,products!$A$1:$A$49,0),MATCH(orders!I$1,products!$A$1:$G$1,0))</f>
        <v>Ara</v>
      </c>
      <c r="J25" t="str">
        <f t="shared" si="0"/>
        <v>Arabica</v>
      </c>
      <c r="K25" t="str">
        <f>INDEX(products!$A$1:$G$49,MATCH(orders!$D25,products!$A$1:$A$49,0),MATCH(orders!K$1,products!$A$1:$G$1,0))</f>
        <v>D</v>
      </c>
      <c r="L25" t="str">
        <f t="shared" si="1"/>
        <v>Dark</v>
      </c>
      <c r="M25" s="17">
        <f>INDEX(products!$A$1:$G$49,MATCH(orders!$D25,products!$A$1:$A$49,0),MATCH(orders!M$1,products!$A$1:$G$1,0))</f>
        <v>0.2</v>
      </c>
      <c r="N25" s="13">
        <f>INDEX(products!$A$1:$G$49,MATCH(orders!$D25,products!$A$1:$A$49,0),MATCH(orders!N$1,products!$A$1:$G$1,0))</f>
        <v>2.9849999999999999</v>
      </c>
      <c r="O25" s="15">
        <f t="shared" si="2"/>
        <v>11.94</v>
      </c>
      <c r="P25" t="str">
        <f>_xlfn.XLOOKUP(C25,customers!$A$2:$A$1001,customers!$I$2:$I$1001,,0)</f>
        <v>Yes</v>
      </c>
    </row>
    <row r="26" spans="1:16" x14ac:dyDescent="0.25">
      <c r="A26" s="2" t="s">
        <v>626</v>
      </c>
      <c r="B26" s="3">
        <v>44454</v>
      </c>
      <c r="C26" s="2" t="s">
        <v>627</v>
      </c>
      <c r="D26" t="s">
        <v>6155</v>
      </c>
      <c r="E26" s="2">
        <v>1</v>
      </c>
      <c r="F26" s="2" t="str">
        <f>_xlfn.XLOOKUP(C26,customers!$A$2:$A$1001,customers!$B$2:$B$1001,,0)</f>
        <v>Chrisy Blofeld</v>
      </c>
      <c r="G26" s="2" t="str">
        <f>IF(_xlfn.XLOOKUP(orders!C26,customers!$A$1:$A$1001,customers!$C$1:$C$1001,,0)=0,"",_xlfn.XLOOKUP(orders!C26,customers!$A$1:$A$1001,customers!$C$1:$C$1001,,0))</f>
        <v>cblofeldo@amazon.co.uk</v>
      </c>
      <c r="H26" s="2" t="str">
        <f>_xlfn.XLOOKUP(C26,customers!$A$1:$A$1001,customers!$G$1:$G$1001,,0)</f>
        <v>United States</v>
      </c>
      <c r="I26" t="str">
        <f>INDEX(products!$A$1:$G$49,MATCH(orders!$D26,products!$A$1:$A$49,0),MATCH(orders!I$1,products!$A$1:$G$1,0))</f>
        <v>Ara</v>
      </c>
      <c r="J26" t="str">
        <f t="shared" si="0"/>
        <v>Arabica</v>
      </c>
      <c r="K26" t="str">
        <f>INDEX(products!$A$1:$G$49,MATCH(orders!$D26,products!$A$1:$A$49,0),MATCH(orders!K$1,products!$A$1:$G$1,0))</f>
        <v>M</v>
      </c>
      <c r="L26" t="str">
        <f t="shared" si="1"/>
        <v>Medium</v>
      </c>
      <c r="M26" s="17">
        <f>INDEX(products!$A$1:$G$49,MATCH(orders!$D26,products!$A$1:$A$49,0),MATCH(orders!M$1,products!$A$1:$G$1,0))</f>
        <v>1</v>
      </c>
      <c r="N26" s="13">
        <f>INDEX(products!$A$1:$G$49,MATCH(orders!$D26,products!$A$1:$A$49,0),MATCH(orders!N$1,products!$A$1:$G$1,0))</f>
        <v>11.25</v>
      </c>
      <c r="O26" s="15">
        <f t="shared" si="2"/>
        <v>11.25</v>
      </c>
      <c r="P26" t="str">
        <f>_xlfn.XLOOKUP(C26,customers!$A$2:$A$1001,customers!$I$2:$I$1001,,0)</f>
        <v>No</v>
      </c>
    </row>
    <row r="27" spans="1:16" x14ac:dyDescent="0.25">
      <c r="A27" s="2" t="s">
        <v>632</v>
      </c>
      <c r="B27" s="3">
        <v>44128</v>
      </c>
      <c r="C27" s="2" t="s">
        <v>633</v>
      </c>
      <c r="D27" t="s">
        <v>6156</v>
      </c>
      <c r="E27" s="2">
        <v>3</v>
      </c>
      <c r="F27" s="2" t="str">
        <f>_xlfn.XLOOKUP(C27,customers!$A$2:$A$1001,customers!$B$2:$B$1001,,0)</f>
        <v>Culley Farris</v>
      </c>
      <c r="G27" s="2" t="str">
        <f>IF(_xlfn.XLOOKUP(orders!C27,customers!$A$1:$A$1001,customers!$C$1:$C$1001,,0)=0,"",_xlfn.XLOOKUP(orders!C27,customers!$A$1:$A$1001,customers!$C$1:$C$1001,,0))</f>
        <v/>
      </c>
      <c r="H27" s="2" t="str">
        <f>_xlfn.XLOOKUP(C27,customers!$A$1:$A$1001,customers!$G$1:$G$1001,,0)</f>
        <v>United States</v>
      </c>
      <c r="I27" t="str">
        <f>INDEX(products!$A$1:$G$49,MATCH(orders!$D27,products!$A$1:$A$49,0),MATCH(orders!I$1,products!$A$1:$G$1,0))</f>
        <v>Exc</v>
      </c>
      <c r="J27" t="str">
        <f t="shared" si="0"/>
        <v>Excelsa</v>
      </c>
      <c r="K27" t="str">
        <f>INDEX(products!$A$1:$G$49,MATCH(orders!$D27,products!$A$1:$A$49,0),MATCH(orders!K$1,products!$A$1:$G$1,0))</f>
        <v>M</v>
      </c>
      <c r="L27" t="str">
        <f t="shared" si="1"/>
        <v>Medium</v>
      </c>
      <c r="M27" s="17">
        <f>INDEX(products!$A$1:$G$49,MATCH(orders!$D27,products!$A$1:$A$49,0),MATCH(orders!M$1,products!$A$1:$G$1,0))</f>
        <v>0.2</v>
      </c>
      <c r="N27" s="13">
        <f>INDEX(products!$A$1:$G$49,MATCH(orders!$D27,products!$A$1:$A$49,0),MATCH(orders!N$1,products!$A$1:$G$1,0))</f>
        <v>4.125</v>
      </c>
      <c r="O27" s="15">
        <f t="shared" si="2"/>
        <v>12.375</v>
      </c>
      <c r="P27" t="str">
        <f>_xlfn.XLOOKUP(C27,customers!$A$2:$A$1001,customers!$I$2:$I$1001,,0)</f>
        <v>Yes</v>
      </c>
    </row>
    <row r="28" spans="1:16" x14ac:dyDescent="0.25">
      <c r="A28" s="2" t="s">
        <v>637</v>
      </c>
      <c r="B28" s="3">
        <v>43516</v>
      </c>
      <c r="C28" s="2" t="s">
        <v>638</v>
      </c>
      <c r="D28" t="s">
        <v>6157</v>
      </c>
      <c r="E28" s="2">
        <v>4</v>
      </c>
      <c r="F28" s="2" t="str">
        <f>_xlfn.XLOOKUP(C28,customers!$A$2:$A$1001,customers!$B$2:$B$1001,,0)</f>
        <v>Selene Shales</v>
      </c>
      <c r="G28" s="2" t="str">
        <f>IF(_xlfn.XLOOKUP(orders!C28,customers!$A$1:$A$1001,customers!$C$1:$C$1001,,0)=0,"",_xlfn.XLOOKUP(orders!C28,customers!$A$1:$A$1001,customers!$C$1:$C$1001,,0))</f>
        <v>sshalesq@umich.edu</v>
      </c>
      <c r="H28" s="2" t="str">
        <f>_xlfn.XLOOKUP(C28,customers!$A$1:$A$1001,customers!$G$1:$G$1001,,0)</f>
        <v>United States</v>
      </c>
      <c r="I28" t="str">
        <f>INDEX(products!$A$1:$G$49,MATCH(orders!$D28,products!$A$1:$A$49,0),MATCH(orders!I$1,products!$A$1:$G$1,0))</f>
        <v>Ara</v>
      </c>
      <c r="J28" t="str">
        <f t="shared" si="0"/>
        <v>Arabica</v>
      </c>
      <c r="K28" t="str">
        <f>INDEX(products!$A$1:$G$49,MATCH(orders!$D28,products!$A$1:$A$49,0),MATCH(orders!K$1,products!$A$1:$G$1,0))</f>
        <v>M</v>
      </c>
      <c r="L28" t="str">
        <f t="shared" si="1"/>
        <v>Medium</v>
      </c>
      <c r="M28" s="17">
        <f>INDEX(products!$A$1:$G$49,MATCH(orders!$D28,products!$A$1:$A$49,0),MATCH(orders!M$1,products!$A$1:$G$1,0))</f>
        <v>0.5</v>
      </c>
      <c r="N28" s="13">
        <f>INDEX(products!$A$1:$G$49,MATCH(orders!$D28,products!$A$1:$A$49,0),MATCH(orders!N$1,products!$A$1:$G$1,0))</f>
        <v>6.75</v>
      </c>
      <c r="O28" s="15">
        <f t="shared" si="2"/>
        <v>27</v>
      </c>
      <c r="P28" t="str">
        <f>_xlfn.XLOOKUP(C28,customers!$A$2:$A$1001,customers!$I$2:$I$1001,,0)</f>
        <v>Yes</v>
      </c>
    </row>
    <row r="29" spans="1:16" x14ac:dyDescent="0.25">
      <c r="A29" s="2" t="s">
        <v>643</v>
      </c>
      <c r="B29" s="3">
        <v>43746</v>
      </c>
      <c r="C29" s="2" t="s">
        <v>644</v>
      </c>
      <c r="D29" t="s">
        <v>6152</v>
      </c>
      <c r="E29" s="2">
        <v>5</v>
      </c>
      <c r="F29" s="2" t="str">
        <f>_xlfn.XLOOKUP(C29,customers!$A$2:$A$1001,customers!$B$2:$B$1001,,0)</f>
        <v>Vivie Danneil</v>
      </c>
      <c r="G29" s="2" t="str">
        <f>IF(_xlfn.XLOOKUP(orders!C29,customers!$A$1:$A$1001,customers!$C$1:$C$1001,,0)=0,"",_xlfn.XLOOKUP(orders!C29,customers!$A$1:$A$1001,customers!$C$1:$C$1001,,0))</f>
        <v>vdanneilr@mtv.com</v>
      </c>
      <c r="H29" s="2" t="str">
        <f>_xlfn.XLOOKUP(C29,customers!$A$1:$A$1001,customers!$G$1:$G$1001,,0)</f>
        <v>Ireland</v>
      </c>
      <c r="I29" t="str">
        <f>INDEX(products!$A$1:$G$49,MATCH(orders!$D29,products!$A$1:$A$49,0),MATCH(orders!I$1,products!$A$1:$G$1,0))</f>
        <v>Ara</v>
      </c>
      <c r="J29" t="str">
        <f t="shared" si="0"/>
        <v>Arabica</v>
      </c>
      <c r="K29" t="str">
        <f>INDEX(products!$A$1:$G$49,MATCH(orders!$D29,products!$A$1:$A$49,0),MATCH(orders!K$1,products!$A$1:$G$1,0))</f>
        <v>M</v>
      </c>
      <c r="L29" t="str">
        <f t="shared" si="1"/>
        <v>Medium</v>
      </c>
      <c r="M29" s="17">
        <f>INDEX(products!$A$1:$G$49,MATCH(orders!$D29,products!$A$1:$A$49,0),MATCH(orders!M$1,products!$A$1:$G$1,0))</f>
        <v>0.2</v>
      </c>
      <c r="N29" s="13">
        <f>INDEX(products!$A$1:$G$49,MATCH(orders!$D29,products!$A$1:$A$49,0),MATCH(orders!N$1,products!$A$1:$G$1,0))</f>
        <v>3.375</v>
      </c>
      <c r="O29" s="15">
        <f t="shared" si="2"/>
        <v>16.875</v>
      </c>
      <c r="P29" t="str">
        <f>_xlfn.XLOOKUP(C29,customers!$A$2:$A$1001,customers!$I$2:$I$1001,,0)</f>
        <v>No</v>
      </c>
    </row>
    <row r="30" spans="1:16" x14ac:dyDescent="0.25">
      <c r="A30" s="2" t="s">
        <v>649</v>
      </c>
      <c r="B30" s="3">
        <v>44775</v>
      </c>
      <c r="C30" s="2" t="s">
        <v>650</v>
      </c>
      <c r="D30" t="s">
        <v>6158</v>
      </c>
      <c r="E30" s="2">
        <v>3</v>
      </c>
      <c r="F30" s="2" t="str">
        <f>_xlfn.XLOOKUP(C30,customers!$A$2:$A$1001,customers!$B$2:$B$1001,,0)</f>
        <v>Theresita Newbury</v>
      </c>
      <c r="G30" s="2" t="str">
        <f>IF(_xlfn.XLOOKUP(orders!C30,customers!$A$1:$A$1001,customers!$C$1:$C$1001,,0)=0,"",_xlfn.XLOOKUP(orders!C30,customers!$A$1:$A$1001,customers!$C$1:$C$1001,,0))</f>
        <v>tnewburys@usda.gov</v>
      </c>
      <c r="H30" s="2" t="str">
        <f>_xlfn.XLOOKUP(C30,customers!$A$1:$A$1001,customers!$G$1:$G$1001,,0)</f>
        <v>Ireland</v>
      </c>
      <c r="I30" t="str">
        <f>INDEX(products!$A$1:$G$49,MATCH(orders!$D30,products!$A$1:$A$49,0),MATCH(orders!I$1,products!$A$1:$G$1,0))</f>
        <v>Ara</v>
      </c>
      <c r="J30" t="str">
        <f t="shared" si="0"/>
        <v>Arabica</v>
      </c>
      <c r="K30" t="str">
        <f>INDEX(products!$A$1:$G$49,MATCH(orders!$D30,products!$A$1:$A$49,0),MATCH(orders!K$1,products!$A$1:$G$1,0))</f>
        <v>D</v>
      </c>
      <c r="L30" t="str">
        <f t="shared" si="1"/>
        <v>Dark</v>
      </c>
      <c r="M30" s="17">
        <f>INDEX(products!$A$1:$G$49,MATCH(orders!$D30,products!$A$1:$A$49,0),MATCH(orders!M$1,products!$A$1:$G$1,0))</f>
        <v>0.5</v>
      </c>
      <c r="N30" s="13">
        <f>INDEX(products!$A$1:$G$49,MATCH(orders!$D30,products!$A$1:$A$49,0),MATCH(orders!N$1,products!$A$1:$G$1,0))</f>
        <v>5.97</v>
      </c>
      <c r="O30" s="15">
        <f t="shared" si="2"/>
        <v>17.91</v>
      </c>
      <c r="P30" t="str">
        <f>_xlfn.XLOOKUP(C30,customers!$A$2:$A$1001,customers!$I$2:$I$1001,,0)</f>
        <v>No</v>
      </c>
    </row>
    <row r="31" spans="1:16" x14ac:dyDescent="0.25">
      <c r="A31" s="2" t="s">
        <v>655</v>
      </c>
      <c r="B31" s="3">
        <v>43516</v>
      </c>
      <c r="C31" s="2" t="s">
        <v>656</v>
      </c>
      <c r="D31" t="s">
        <v>6147</v>
      </c>
      <c r="E31" s="2">
        <v>4</v>
      </c>
      <c r="F31" s="2" t="str">
        <f>_xlfn.XLOOKUP(C31,customers!$A$2:$A$1001,customers!$B$2:$B$1001,,0)</f>
        <v>Mozelle Calcutt</v>
      </c>
      <c r="G31" s="2" t="str">
        <f>IF(_xlfn.XLOOKUP(orders!C31,customers!$A$1:$A$1001,customers!$C$1:$C$1001,,0)=0,"",_xlfn.XLOOKUP(orders!C31,customers!$A$1:$A$1001,customers!$C$1:$C$1001,,0))</f>
        <v>mcalcuttt@baidu.com</v>
      </c>
      <c r="H31" s="2" t="str">
        <f>_xlfn.XLOOKUP(C31,customers!$A$1:$A$1001,customers!$G$1:$G$1001,,0)</f>
        <v>Ireland</v>
      </c>
      <c r="I31" t="str">
        <f>INDEX(products!$A$1:$G$49,MATCH(orders!$D31,products!$A$1:$A$49,0),MATCH(orders!I$1,products!$A$1:$G$1,0))</f>
        <v>Ara</v>
      </c>
      <c r="J31" t="str">
        <f t="shared" si="0"/>
        <v>Arabica</v>
      </c>
      <c r="K31" t="str">
        <f>INDEX(products!$A$1:$G$49,MATCH(orders!$D31,products!$A$1:$A$49,0),MATCH(orders!K$1,products!$A$1:$G$1,0))</f>
        <v>D</v>
      </c>
      <c r="L31" t="str">
        <f t="shared" si="1"/>
        <v>Dark</v>
      </c>
      <c r="M31" s="17">
        <f>INDEX(products!$A$1:$G$49,MATCH(orders!$D31,products!$A$1:$A$49,0),MATCH(orders!M$1,products!$A$1:$G$1,0))</f>
        <v>1</v>
      </c>
      <c r="N31" s="13">
        <f>INDEX(products!$A$1:$G$49,MATCH(orders!$D31,products!$A$1:$A$49,0),MATCH(orders!N$1,products!$A$1:$G$1,0))</f>
        <v>9.9499999999999993</v>
      </c>
      <c r="O31" s="15">
        <f t="shared" si="2"/>
        <v>39.799999999999997</v>
      </c>
      <c r="P31" t="str">
        <f>_xlfn.XLOOKUP(C31,customers!$A$2:$A$1001,customers!$I$2:$I$1001,,0)</f>
        <v>Yes</v>
      </c>
    </row>
    <row r="32" spans="1:16" x14ac:dyDescent="0.25">
      <c r="A32" s="2" t="s">
        <v>661</v>
      </c>
      <c r="B32" s="3">
        <v>44464</v>
      </c>
      <c r="C32" s="2" t="s">
        <v>662</v>
      </c>
      <c r="D32" t="s">
        <v>6159</v>
      </c>
      <c r="E32" s="2">
        <v>5</v>
      </c>
      <c r="F32" s="2" t="str">
        <f>_xlfn.XLOOKUP(C32,customers!$A$2:$A$1001,customers!$B$2:$B$1001,,0)</f>
        <v>Adrian Swaine</v>
      </c>
      <c r="G32" s="2" t="str">
        <f>IF(_xlfn.XLOOKUP(orders!C32,customers!$A$1:$A$1001,customers!$C$1:$C$1001,,0)=0,"",_xlfn.XLOOKUP(orders!C32,customers!$A$1:$A$1001,customers!$C$1:$C$1001,,0))</f>
        <v/>
      </c>
      <c r="H32" s="2" t="str">
        <f>_xlfn.XLOOKUP(C32,customers!$A$1:$A$1001,customers!$G$1:$G$1001,,0)</f>
        <v>United States</v>
      </c>
      <c r="I32" t="str">
        <f>INDEX(products!$A$1:$G$49,MATCH(orders!$D32,products!$A$1:$A$49,0),MATCH(orders!I$1,products!$A$1:$G$1,0))</f>
        <v>Lib</v>
      </c>
      <c r="J32" t="str">
        <f t="shared" si="0"/>
        <v>Liberica</v>
      </c>
      <c r="K32" t="str">
        <f>INDEX(products!$A$1:$G$49,MATCH(orders!$D32,products!$A$1:$A$49,0),MATCH(orders!K$1,products!$A$1:$G$1,0))</f>
        <v>M</v>
      </c>
      <c r="L32" t="str">
        <f t="shared" si="1"/>
        <v>Medium</v>
      </c>
      <c r="M32" s="17">
        <f>INDEX(products!$A$1:$G$49,MATCH(orders!$D32,products!$A$1:$A$49,0),MATCH(orders!M$1,products!$A$1:$G$1,0))</f>
        <v>0.2</v>
      </c>
      <c r="N32" s="13">
        <f>INDEX(products!$A$1:$G$49,MATCH(orders!$D32,products!$A$1:$A$49,0),MATCH(orders!N$1,products!$A$1:$G$1,0))</f>
        <v>4.3650000000000002</v>
      </c>
      <c r="O32" s="15">
        <f t="shared" si="2"/>
        <v>21.825000000000003</v>
      </c>
      <c r="P32" t="str">
        <f>_xlfn.XLOOKUP(C32,customers!$A$2:$A$1001,customers!$I$2:$I$1001,,0)</f>
        <v>No</v>
      </c>
    </row>
    <row r="33" spans="1:16" x14ac:dyDescent="0.25">
      <c r="A33" s="2" t="s">
        <v>661</v>
      </c>
      <c r="B33" s="3">
        <v>44464</v>
      </c>
      <c r="C33" s="2" t="s">
        <v>662</v>
      </c>
      <c r="D33" t="s">
        <v>6158</v>
      </c>
      <c r="E33" s="2">
        <v>6</v>
      </c>
      <c r="F33" s="2" t="str">
        <f>_xlfn.XLOOKUP(C33,customers!$A$2:$A$1001,customers!$B$2:$B$1001,,0)</f>
        <v>Adrian Swaine</v>
      </c>
      <c r="G33" s="2" t="str">
        <f>IF(_xlfn.XLOOKUP(orders!C33,customers!$A$1:$A$1001,customers!$C$1:$C$1001,,0)=0,"",_xlfn.XLOOKUP(orders!C33,customers!$A$1:$A$1001,customers!$C$1:$C$1001,,0))</f>
        <v/>
      </c>
      <c r="H33" s="2" t="str">
        <f>_xlfn.XLOOKUP(C33,customers!$A$1:$A$1001,customers!$G$1:$G$1001,,0)</f>
        <v>United States</v>
      </c>
      <c r="I33" t="str">
        <f>INDEX(products!$A$1:$G$49,MATCH(orders!$D33,products!$A$1:$A$49,0),MATCH(orders!I$1,products!$A$1:$G$1,0))</f>
        <v>Ara</v>
      </c>
      <c r="J33" t="str">
        <f t="shared" si="0"/>
        <v>Arabica</v>
      </c>
      <c r="K33" t="str">
        <f>INDEX(products!$A$1:$G$49,MATCH(orders!$D33,products!$A$1:$A$49,0),MATCH(orders!K$1,products!$A$1:$G$1,0))</f>
        <v>D</v>
      </c>
      <c r="L33" t="str">
        <f t="shared" si="1"/>
        <v>Dark</v>
      </c>
      <c r="M33" s="17">
        <f>INDEX(products!$A$1:$G$49,MATCH(orders!$D33,products!$A$1:$A$49,0),MATCH(orders!M$1,products!$A$1:$G$1,0))</f>
        <v>0.5</v>
      </c>
      <c r="N33" s="13">
        <f>INDEX(products!$A$1:$G$49,MATCH(orders!$D33,products!$A$1:$A$49,0),MATCH(orders!N$1,products!$A$1:$G$1,0))</f>
        <v>5.97</v>
      </c>
      <c r="O33" s="15">
        <f t="shared" si="2"/>
        <v>35.82</v>
      </c>
      <c r="P33" t="str">
        <f>_xlfn.XLOOKUP(C33,customers!$A$2:$A$1001,customers!$I$2:$I$1001,,0)</f>
        <v>No</v>
      </c>
    </row>
    <row r="34" spans="1:16" x14ac:dyDescent="0.25">
      <c r="A34" s="2" t="s">
        <v>661</v>
      </c>
      <c r="B34" s="3">
        <v>44464</v>
      </c>
      <c r="C34" s="2" t="s">
        <v>662</v>
      </c>
      <c r="D34" t="s">
        <v>6160</v>
      </c>
      <c r="E34" s="2">
        <v>6</v>
      </c>
      <c r="F34" s="2" t="str">
        <f>_xlfn.XLOOKUP(C34,customers!$A$2:$A$1001,customers!$B$2:$B$1001,,0)</f>
        <v>Adrian Swaine</v>
      </c>
      <c r="G34" s="2" t="str">
        <f>IF(_xlfn.XLOOKUP(orders!C34,customers!$A$1:$A$1001,customers!$C$1:$C$1001,,0)=0,"",_xlfn.XLOOKUP(orders!C34,customers!$A$1:$A$1001,customers!$C$1:$C$1001,,0))</f>
        <v/>
      </c>
      <c r="H34" s="2" t="str">
        <f>_xlfn.XLOOKUP(C34,customers!$A$1:$A$1001,customers!$G$1:$G$1001,,0)</f>
        <v>United States</v>
      </c>
      <c r="I34" t="str">
        <f>INDEX(products!$A$1:$G$49,MATCH(orders!$D34,products!$A$1:$A$49,0),MATCH(orders!I$1,products!$A$1:$G$1,0))</f>
        <v>Lib</v>
      </c>
      <c r="J34" t="str">
        <f t="shared" si="0"/>
        <v>Liberica</v>
      </c>
      <c r="K34" t="str">
        <f>INDEX(products!$A$1:$G$49,MATCH(orders!$D34,products!$A$1:$A$49,0),MATCH(orders!K$1,products!$A$1:$G$1,0))</f>
        <v>M</v>
      </c>
      <c r="L34" t="str">
        <f t="shared" si="1"/>
        <v>Medium</v>
      </c>
      <c r="M34" s="17">
        <f>INDEX(products!$A$1:$G$49,MATCH(orders!$D34,products!$A$1:$A$49,0),MATCH(orders!M$1,products!$A$1:$G$1,0))</f>
        <v>0.5</v>
      </c>
      <c r="N34" s="13">
        <f>INDEX(products!$A$1:$G$49,MATCH(orders!$D34,products!$A$1:$A$49,0),MATCH(orders!N$1,products!$A$1:$G$1,0))</f>
        <v>8.73</v>
      </c>
      <c r="O34" s="15">
        <f t="shared" si="2"/>
        <v>52.38</v>
      </c>
      <c r="P34" t="str">
        <f>_xlfn.XLOOKUP(C34,customers!$A$2:$A$1001,customers!$I$2:$I$1001,,0)</f>
        <v>No</v>
      </c>
    </row>
    <row r="35" spans="1:16" x14ac:dyDescent="0.25">
      <c r="A35" s="2" t="s">
        <v>676</v>
      </c>
      <c r="B35" s="3">
        <v>44394</v>
      </c>
      <c r="C35" s="2" t="s">
        <v>677</v>
      </c>
      <c r="D35" t="s">
        <v>6145</v>
      </c>
      <c r="E35" s="2">
        <v>5</v>
      </c>
      <c r="F35" s="2" t="str">
        <f>_xlfn.XLOOKUP(C35,customers!$A$2:$A$1001,customers!$B$2:$B$1001,,0)</f>
        <v>Gallard Gatheral</v>
      </c>
      <c r="G35" s="2" t="str">
        <f>IF(_xlfn.XLOOKUP(orders!C35,customers!$A$1:$A$1001,customers!$C$1:$C$1001,,0)=0,"",_xlfn.XLOOKUP(orders!C35,customers!$A$1:$A$1001,customers!$C$1:$C$1001,,0))</f>
        <v>ggatheralx@123-reg.co.uk</v>
      </c>
      <c r="H35" s="2" t="str">
        <f>_xlfn.XLOOKUP(C35,customers!$A$1:$A$1001,customers!$G$1:$G$1001,,0)</f>
        <v>United States</v>
      </c>
      <c r="I35" t="str">
        <f>INDEX(products!$A$1:$G$49,MATCH(orders!$D35,products!$A$1:$A$49,0),MATCH(orders!I$1,products!$A$1:$G$1,0))</f>
        <v>Lib</v>
      </c>
      <c r="J35" t="str">
        <f t="shared" si="0"/>
        <v>Liberica</v>
      </c>
      <c r="K35" t="str">
        <f>INDEX(products!$A$1:$G$49,MATCH(orders!$D35,products!$A$1:$A$49,0),MATCH(orders!K$1,products!$A$1:$G$1,0))</f>
        <v>L</v>
      </c>
      <c r="L35" t="str">
        <f t="shared" si="1"/>
        <v>Light</v>
      </c>
      <c r="M35" s="17">
        <f>INDEX(products!$A$1:$G$49,MATCH(orders!$D35,products!$A$1:$A$49,0),MATCH(orders!M$1,products!$A$1:$G$1,0))</f>
        <v>0.2</v>
      </c>
      <c r="N35" s="13">
        <f>INDEX(products!$A$1:$G$49,MATCH(orders!$D35,products!$A$1:$A$49,0),MATCH(orders!N$1,products!$A$1:$G$1,0))</f>
        <v>4.7549999999999999</v>
      </c>
      <c r="O35" s="15">
        <f t="shared" si="2"/>
        <v>23.774999999999999</v>
      </c>
      <c r="P35" t="str">
        <f>_xlfn.XLOOKUP(C35,customers!$A$2:$A$1001,customers!$I$2:$I$1001,,0)</f>
        <v>No</v>
      </c>
    </row>
    <row r="36" spans="1:16" x14ac:dyDescent="0.25">
      <c r="A36" s="2" t="s">
        <v>681</v>
      </c>
      <c r="B36" s="3">
        <v>44011</v>
      </c>
      <c r="C36" s="2" t="s">
        <v>682</v>
      </c>
      <c r="D36" t="s">
        <v>6161</v>
      </c>
      <c r="E36" s="2">
        <v>6</v>
      </c>
      <c r="F36" s="2" t="str">
        <f>_xlfn.XLOOKUP(C36,customers!$A$2:$A$1001,customers!$B$2:$B$1001,,0)</f>
        <v>Una Welberry</v>
      </c>
      <c r="G36" s="2" t="str">
        <f>IF(_xlfn.XLOOKUP(orders!C36,customers!$A$1:$A$1001,customers!$C$1:$C$1001,,0)=0,"",_xlfn.XLOOKUP(orders!C36,customers!$A$1:$A$1001,customers!$C$1:$C$1001,,0))</f>
        <v>uwelberryy@ebay.co.uk</v>
      </c>
      <c r="H36" s="2" t="str">
        <f>_xlfn.XLOOKUP(C36,customers!$A$1:$A$1001,customers!$G$1:$G$1001,,0)</f>
        <v>United Kingdom</v>
      </c>
      <c r="I36" t="str">
        <f>INDEX(products!$A$1:$G$49,MATCH(orders!$D36,products!$A$1:$A$49,0),MATCH(orders!I$1,products!$A$1:$G$1,0))</f>
        <v>Lib</v>
      </c>
      <c r="J36" t="str">
        <f t="shared" si="0"/>
        <v>Liberica</v>
      </c>
      <c r="K36" t="str">
        <f>INDEX(products!$A$1:$G$49,MATCH(orders!$D36,products!$A$1:$A$49,0),MATCH(orders!K$1,products!$A$1:$G$1,0))</f>
        <v>L</v>
      </c>
      <c r="L36" t="str">
        <f t="shared" si="1"/>
        <v>Light</v>
      </c>
      <c r="M36" s="17">
        <f>INDEX(products!$A$1:$G$49,MATCH(orders!$D36,products!$A$1:$A$49,0),MATCH(orders!M$1,products!$A$1:$G$1,0))</f>
        <v>0.5</v>
      </c>
      <c r="N36" s="13">
        <f>INDEX(products!$A$1:$G$49,MATCH(orders!$D36,products!$A$1:$A$49,0),MATCH(orders!N$1,products!$A$1:$G$1,0))</f>
        <v>9.51</v>
      </c>
      <c r="O36" s="15">
        <f t="shared" si="2"/>
        <v>57.06</v>
      </c>
      <c r="P36" t="str">
        <f>_xlfn.XLOOKUP(C36,customers!$A$2:$A$1001,customers!$I$2:$I$1001,,0)</f>
        <v>Yes</v>
      </c>
    </row>
    <row r="37" spans="1:16" x14ac:dyDescent="0.25">
      <c r="A37" s="2" t="s">
        <v>687</v>
      </c>
      <c r="B37" s="3">
        <v>44348</v>
      </c>
      <c r="C37" s="2" t="s">
        <v>688</v>
      </c>
      <c r="D37" t="s">
        <v>6158</v>
      </c>
      <c r="E37" s="2">
        <v>6</v>
      </c>
      <c r="F37" s="2" t="str">
        <f>_xlfn.XLOOKUP(C37,customers!$A$2:$A$1001,customers!$B$2:$B$1001,,0)</f>
        <v>Faber Eilhart</v>
      </c>
      <c r="G37" s="2" t="str">
        <f>IF(_xlfn.XLOOKUP(orders!C37,customers!$A$1:$A$1001,customers!$C$1:$C$1001,,0)=0,"",_xlfn.XLOOKUP(orders!C37,customers!$A$1:$A$1001,customers!$C$1:$C$1001,,0))</f>
        <v>feilhartz@who.int</v>
      </c>
      <c r="H37" s="2" t="str">
        <f>_xlfn.XLOOKUP(C37,customers!$A$1:$A$1001,customers!$G$1:$G$1001,,0)</f>
        <v>United States</v>
      </c>
      <c r="I37" t="str">
        <f>INDEX(products!$A$1:$G$49,MATCH(orders!$D37,products!$A$1:$A$49,0),MATCH(orders!I$1,products!$A$1:$G$1,0))</f>
        <v>Ara</v>
      </c>
      <c r="J37" t="str">
        <f t="shared" si="0"/>
        <v>Arabica</v>
      </c>
      <c r="K37" t="str">
        <f>INDEX(products!$A$1:$G$49,MATCH(orders!$D37,products!$A$1:$A$49,0),MATCH(orders!K$1,products!$A$1:$G$1,0))</f>
        <v>D</v>
      </c>
      <c r="L37" t="str">
        <f t="shared" si="1"/>
        <v>Dark</v>
      </c>
      <c r="M37" s="17">
        <f>INDEX(products!$A$1:$G$49,MATCH(orders!$D37,products!$A$1:$A$49,0),MATCH(orders!M$1,products!$A$1:$G$1,0))</f>
        <v>0.5</v>
      </c>
      <c r="N37" s="13">
        <f>INDEX(products!$A$1:$G$49,MATCH(orders!$D37,products!$A$1:$A$49,0),MATCH(orders!N$1,products!$A$1:$G$1,0))</f>
        <v>5.97</v>
      </c>
      <c r="O37" s="15">
        <f t="shared" si="2"/>
        <v>35.82</v>
      </c>
      <c r="P37" t="str">
        <f>_xlfn.XLOOKUP(C37,customers!$A$2:$A$1001,customers!$I$2:$I$1001,,0)</f>
        <v>No</v>
      </c>
    </row>
    <row r="38" spans="1:16" x14ac:dyDescent="0.25">
      <c r="A38" s="2" t="s">
        <v>693</v>
      </c>
      <c r="B38" s="3">
        <v>44233</v>
      </c>
      <c r="C38" s="2" t="s">
        <v>694</v>
      </c>
      <c r="D38" t="s">
        <v>6159</v>
      </c>
      <c r="E38" s="2">
        <v>2</v>
      </c>
      <c r="F38" s="2" t="str">
        <f>_xlfn.XLOOKUP(C38,customers!$A$2:$A$1001,customers!$B$2:$B$1001,,0)</f>
        <v>Zorina Ponting</v>
      </c>
      <c r="G38" s="2" t="str">
        <f>IF(_xlfn.XLOOKUP(orders!C38,customers!$A$1:$A$1001,customers!$C$1:$C$1001,,0)=0,"",_xlfn.XLOOKUP(orders!C38,customers!$A$1:$A$1001,customers!$C$1:$C$1001,,0))</f>
        <v>zponting10@altervista.org</v>
      </c>
      <c r="H38" s="2" t="str">
        <f>_xlfn.XLOOKUP(C38,customers!$A$1:$A$1001,customers!$G$1:$G$1001,,0)</f>
        <v>United States</v>
      </c>
      <c r="I38" t="str">
        <f>INDEX(products!$A$1:$G$49,MATCH(orders!$D38,products!$A$1:$A$49,0),MATCH(orders!I$1,products!$A$1:$G$1,0))</f>
        <v>Lib</v>
      </c>
      <c r="J38" t="str">
        <f t="shared" si="0"/>
        <v>Liberica</v>
      </c>
      <c r="K38" t="str">
        <f>INDEX(products!$A$1:$G$49,MATCH(orders!$D38,products!$A$1:$A$49,0),MATCH(orders!K$1,products!$A$1:$G$1,0))</f>
        <v>M</v>
      </c>
      <c r="L38" t="str">
        <f t="shared" si="1"/>
        <v>Medium</v>
      </c>
      <c r="M38" s="17">
        <f>INDEX(products!$A$1:$G$49,MATCH(orders!$D38,products!$A$1:$A$49,0),MATCH(orders!M$1,products!$A$1:$G$1,0))</f>
        <v>0.2</v>
      </c>
      <c r="N38" s="13">
        <f>INDEX(products!$A$1:$G$49,MATCH(orders!$D38,products!$A$1:$A$49,0),MATCH(orders!N$1,products!$A$1:$G$1,0))</f>
        <v>4.3650000000000002</v>
      </c>
      <c r="O38" s="15">
        <f t="shared" si="2"/>
        <v>8.73</v>
      </c>
      <c r="P38" t="str">
        <f>_xlfn.XLOOKUP(C38,customers!$A$2:$A$1001,customers!$I$2:$I$1001,,0)</f>
        <v>No</v>
      </c>
    </row>
    <row r="39" spans="1:16" x14ac:dyDescent="0.25">
      <c r="A39" s="2" t="s">
        <v>699</v>
      </c>
      <c r="B39" s="3">
        <v>43580</v>
      </c>
      <c r="C39" s="2" t="s">
        <v>700</v>
      </c>
      <c r="D39" t="s">
        <v>6161</v>
      </c>
      <c r="E39" s="2">
        <v>3</v>
      </c>
      <c r="F39" s="2" t="str">
        <f>_xlfn.XLOOKUP(C39,customers!$A$2:$A$1001,customers!$B$2:$B$1001,,0)</f>
        <v>Silvio Strase</v>
      </c>
      <c r="G39" s="2" t="str">
        <f>IF(_xlfn.XLOOKUP(orders!C39,customers!$A$1:$A$1001,customers!$C$1:$C$1001,,0)=0,"",_xlfn.XLOOKUP(orders!C39,customers!$A$1:$A$1001,customers!$C$1:$C$1001,,0))</f>
        <v>sstrase11@booking.com</v>
      </c>
      <c r="H39" s="2" t="str">
        <f>_xlfn.XLOOKUP(C39,customers!$A$1:$A$1001,customers!$G$1:$G$1001,,0)</f>
        <v>United States</v>
      </c>
      <c r="I39" t="str">
        <f>INDEX(products!$A$1:$G$49,MATCH(orders!$D39,products!$A$1:$A$49,0),MATCH(orders!I$1,products!$A$1:$G$1,0))</f>
        <v>Lib</v>
      </c>
      <c r="J39" t="str">
        <f t="shared" si="0"/>
        <v>Liberica</v>
      </c>
      <c r="K39" t="str">
        <f>INDEX(products!$A$1:$G$49,MATCH(orders!$D39,products!$A$1:$A$49,0),MATCH(orders!K$1,products!$A$1:$G$1,0))</f>
        <v>L</v>
      </c>
      <c r="L39" t="str">
        <f t="shared" si="1"/>
        <v>Light</v>
      </c>
      <c r="M39" s="17">
        <f>INDEX(products!$A$1:$G$49,MATCH(orders!$D39,products!$A$1:$A$49,0),MATCH(orders!M$1,products!$A$1:$G$1,0))</f>
        <v>0.5</v>
      </c>
      <c r="N39" s="13">
        <f>INDEX(products!$A$1:$G$49,MATCH(orders!$D39,products!$A$1:$A$49,0),MATCH(orders!N$1,products!$A$1:$G$1,0))</f>
        <v>9.51</v>
      </c>
      <c r="O39" s="15">
        <f t="shared" si="2"/>
        <v>28.53</v>
      </c>
      <c r="P39" t="str">
        <f>_xlfn.XLOOKUP(C39,customers!$A$2:$A$1001,customers!$I$2:$I$1001,,0)</f>
        <v>No</v>
      </c>
    </row>
    <row r="40" spans="1:16" x14ac:dyDescent="0.25">
      <c r="A40" s="2" t="s">
        <v>705</v>
      </c>
      <c r="B40" s="3">
        <v>43946</v>
      </c>
      <c r="C40" s="2" t="s">
        <v>706</v>
      </c>
      <c r="D40" t="s">
        <v>6151</v>
      </c>
      <c r="E40" s="2">
        <v>5</v>
      </c>
      <c r="F40" s="2" t="str">
        <f>_xlfn.XLOOKUP(C40,customers!$A$2:$A$1001,customers!$B$2:$B$1001,,0)</f>
        <v>Dorie de la Tremoille</v>
      </c>
      <c r="G40" s="2" t="str">
        <f>IF(_xlfn.XLOOKUP(orders!C40,customers!$A$1:$A$1001,customers!$C$1:$C$1001,,0)=0,"",_xlfn.XLOOKUP(orders!C40,customers!$A$1:$A$1001,customers!$C$1:$C$1001,,0))</f>
        <v>dde12@unesco.org</v>
      </c>
      <c r="H40" s="2" t="str">
        <f>_xlfn.XLOOKUP(C40,customers!$A$1:$A$1001,customers!$G$1:$G$1001,,0)</f>
        <v>United States</v>
      </c>
      <c r="I40" t="str">
        <f>INDEX(products!$A$1:$G$49,MATCH(orders!$D40,products!$A$1:$A$49,0),MATCH(orders!I$1,products!$A$1:$G$1,0))</f>
        <v>Rob</v>
      </c>
      <c r="J40" t="str">
        <f t="shared" si="0"/>
        <v>Robusta</v>
      </c>
      <c r="K40" t="str">
        <f>INDEX(products!$A$1:$G$49,MATCH(orders!$D40,products!$A$1:$A$49,0),MATCH(orders!K$1,products!$A$1:$G$1,0))</f>
        <v>M</v>
      </c>
      <c r="L40" t="str">
        <f t="shared" si="1"/>
        <v>Medium</v>
      </c>
      <c r="M40" s="17">
        <f>INDEX(products!$A$1:$G$49,MATCH(orders!$D40,products!$A$1:$A$49,0),MATCH(orders!M$1,products!$A$1:$G$1,0))</f>
        <v>2.5</v>
      </c>
      <c r="N40" s="13">
        <f>INDEX(products!$A$1:$G$49,MATCH(orders!$D40,products!$A$1:$A$49,0),MATCH(orders!N$1,products!$A$1:$G$1,0))</f>
        <v>22.884999999999998</v>
      </c>
      <c r="O40" s="15">
        <f t="shared" si="2"/>
        <v>114.42499999999998</v>
      </c>
      <c r="P40" t="str">
        <f>_xlfn.XLOOKUP(C40,customers!$A$2:$A$1001,customers!$I$2:$I$1001,,0)</f>
        <v>No</v>
      </c>
    </row>
    <row r="41" spans="1:16" x14ac:dyDescent="0.25">
      <c r="A41" s="2" t="s">
        <v>711</v>
      </c>
      <c r="B41" s="3">
        <v>44524</v>
      </c>
      <c r="C41" s="2" t="s">
        <v>712</v>
      </c>
      <c r="D41" t="s">
        <v>6138</v>
      </c>
      <c r="E41" s="2">
        <v>6</v>
      </c>
      <c r="F41" s="2" t="str">
        <f>_xlfn.XLOOKUP(C41,customers!$A$2:$A$1001,customers!$B$2:$B$1001,,0)</f>
        <v>Hy Zanetto</v>
      </c>
      <c r="G41" s="2" t="str">
        <f>IF(_xlfn.XLOOKUP(orders!C41,customers!$A$1:$A$1001,customers!$C$1:$C$1001,,0)=0,"",_xlfn.XLOOKUP(orders!C41,customers!$A$1:$A$1001,customers!$C$1:$C$1001,,0))</f>
        <v/>
      </c>
      <c r="H41" s="2" t="str">
        <f>_xlfn.XLOOKUP(C41,customers!$A$1:$A$1001,customers!$G$1:$G$1001,,0)</f>
        <v>United States</v>
      </c>
      <c r="I41" t="str">
        <f>INDEX(products!$A$1:$G$49,MATCH(orders!$D41,products!$A$1:$A$49,0),MATCH(orders!I$1,products!$A$1:$G$1,0))</f>
        <v>Rob</v>
      </c>
      <c r="J41" t="str">
        <f t="shared" si="0"/>
        <v>Robusta</v>
      </c>
      <c r="K41" t="str">
        <f>INDEX(products!$A$1:$G$49,MATCH(orders!$D41,products!$A$1:$A$49,0),MATCH(orders!K$1,products!$A$1:$G$1,0))</f>
        <v>M</v>
      </c>
      <c r="L41" t="str">
        <f t="shared" si="1"/>
        <v>Medium</v>
      </c>
      <c r="M41" s="17">
        <f>INDEX(products!$A$1:$G$49,MATCH(orders!$D41,products!$A$1:$A$49,0),MATCH(orders!M$1,products!$A$1:$G$1,0))</f>
        <v>1</v>
      </c>
      <c r="N41" s="13">
        <f>INDEX(products!$A$1:$G$49,MATCH(orders!$D41,products!$A$1:$A$49,0),MATCH(orders!N$1,products!$A$1:$G$1,0))</f>
        <v>9.9499999999999993</v>
      </c>
      <c r="O41" s="15">
        <f t="shared" si="2"/>
        <v>59.699999999999996</v>
      </c>
      <c r="P41" t="str">
        <f>_xlfn.XLOOKUP(C41,customers!$A$2:$A$1001,customers!$I$2:$I$1001,,0)</f>
        <v>Yes</v>
      </c>
    </row>
    <row r="42" spans="1:16" x14ac:dyDescent="0.25">
      <c r="A42" s="2" t="s">
        <v>715</v>
      </c>
      <c r="B42" s="3">
        <v>44305</v>
      </c>
      <c r="C42" s="2" t="s">
        <v>716</v>
      </c>
      <c r="D42" t="s">
        <v>6162</v>
      </c>
      <c r="E42" s="2">
        <v>3</v>
      </c>
      <c r="F42" s="2" t="str">
        <f>_xlfn.XLOOKUP(C42,customers!$A$2:$A$1001,customers!$B$2:$B$1001,,0)</f>
        <v>Jessica McNess</v>
      </c>
      <c r="G42" s="2" t="str">
        <f>IF(_xlfn.XLOOKUP(orders!C42,customers!$A$1:$A$1001,customers!$C$1:$C$1001,,0)=0,"",_xlfn.XLOOKUP(orders!C42,customers!$A$1:$A$1001,customers!$C$1:$C$1001,,0))</f>
        <v/>
      </c>
      <c r="H42" s="2" t="str">
        <f>_xlfn.XLOOKUP(C42,customers!$A$1:$A$1001,customers!$G$1:$G$1001,,0)</f>
        <v>United States</v>
      </c>
      <c r="I42" t="str">
        <f>INDEX(products!$A$1:$G$49,MATCH(orders!$D42,products!$A$1:$A$49,0),MATCH(orders!I$1,products!$A$1:$G$1,0))</f>
        <v>Lib</v>
      </c>
      <c r="J42" t="str">
        <f t="shared" si="0"/>
        <v>Liberica</v>
      </c>
      <c r="K42" t="str">
        <f>INDEX(products!$A$1:$G$49,MATCH(orders!$D42,products!$A$1:$A$49,0),MATCH(orders!K$1,products!$A$1:$G$1,0))</f>
        <v>M</v>
      </c>
      <c r="L42" t="str">
        <f t="shared" si="1"/>
        <v>Medium</v>
      </c>
      <c r="M42" s="17">
        <f>INDEX(products!$A$1:$G$49,MATCH(orders!$D42,products!$A$1:$A$49,0),MATCH(orders!M$1,products!$A$1:$G$1,0))</f>
        <v>1</v>
      </c>
      <c r="N42" s="13">
        <f>INDEX(products!$A$1:$G$49,MATCH(orders!$D42,products!$A$1:$A$49,0),MATCH(orders!N$1,products!$A$1:$G$1,0))</f>
        <v>14.55</v>
      </c>
      <c r="O42" s="15">
        <f t="shared" si="2"/>
        <v>43.650000000000006</v>
      </c>
      <c r="P42" t="str">
        <f>_xlfn.XLOOKUP(C42,customers!$A$2:$A$1001,customers!$I$2:$I$1001,,0)</f>
        <v>No</v>
      </c>
    </row>
    <row r="43" spans="1:16" x14ac:dyDescent="0.25">
      <c r="A43" s="2" t="s">
        <v>720</v>
      </c>
      <c r="B43" s="3">
        <v>44749</v>
      </c>
      <c r="C43" s="2" t="s">
        <v>721</v>
      </c>
      <c r="D43" t="s">
        <v>6153</v>
      </c>
      <c r="E43" s="2">
        <v>2</v>
      </c>
      <c r="F43" s="2" t="str">
        <f>_xlfn.XLOOKUP(C43,customers!$A$2:$A$1001,customers!$B$2:$B$1001,,0)</f>
        <v>Lorenzo Yeoland</v>
      </c>
      <c r="G43" s="2" t="str">
        <f>IF(_xlfn.XLOOKUP(orders!C43,customers!$A$1:$A$1001,customers!$C$1:$C$1001,,0)=0,"",_xlfn.XLOOKUP(orders!C43,customers!$A$1:$A$1001,customers!$C$1:$C$1001,,0))</f>
        <v>lyeoland15@pbs.org</v>
      </c>
      <c r="H43" s="2" t="str">
        <f>_xlfn.XLOOKUP(C43,customers!$A$1:$A$1001,customers!$G$1:$G$1001,,0)</f>
        <v>United States</v>
      </c>
      <c r="I43" t="str">
        <f>INDEX(products!$A$1:$G$49,MATCH(orders!$D43,products!$A$1:$A$49,0),MATCH(orders!I$1,products!$A$1:$G$1,0))</f>
        <v>Exc</v>
      </c>
      <c r="J43" t="str">
        <f t="shared" si="0"/>
        <v>Excelsa</v>
      </c>
      <c r="K43" t="str">
        <f>INDEX(products!$A$1:$G$49,MATCH(orders!$D43,products!$A$1:$A$49,0),MATCH(orders!K$1,products!$A$1:$G$1,0))</f>
        <v>D</v>
      </c>
      <c r="L43" t="str">
        <f t="shared" si="1"/>
        <v>Dark</v>
      </c>
      <c r="M43" s="17">
        <f>INDEX(products!$A$1:$G$49,MATCH(orders!$D43,products!$A$1:$A$49,0),MATCH(orders!M$1,products!$A$1:$G$1,0))</f>
        <v>0.2</v>
      </c>
      <c r="N43" s="13">
        <f>INDEX(products!$A$1:$G$49,MATCH(orders!$D43,products!$A$1:$A$49,0),MATCH(orders!N$1,products!$A$1:$G$1,0))</f>
        <v>3.645</v>
      </c>
      <c r="O43" s="15">
        <f t="shared" si="2"/>
        <v>7.29</v>
      </c>
      <c r="P43" t="str">
        <f>_xlfn.XLOOKUP(C43,customers!$A$2:$A$1001,customers!$I$2:$I$1001,,0)</f>
        <v>Yes</v>
      </c>
    </row>
    <row r="44" spans="1:16" x14ac:dyDescent="0.25">
      <c r="A44" s="2" t="s">
        <v>726</v>
      </c>
      <c r="B44" s="3">
        <v>43607</v>
      </c>
      <c r="C44" s="2" t="s">
        <v>727</v>
      </c>
      <c r="D44" t="s">
        <v>6163</v>
      </c>
      <c r="E44" s="2">
        <v>3</v>
      </c>
      <c r="F44" s="2" t="str">
        <f>_xlfn.XLOOKUP(C44,customers!$A$2:$A$1001,customers!$B$2:$B$1001,,0)</f>
        <v>Abigail Tolworthy</v>
      </c>
      <c r="G44" s="2" t="str">
        <f>IF(_xlfn.XLOOKUP(orders!C44,customers!$A$1:$A$1001,customers!$C$1:$C$1001,,0)=0,"",_xlfn.XLOOKUP(orders!C44,customers!$A$1:$A$1001,customers!$C$1:$C$1001,,0))</f>
        <v>atolworthy16@toplist.cz</v>
      </c>
      <c r="H44" s="2" t="str">
        <f>_xlfn.XLOOKUP(C44,customers!$A$1:$A$1001,customers!$G$1:$G$1001,,0)</f>
        <v>United States</v>
      </c>
      <c r="I44" t="str">
        <f>INDEX(products!$A$1:$G$49,MATCH(orders!$D44,products!$A$1:$A$49,0),MATCH(orders!I$1,products!$A$1:$G$1,0))</f>
        <v>Rob</v>
      </c>
      <c r="J44" t="str">
        <f t="shared" si="0"/>
        <v>Robusta</v>
      </c>
      <c r="K44" t="str">
        <f>INDEX(products!$A$1:$G$49,MATCH(orders!$D44,products!$A$1:$A$49,0),MATCH(orders!K$1,products!$A$1:$G$1,0))</f>
        <v>D</v>
      </c>
      <c r="L44" t="str">
        <f t="shared" si="1"/>
        <v>Dark</v>
      </c>
      <c r="M44" s="17">
        <f>INDEX(products!$A$1:$G$49,MATCH(orders!$D44,products!$A$1:$A$49,0),MATCH(orders!M$1,products!$A$1:$G$1,0))</f>
        <v>0.2</v>
      </c>
      <c r="N44" s="13">
        <f>INDEX(products!$A$1:$G$49,MATCH(orders!$D44,products!$A$1:$A$49,0),MATCH(orders!N$1,products!$A$1:$G$1,0))</f>
        <v>2.6849999999999996</v>
      </c>
      <c r="O44" s="15">
        <f t="shared" si="2"/>
        <v>8.0549999999999997</v>
      </c>
      <c r="P44" t="str">
        <f>_xlfn.XLOOKUP(C44,customers!$A$2:$A$1001,customers!$I$2:$I$1001,,0)</f>
        <v>Yes</v>
      </c>
    </row>
    <row r="45" spans="1:16" x14ac:dyDescent="0.25">
      <c r="A45" s="2" t="s">
        <v>733</v>
      </c>
      <c r="B45" s="3">
        <v>44473</v>
      </c>
      <c r="C45" s="2" t="s">
        <v>734</v>
      </c>
      <c r="D45" t="s">
        <v>6164</v>
      </c>
      <c r="E45" s="2">
        <v>2</v>
      </c>
      <c r="F45" s="2" t="str">
        <f>_xlfn.XLOOKUP(C45,customers!$A$2:$A$1001,customers!$B$2:$B$1001,,0)</f>
        <v>Maurie Bartol</v>
      </c>
      <c r="G45" s="2" t="str">
        <f>IF(_xlfn.XLOOKUP(orders!C45,customers!$A$1:$A$1001,customers!$C$1:$C$1001,,0)=0,"",_xlfn.XLOOKUP(orders!C45,customers!$A$1:$A$1001,customers!$C$1:$C$1001,,0))</f>
        <v/>
      </c>
      <c r="H45" s="2" t="str">
        <f>_xlfn.XLOOKUP(C45,customers!$A$1:$A$1001,customers!$G$1:$G$1001,,0)</f>
        <v>United States</v>
      </c>
      <c r="I45" t="str">
        <f>INDEX(products!$A$1:$G$49,MATCH(orders!$D45,products!$A$1:$A$49,0),MATCH(orders!I$1,products!$A$1:$G$1,0))</f>
        <v>Lib</v>
      </c>
      <c r="J45" t="str">
        <f t="shared" si="0"/>
        <v>Liberica</v>
      </c>
      <c r="K45" t="str">
        <f>INDEX(products!$A$1:$G$49,MATCH(orders!$D45,products!$A$1:$A$49,0),MATCH(orders!K$1,products!$A$1:$G$1,0))</f>
        <v>L</v>
      </c>
      <c r="L45" t="str">
        <f t="shared" si="1"/>
        <v>Light</v>
      </c>
      <c r="M45" s="17">
        <f>INDEX(products!$A$1:$G$49,MATCH(orders!$D45,products!$A$1:$A$49,0),MATCH(orders!M$1,products!$A$1:$G$1,0))</f>
        <v>2.5</v>
      </c>
      <c r="N45" s="13">
        <f>INDEX(products!$A$1:$G$49,MATCH(orders!$D45,products!$A$1:$A$49,0),MATCH(orders!N$1,products!$A$1:$G$1,0))</f>
        <v>36.454999999999998</v>
      </c>
      <c r="O45" s="15">
        <f t="shared" si="2"/>
        <v>72.91</v>
      </c>
      <c r="P45" t="str">
        <f>_xlfn.XLOOKUP(C45,customers!$A$2:$A$1001,customers!$I$2:$I$1001,,0)</f>
        <v>No</v>
      </c>
    </row>
    <row r="46" spans="1:16" x14ac:dyDescent="0.25">
      <c r="A46" s="2" t="s">
        <v>738</v>
      </c>
      <c r="B46" s="3">
        <v>43932</v>
      </c>
      <c r="C46" s="2" t="s">
        <v>739</v>
      </c>
      <c r="D46" t="s">
        <v>6139</v>
      </c>
      <c r="E46" s="2">
        <v>2</v>
      </c>
      <c r="F46" s="2" t="str">
        <f>_xlfn.XLOOKUP(C46,customers!$A$2:$A$1001,customers!$B$2:$B$1001,,0)</f>
        <v>Olag Baudassi</v>
      </c>
      <c r="G46" s="2" t="str">
        <f>IF(_xlfn.XLOOKUP(orders!C46,customers!$A$1:$A$1001,customers!$C$1:$C$1001,,0)=0,"",_xlfn.XLOOKUP(orders!C46,customers!$A$1:$A$1001,customers!$C$1:$C$1001,,0))</f>
        <v>obaudassi18@seesaa.net</v>
      </c>
      <c r="H46" s="2" t="str">
        <f>_xlfn.XLOOKUP(C46,customers!$A$1:$A$1001,customers!$G$1:$G$1001,,0)</f>
        <v>United States</v>
      </c>
      <c r="I46" t="str">
        <f>INDEX(products!$A$1:$G$49,MATCH(orders!$D46,products!$A$1:$A$49,0),MATCH(orders!I$1,products!$A$1:$G$1,0))</f>
        <v>Exc</v>
      </c>
      <c r="J46" t="str">
        <f t="shared" si="0"/>
        <v>Excelsa</v>
      </c>
      <c r="K46" t="str">
        <f>INDEX(products!$A$1:$G$49,MATCH(orders!$D46,products!$A$1:$A$49,0),MATCH(orders!K$1,products!$A$1:$G$1,0))</f>
        <v>M</v>
      </c>
      <c r="L46" t="str">
        <f t="shared" si="1"/>
        <v>Medium</v>
      </c>
      <c r="M46" s="17">
        <f>INDEX(products!$A$1:$G$49,MATCH(orders!$D46,products!$A$1:$A$49,0),MATCH(orders!M$1,products!$A$1:$G$1,0))</f>
        <v>0.5</v>
      </c>
      <c r="N46" s="13">
        <f>INDEX(products!$A$1:$G$49,MATCH(orders!$D46,products!$A$1:$A$49,0),MATCH(orders!N$1,products!$A$1:$G$1,0))</f>
        <v>8.25</v>
      </c>
      <c r="O46" s="15">
        <f t="shared" si="2"/>
        <v>16.5</v>
      </c>
      <c r="P46" t="str">
        <f>_xlfn.XLOOKUP(C46,customers!$A$2:$A$1001,customers!$I$2:$I$1001,,0)</f>
        <v>Yes</v>
      </c>
    </row>
    <row r="47" spans="1:16" x14ac:dyDescent="0.25">
      <c r="A47" s="2" t="s">
        <v>744</v>
      </c>
      <c r="B47" s="3">
        <v>44592</v>
      </c>
      <c r="C47" s="2" t="s">
        <v>745</v>
      </c>
      <c r="D47" t="s">
        <v>6165</v>
      </c>
      <c r="E47" s="2">
        <v>6</v>
      </c>
      <c r="F47" s="2" t="str">
        <f>_xlfn.XLOOKUP(C47,customers!$A$2:$A$1001,customers!$B$2:$B$1001,,0)</f>
        <v>Petey Kingsbury</v>
      </c>
      <c r="G47" s="2" t="str">
        <f>IF(_xlfn.XLOOKUP(orders!C47,customers!$A$1:$A$1001,customers!$C$1:$C$1001,,0)=0,"",_xlfn.XLOOKUP(orders!C47,customers!$A$1:$A$1001,customers!$C$1:$C$1001,,0))</f>
        <v>pkingsbury19@comcast.net</v>
      </c>
      <c r="H47" s="2" t="str">
        <f>_xlfn.XLOOKUP(C47,customers!$A$1:$A$1001,customers!$G$1:$G$1001,,0)</f>
        <v>United States</v>
      </c>
      <c r="I47" t="str">
        <f>INDEX(products!$A$1:$G$49,MATCH(orders!$D47,products!$A$1:$A$49,0),MATCH(orders!I$1,products!$A$1:$G$1,0))</f>
        <v>Lib</v>
      </c>
      <c r="J47" t="str">
        <f t="shared" si="0"/>
        <v>Liberica</v>
      </c>
      <c r="K47" t="str">
        <f>INDEX(products!$A$1:$G$49,MATCH(orders!$D47,products!$A$1:$A$49,0),MATCH(orders!K$1,products!$A$1:$G$1,0))</f>
        <v>D</v>
      </c>
      <c r="L47" t="str">
        <f t="shared" si="1"/>
        <v>Dark</v>
      </c>
      <c r="M47" s="17">
        <f>INDEX(products!$A$1:$G$49,MATCH(orders!$D47,products!$A$1:$A$49,0),MATCH(orders!M$1,products!$A$1:$G$1,0))</f>
        <v>2.5</v>
      </c>
      <c r="N47" s="13">
        <f>INDEX(products!$A$1:$G$49,MATCH(orders!$D47,products!$A$1:$A$49,0),MATCH(orders!N$1,products!$A$1:$G$1,0))</f>
        <v>29.784999999999997</v>
      </c>
      <c r="O47" s="15">
        <f t="shared" si="2"/>
        <v>178.70999999999998</v>
      </c>
      <c r="P47" t="str">
        <f>_xlfn.XLOOKUP(C47,customers!$A$2:$A$1001,customers!$I$2:$I$1001,,0)</f>
        <v>No</v>
      </c>
    </row>
    <row r="48" spans="1:16" x14ac:dyDescent="0.25">
      <c r="A48" s="2" t="s">
        <v>750</v>
      </c>
      <c r="B48" s="3">
        <v>43776</v>
      </c>
      <c r="C48" s="2" t="s">
        <v>751</v>
      </c>
      <c r="D48" t="s">
        <v>6166</v>
      </c>
      <c r="E48" s="2">
        <v>2</v>
      </c>
      <c r="F48" s="2" t="str">
        <f>_xlfn.XLOOKUP(C48,customers!$A$2:$A$1001,customers!$B$2:$B$1001,,0)</f>
        <v>Donna Baskeyfied</v>
      </c>
      <c r="G48" s="2" t="str">
        <f>IF(_xlfn.XLOOKUP(orders!C48,customers!$A$1:$A$1001,customers!$C$1:$C$1001,,0)=0,"",_xlfn.XLOOKUP(orders!C48,customers!$A$1:$A$1001,customers!$C$1:$C$1001,,0))</f>
        <v/>
      </c>
      <c r="H48" s="2" t="str">
        <f>_xlfn.XLOOKUP(C48,customers!$A$1:$A$1001,customers!$G$1:$G$1001,,0)</f>
        <v>United States</v>
      </c>
      <c r="I48" t="str">
        <f>INDEX(products!$A$1:$G$49,MATCH(orders!$D48,products!$A$1:$A$49,0),MATCH(orders!I$1,products!$A$1:$G$1,0))</f>
        <v>Exc</v>
      </c>
      <c r="J48" t="str">
        <f t="shared" si="0"/>
        <v>Excelsa</v>
      </c>
      <c r="K48" t="str">
        <f>INDEX(products!$A$1:$G$49,MATCH(orders!$D48,products!$A$1:$A$49,0),MATCH(orders!K$1,products!$A$1:$G$1,0))</f>
        <v>M</v>
      </c>
      <c r="L48" t="str">
        <f t="shared" si="1"/>
        <v>Medium</v>
      </c>
      <c r="M48" s="17">
        <f>INDEX(products!$A$1:$G$49,MATCH(orders!$D48,products!$A$1:$A$49,0),MATCH(orders!M$1,products!$A$1:$G$1,0))</f>
        <v>2.5</v>
      </c>
      <c r="N48" s="13">
        <f>INDEX(products!$A$1:$G$49,MATCH(orders!$D48,products!$A$1:$A$49,0),MATCH(orders!N$1,products!$A$1:$G$1,0))</f>
        <v>31.624999999999996</v>
      </c>
      <c r="O48" s="15">
        <f t="shared" si="2"/>
        <v>63.249999999999993</v>
      </c>
      <c r="P48" t="str">
        <f>_xlfn.XLOOKUP(C48,customers!$A$2:$A$1001,customers!$I$2:$I$1001,,0)</f>
        <v>Yes</v>
      </c>
    </row>
    <row r="49" spans="1:16" x14ac:dyDescent="0.25">
      <c r="A49" s="2" t="s">
        <v>755</v>
      </c>
      <c r="B49" s="3">
        <v>43644</v>
      </c>
      <c r="C49" s="2" t="s">
        <v>756</v>
      </c>
      <c r="D49" t="s">
        <v>6167</v>
      </c>
      <c r="E49" s="2">
        <v>2</v>
      </c>
      <c r="F49" s="2" t="str">
        <f>_xlfn.XLOOKUP(C49,customers!$A$2:$A$1001,customers!$B$2:$B$1001,,0)</f>
        <v>Arda Curley</v>
      </c>
      <c r="G49" s="2" t="str">
        <f>IF(_xlfn.XLOOKUP(orders!C49,customers!$A$1:$A$1001,customers!$C$1:$C$1001,,0)=0,"",_xlfn.XLOOKUP(orders!C49,customers!$A$1:$A$1001,customers!$C$1:$C$1001,,0))</f>
        <v>acurley1b@hao123.com</v>
      </c>
      <c r="H49" s="2" t="str">
        <f>_xlfn.XLOOKUP(C49,customers!$A$1:$A$1001,customers!$G$1:$G$1001,,0)</f>
        <v>United States</v>
      </c>
      <c r="I49" t="str">
        <f>INDEX(products!$A$1:$G$49,MATCH(orders!$D49,products!$A$1:$A$49,0),MATCH(orders!I$1,products!$A$1:$G$1,0))</f>
        <v>Ara</v>
      </c>
      <c r="J49" t="str">
        <f t="shared" si="0"/>
        <v>Arabica</v>
      </c>
      <c r="K49" t="str">
        <f>INDEX(products!$A$1:$G$49,MATCH(orders!$D49,products!$A$1:$A$49,0),MATCH(orders!K$1,products!$A$1:$G$1,0))</f>
        <v>L</v>
      </c>
      <c r="L49" t="str">
        <f t="shared" si="1"/>
        <v>Light</v>
      </c>
      <c r="M49" s="17">
        <f>INDEX(products!$A$1:$G$49,MATCH(orders!$D49,products!$A$1:$A$49,0),MATCH(orders!M$1,products!$A$1:$G$1,0))</f>
        <v>0.2</v>
      </c>
      <c r="N49" s="13">
        <f>INDEX(products!$A$1:$G$49,MATCH(orders!$D49,products!$A$1:$A$49,0),MATCH(orders!N$1,products!$A$1:$G$1,0))</f>
        <v>3.8849999999999998</v>
      </c>
      <c r="O49" s="15">
        <f t="shared" si="2"/>
        <v>7.77</v>
      </c>
      <c r="P49" t="str">
        <f>_xlfn.XLOOKUP(C49,customers!$A$2:$A$1001,customers!$I$2:$I$1001,,0)</f>
        <v>Yes</v>
      </c>
    </row>
    <row r="50" spans="1:16" x14ac:dyDescent="0.25">
      <c r="A50" s="2" t="s">
        <v>761</v>
      </c>
      <c r="B50" s="3">
        <v>44085</v>
      </c>
      <c r="C50" s="2" t="s">
        <v>762</v>
      </c>
      <c r="D50" t="s">
        <v>6168</v>
      </c>
      <c r="E50" s="2">
        <v>4</v>
      </c>
      <c r="F50" s="2" t="str">
        <f>_xlfn.XLOOKUP(C50,customers!$A$2:$A$1001,customers!$B$2:$B$1001,,0)</f>
        <v>Raynor McGilvary</v>
      </c>
      <c r="G50" s="2" t="str">
        <f>IF(_xlfn.XLOOKUP(orders!C50,customers!$A$1:$A$1001,customers!$C$1:$C$1001,,0)=0,"",_xlfn.XLOOKUP(orders!C50,customers!$A$1:$A$1001,customers!$C$1:$C$1001,,0))</f>
        <v>rmcgilvary1c@tamu.edu</v>
      </c>
      <c r="H50" s="2" t="str">
        <f>_xlfn.XLOOKUP(C50,customers!$A$1:$A$1001,customers!$G$1:$G$1001,,0)</f>
        <v>United States</v>
      </c>
      <c r="I50" t="str">
        <f>INDEX(products!$A$1:$G$49,MATCH(orders!$D50,products!$A$1:$A$49,0),MATCH(orders!I$1,products!$A$1:$G$1,0))</f>
        <v>Ara</v>
      </c>
      <c r="J50" t="str">
        <f t="shared" si="0"/>
        <v>Arabica</v>
      </c>
      <c r="K50" t="str">
        <f>INDEX(products!$A$1:$G$49,MATCH(orders!$D50,products!$A$1:$A$49,0),MATCH(orders!K$1,products!$A$1:$G$1,0))</f>
        <v>D</v>
      </c>
      <c r="L50" t="str">
        <f t="shared" si="1"/>
        <v>Dark</v>
      </c>
      <c r="M50" s="17">
        <f>INDEX(products!$A$1:$G$49,MATCH(orders!$D50,products!$A$1:$A$49,0),MATCH(orders!M$1,products!$A$1:$G$1,0))</f>
        <v>2.5</v>
      </c>
      <c r="N50" s="13">
        <f>INDEX(products!$A$1:$G$49,MATCH(orders!$D50,products!$A$1:$A$49,0),MATCH(orders!N$1,products!$A$1:$G$1,0))</f>
        <v>22.884999999999998</v>
      </c>
      <c r="O50" s="15">
        <f t="shared" si="2"/>
        <v>91.539999999999992</v>
      </c>
      <c r="P50" t="str">
        <f>_xlfn.XLOOKUP(C50,customers!$A$2:$A$1001,customers!$I$2:$I$1001,,0)</f>
        <v>No</v>
      </c>
    </row>
    <row r="51" spans="1:16" x14ac:dyDescent="0.25">
      <c r="A51" s="2" t="s">
        <v>766</v>
      </c>
      <c r="B51" s="3">
        <v>44790</v>
      </c>
      <c r="C51" s="2" t="s">
        <v>767</v>
      </c>
      <c r="D51" t="s">
        <v>6140</v>
      </c>
      <c r="E51" s="2">
        <v>3</v>
      </c>
      <c r="F51" s="2" t="str">
        <f>_xlfn.XLOOKUP(C51,customers!$A$2:$A$1001,customers!$B$2:$B$1001,,0)</f>
        <v>Isis Pikett</v>
      </c>
      <c r="G51" s="2" t="str">
        <f>IF(_xlfn.XLOOKUP(orders!C51,customers!$A$1:$A$1001,customers!$C$1:$C$1001,,0)=0,"",_xlfn.XLOOKUP(orders!C51,customers!$A$1:$A$1001,customers!$C$1:$C$1001,,0))</f>
        <v>ipikett1d@xinhuanet.com</v>
      </c>
      <c r="H51" s="2" t="str">
        <f>_xlfn.XLOOKUP(C51,customers!$A$1:$A$1001,customers!$G$1:$G$1001,,0)</f>
        <v>United States</v>
      </c>
      <c r="I51" t="str">
        <f>INDEX(products!$A$1:$G$49,MATCH(orders!$D51,products!$A$1:$A$49,0),MATCH(orders!I$1,products!$A$1:$G$1,0))</f>
        <v>Ara</v>
      </c>
      <c r="J51" t="str">
        <f t="shared" si="0"/>
        <v>Arabica</v>
      </c>
      <c r="K51" t="str">
        <f>INDEX(products!$A$1:$G$49,MATCH(orders!$D51,products!$A$1:$A$49,0),MATCH(orders!K$1,products!$A$1:$G$1,0))</f>
        <v>L</v>
      </c>
      <c r="L51" t="str">
        <f t="shared" si="1"/>
        <v>Light</v>
      </c>
      <c r="M51" s="17">
        <f>INDEX(products!$A$1:$G$49,MATCH(orders!$D51,products!$A$1:$A$49,0),MATCH(orders!M$1,products!$A$1:$G$1,0))</f>
        <v>1</v>
      </c>
      <c r="N51" s="13">
        <f>INDEX(products!$A$1:$G$49,MATCH(orders!$D51,products!$A$1:$A$49,0),MATCH(orders!N$1,products!$A$1:$G$1,0))</f>
        <v>12.95</v>
      </c>
      <c r="O51" s="15">
        <f t="shared" si="2"/>
        <v>38.849999999999994</v>
      </c>
      <c r="P51" t="str">
        <f>_xlfn.XLOOKUP(C51,customers!$A$2:$A$1001,customers!$I$2:$I$1001,,0)</f>
        <v>No</v>
      </c>
    </row>
    <row r="52" spans="1:16" x14ac:dyDescent="0.25">
      <c r="A52" s="2" t="s">
        <v>772</v>
      </c>
      <c r="B52" s="3">
        <v>44792</v>
      </c>
      <c r="C52" s="2" t="s">
        <v>773</v>
      </c>
      <c r="D52" t="s">
        <v>6169</v>
      </c>
      <c r="E52" s="2">
        <v>2</v>
      </c>
      <c r="F52" s="2" t="str">
        <f>_xlfn.XLOOKUP(C52,customers!$A$2:$A$1001,customers!$B$2:$B$1001,,0)</f>
        <v>Inger Bouldon</v>
      </c>
      <c r="G52" s="2" t="str">
        <f>IF(_xlfn.XLOOKUP(orders!C52,customers!$A$1:$A$1001,customers!$C$1:$C$1001,,0)=0,"",_xlfn.XLOOKUP(orders!C52,customers!$A$1:$A$1001,customers!$C$1:$C$1001,,0))</f>
        <v>ibouldon1e@gizmodo.com</v>
      </c>
      <c r="H52" s="2" t="str">
        <f>_xlfn.XLOOKUP(C52,customers!$A$1:$A$1001,customers!$G$1:$G$1001,,0)</f>
        <v>United States</v>
      </c>
      <c r="I52" t="str">
        <f>INDEX(products!$A$1:$G$49,MATCH(orders!$D52,products!$A$1:$A$49,0),MATCH(orders!I$1,products!$A$1:$G$1,0))</f>
        <v>Lib</v>
      </c>
      <c r="J52" t="str">
        <f t="shared" si="0"/>
        <v>Liberica</v>
      </c>
      <c r="K52" t="str">
        <f>INDEX(products!$A$1:$G$49,MATCH(orders!$D52,products!$A$1:$A$49,0),MATCH(orders!K$1,products!$A$1:$G$1,0))</f>
        <v>D</v>
      </c>
      <c r="L52" t="str">
        <f t="shared" si="1"/>
        <v>Dark</v>
      </c>
      <c r="M52" s="17">
        <f>INDEX(products!$A$1:$G$49,MATCH(orders!$D52,products!$A$1:$A$49,0),MATCH(orders!M$1,products!$A$1:$G$1,0))</f>
        <v>0.5</v>
      </c>
      <c r="N52" s="13">
        <f>INDEX(products!$A$1:$G$49,MATCH(orders!$D52,products!$A$1:$A$49,0),MATCH(orders!N$1,products!$A$1:$G$1,0))</f>
        <v>7.77</v>
      </c>
      <c r="O52" s="15">
        <f t="shared" si="2"/>
        <v>15.54</v>
      </c>
      <c r="P52" t="str">
        <f>_xlfn.XLOOKUP(C52,customers!$A$2:$A$1001,customers!$I$2:$I$1001,,0)</f>
        <v>No</v>
      </c>
    </row>
    <row r="53" spans="1:16" x14ac:dyDescent="0.25">
      <c r="A53" s="2" t="s">
        <v>778</v>
      </c>
      <c r="B53" s="3">
        <v>43600</v>
      </c>
      <c r="C53" s="2" t="s">
        <v>779</v>
      </c>
      <c r="D53" t="s">
        <v>6164</v>
      </c>
      <c r="E53" s="2">
        <v>4</v>
      </c>
      <c r="F53" s="2" t="str">
        <f>_xlfn.XLOOKUP(C53,customers!$A$2:$A$1001,customers!$B$2:$B$1001,,0)</f>
        <v>Karry Flanders</v>
      </c>
      <c r="G53" s="2" t="str">
        <f>IF(_xlfn.XLOOKUP(orders!C53,customers!$A$1:$A$1001,customers!$C$1:$C$1001,,0)=0,"",_xlfn.XLOOKUP(orders!C53,customers!$A$1:$A$1001,customers!$C$1:$C$1001,,0))</f>
        <v>kflanders1f@over-blog.com</v>
      </c>
      <c r="H53" s="2" t="str">
        <f>_xlfn.XLOOKUP(C53,customers!$A$1:$A$1001,customers!$G$1:$G$1001,,0)</f>
        <v>Ireland</v>
      </c>
      <c r="I53" t="str">
        <f>INDEX(products!$A$1:$G$49,MATCH(orders!$D53,products!$A$1:$A$49,0),MATCH(orders!I$1,products!$A$1:$G$1,0))</f>
        <v>Lib</v>
      </c>
      <c r="J53" t="str">
        <f t="shared" si="0"/>
        <v>Liberica</v>
      </c>
      <c r="K53" t="str">
        <f>INDEX(products!$A$1:$G$49,MATCH(orders!$D53,products!$A$1:$A$49,0),MATCH(orders!K$1,products!$A$1:$G$1,0))</f>
        <v>L</v>
      </c>
      <c r="L53" t="str">
        <f t="shared" si="1"/>
        <v>Light</v>
      </c>
      <c r="M53" s="17">
        <f>INDEX(products!$A$1:$G$49,MATCH(orders!$D53,products!$A$1:$A$49,0),MATCH(orders!M$1,products!$A$1:$G$1,0))</f>
        <v>2.5</v>
      </c>
      <c r="N53" s="13">
        <f>INDEX(products!$A$1:$G$49,MATCH(orders!$D53,products!$A$1:$A$49,0),MATCH(orders!N$1,products!$A$1:$G$1,0))</f>
        <v>36.454999999999998</v>
      </c>
      <c r="O53" s="15">
        <f t="shared" si="2"/>
        <v>145.82</v>
      </c>
      <c r="P53" t="str">
        <f>_xlfn.XLOOKUP(C53,customers!$A$2:$A$1001,customers!$I$2:$I$1001,,0)</f>
        <v>Yes</v>
      </c>
    </row>
    <row r="54" spans="1:16" x14ac:dyDescent="0.25">
      <c r="A54" s="2" t="s">
        <v>784</v>
      </c>
      <c r="B54" s="3">
        <v>43719</v>
      </c>
      <c r="C54" s="2" t="s">
        <v>785</v>
      </c>
      <c r="D54" t="s">
        <v>6146</v>
      </c>
      <c r="E54" s="2">
        <v>5</v>
      </c>
      <c r="F54" s="2" t="str">
        <f>_xlfn.XLOOKUP(C54,customers!$A$2:$A$1001,customers!$B$2:$B$1001,,0)</f>
        <v>Hartley Mattioli</v>
      </c>
      <c r="G54" s="2" t="str">
        <f>IF(_xlfn.XLOOKUP(orders!C54,customers!$A$1:$A$1001,customers!$C$1:$C$1001,,0)=0,"",_xlfn.XLOOKUP(orders!C54,customers!$A$1:$A$1001,customers!$C$1:$C$1001,,0))</f>
        <v>hmattioli1g@webmd.com</v>
      </c>
      <c r="H54" s="2" t="str">
        <f>_xlfn.XLOOKUP(C54,customers!$A$1:$A$1001,customers!$G$1:$G$1001,,0)</f>
        <v>United Kingdom</v>
      </c>
      <c r="I54" t="str">
        <f>INDEX(products!$A$1:$G$49,MATCH(orders!$D54,products!$A$1:$A$49,0),MATCH(orders!I$1,products!$A$1:$G$1,0))</f>
        <v>Rob</v>
      </c>
      <c r="J54" t="str">
        <f t="shared" si="0"/>
        <v>Robusta</v>
      </c>
      <c r="K54" t="str">
        <f>INDEX(products!$A$1:$G$49,MATCH(orders!$D54,products!$A$1:$A$49,0),MATCH(orders!K$1,products!$A$1:$G$1,0))</f>
        <v>M</v>
      </c>
      <c r="L54" t="str">
        <f t="shared" si="1"/>
        <v>Medium</v>
      </c>
      <c r="M54" s="17">
        <f>INDEX(products!$A$1:$G$49,MATCH(orders!$D54,products!$A$1:$A$49,0),MATCH(orders!M$1,products!$A$1:$G$1,0))</f>
        <v>0.5</v>
      </c>
      <c r="N54" s="13">
        <f>INDEX(products!$A$1:$G$49,MATCH(orders!$D54,products!$A$1:$A$49,0),MATCH(orders!N$1,products!$A$1:$G$1,0))</f>
        <v>5.97</v>
      </c>
      <c r="O54" s="15">
        <f t="shared" si="2"/>
        <v>29.849999999999998</v>
      </c>
      <c r="P54" t="str">
        <f>_xlfn.XLOOKUP(C54,customers!$A$2:$A$1001,customers!$I$2:$I$1001,,0)</f>
        <v>No</v>
      </c>
    </row>
    <row r="55" spans="1:16" x14ac:dyDescent="0.25">
      <c r="A55" s="2" t="s">
        <v>784</v>
      </c>
      <c r="B55" s="3">
        <v>43719</v>
      </c>
      <c r="C55" s="2" t="s">
        <v>785</v>
      </c>
      <c r="D55" t="s">
        <v>6164</v>
      </c>
      <c r="E55" s="2">
        <v>2</v>
      </c>
      <c r="F55" s="2" t="str">
        <f>_xlfn.XLOOKUP(C55,customers!$A$2:$A$1001,customers!$B$2:$B$1001,,0)</f>
        <v>Hartley Mattioli</v>
      </c>
      <c r="G55" s="2" t="str">
        <f>IF(_xlfn.XLOOKUP(orders!C55,customers!$A$1:$A$1001,customers!$C$1:$C$1001,,0)=0,"",_xlfn.XLOOKUP(orders!C55,customers!$A$1:$A$1001,customers!$C$1:$C$1001,,0))</f>
        <v>hmattioli1g@webmd.com</v>
      </c>
      <c r="H55" s="2" t="str">
        <f>_xlfn.XLOOKUP(C55,customers!$A$1:$A$1001,customers!$G$1:$G$1001,,0)</f>
        <v>United Kingdom</v>
      </c>
      <c r="I55" t="str">
        <f>INDEX(products!$A$1:$G$49,MATCH(orders!$D55,products!$A$1:$A$49,0),MATCH(orders!I$1,products!$A$1:$G$1,0))</f>
        <v>Lib</v>
      </c>
      <c r="J55" t="str">
        <f t="shared" si="0"/>
        <v>Liberica</v>
      </c>
      <c r="K55" t="str">
        <f>INDEX(products!$A$1:$G$49,MATCH(orders!$D55,products!$A$1:$A$49,0),MATCH(orders!K$1,products!$A$1:$G$1,0))</f>
        <v>L</v>
      </c>
      <c r="L55" t="str">
        <f t="shared" si="1"/>
        <v>Light</v>
      </c>
      <c r="M55" s="17">
        <f>INDEX(products!$A$1:$G$49,MATCH(orders!$D55,products!$A$1:$A$49,0),MATCH(orders!M$1,products!$A$1:$G$1,0))</f>
        <v>2.5</v>
      </c>
      <c r="N55" s="13">
        <f>INDEX(products!$A$1:$G$49,MATCH(orders!$D55,products!$A$1:$A$49,0),MATCH(orders!N$1,products!$A$1:$G$1,0))</f>
        <v>36.454999999999998</v>
      </c>
      <c r="O55" s="15">
        <f t="shared" si="2"/>
        <v>72.91</v>
      </c>
      <c r="P55" t="str">
        <f>_xlfn.XLOOKUP(C55,customers!$A$2:$A$1001,customers!$I$2:$I$1001,,0)</f>
        <v>No</v>
      </c>
    </row>
    <row r="56" spans="1:16" x14ac:dyDescent="0.25">
      <c r="A56" s="2" t="s">
        <v>794</v>
      </c>
      <c r="B56" s="3">
        <v>44271</v>
      </c>
      <c r="C56" s="2" t="s">
        <v>795</v>
      </c>
      <c r="D56" t="s">
        <v>6162</v>
      </c>
      <c r="E56" s="2">
        <v>5</v>
      </c>
      <c r="F56" s="2" t="str">
        <f>_xlfn.XLOOKUP(C56,customers!$A$2:$A$1001,customers!$B$2:$B$1001,,0)</f>
        <v>Archambault Gillard</v>
      </c>
      <c r="G56" s="2" t="str">
        <f>IF(_xlfn.XLOOKUP(orders!C56,customers!$A$1:$A$1001,customers!$C$1:$C$1001,,0)=0,"",_xlfn.XLOOKUP(orders!C56,customers!$A$1:$A$1001,customers!$C$1:$C$1001,,0))</f>
        <v>agillard1i@issuu.com</v>
      </c>
      <c r="H56" s="2" t="str">
        <f>_xlfn.XLOOKUP(C56,customers!$A$1:$A$1001,customers!$G$1:$G$1001,,0)</f>
        <v>United States</v>
      </c>
      <c r="I56" t="str">
        <f>INDEX(products!$A$1:$G$49,MATCH(orders!$D56,products!$A$1:$A$49,0),MATCH(orders!I$1,products!$A$1:$G$1,0))</f>
        <v>Lib</v>
      </c>
      <c r="J56" t="str">
        <f t="shared" si="0"/>
        <v>Liberica</v>
      </c>
      <c r="K56" t="str">
        <f>INDEX(products!$A$1:$G$49,MATCH(orders!$D56,products!$A$1:$A$49,0),MATCH(orders!K$1,products!$A$1:$G$1,0))</f>
        <v>M</v>
      </c>
      <c r="L56" t="str">
        <f t="shared" si="1"/>
        <v>Medium</v>
      </c>
      <c r="M56" s="17">
        <f>INDEX(products!$A$1:$G$49,MATCH(orders!$D56,products!$A$1:$A$49,0),MATCH(orders!M$1,products!$A$1:$G$1,0))</f>
        <v>1</v>
      </c>
      <c r="N56" s="13">
        <f>INDEX(products!$A$1:$G$49,MATCH(orders!$D56,products!$A$1:$A$49,0),MATCH(orders!N$1,products!$A$1:$G$1,0))</f>
        <v>14.55</v>
      </c>
      <c r="O56" s="15">
        <f t="shared" si="2"/>
        <v>72.75</v>
      </c>
      <c r="P56" t="str">
        <f>_xlfn.XLOOKUP(C56,customers!$A$2:$A$1001,customers!$I$2:$I$1001,,0)</f>
        <v>No</v>
      </c>
    </row>
    <row r="57" spans="1:16" x14ac:dyDescent="0.25">
      <c r="A57" s="2" t="s">
        <v>800</v>
      </c>
      <c r="B57" s="3">
        <v>44168</v>
      </c>
      <c r="C57" s="2" t="s">
        <v>801</v>
      </c>
      <c r="D57" t="s">
        <v>6170</v>
      </c>
      <c r="E57" s="2">
        <v>3</v>
      </c>
      <c r="F57" s="2" t="str">
        <f>_xlfn.XLOOKUP(C57,customers!$A$2:$A$1001,customers!$B$2:$B$1001,,0)</f>
        <v>Salomo Cushworth</v>
      </c>
      <c r="G57" s="2" t="str">
        <f>IF(_xlfn.XLOOKUP(orders!C57,customers!$A$1:$A$1001,customers!$C$1:$C$1001,,0)=0,"",_xlfn.XLOOKUP(orders!C57,customers!$A$1:$A$1001,customers!$C$1:$C$1001,,0))</f>
        <v/>
      </c>
      <c r="H57" s="2" t="str">
        <f>_xlfn.XLOOKUP(C57,customers!$A$1:$A$1001,customers!$G$1:$G$1001,,0)</f>
        <v>United States</v>
      </c>
      <c r="I57" t="str">
        <f>INDEX(products!$A$1:$G$49,MATCH(orders!$D57,products!$A$1:$A$49,0),MATCH(orders!I$1,products!$A$1:$G$1,0))</f>
        <v>Lib</v>
      </c>
      <c r="J57" t="str">
        <f t="shared" si="0"/>
        <v>Liberica</v>
      </c>
      <c r="K57" t="str">
        <f>INDEX(products!$A$1:$G$49,MATCH(orders!$D57,products!$A$1:$A$49,0),MATCH(orders!K$1,products!$A$1:$G$1,0))</f>
        <v>L</v>
      </c>
      <c r="L57" t="str">
        <f t="shared" si="1"/>
        <v>Light</v>
      </c>
      <c r="M57" s="17">
        <f>INDEX(products!$A$1:$G$49,MATCH(orders!$D57,products!$A$1:$A$49,0),MATCH(orders!M$1,products!$A$1:$G$1,0))</f>
        <v>1</v>
      </c>
      <c r="N57" s="13">
        <f>INDEX(products!$A$1:$G$49,MATCH(orders!$D57,products!$A$1:$A$49,0),MATCH(orders!N$1,products!$A$1:$G$1,0))</f>
        <v>15.85</v>
      </c>
      <c r="O57" s="15">
        <f t="shared" si="2"/>
        <v>47.55</v>
      </c>
      <c r="P57" t="str">
        <f>_xlfn.XLOOKUP(C57,customers!$A$2:$A$1001,customers!$I$2:$I$1001,,0)</f>
        <v>No</v>
      </c>
    </row>
    <row r="58" spans="1:16" x14ac:dyDescent="0.25">
      <c r="A58" s="2" t="s">
        <v>805</v>
      </c>
      <c r="B58" s="3">
        <v>43857</v>
      </c>
      <c r="C58" s="2" t="s">
        <v>806</v>
      </c>
      <c r="D58" t="s">
        <v>6153</v>
      </c>
      <c r="E58" s="2">
        <v>3</v>
      </c>
      <c r="F58" s="2" t="str">
        <f>_xlfn.XLOOKUP(C58,customers!$A$2:$A$1001,customers!$B$2:$B$1001,,0)</f>
        <v>Theda Grizard</v>
      </c>
      <c r="G58" s="2" t="str">
        <f>IF(_xlfn.XLOOKUP(orders!C58,customers!$A$1:$A$1001,customers!$C$1:$C$1001,,0)=0,"",_xlfn.XLOOKUP(orders!C58,customers!$A$1:$A$1001,customers!$C$1:$C$1001,,0))</f>
        <v>tgrizard1k@odnoklassniki.ru</v>
      </c>
      <c r="H58" s="2" t="str">
        <f>_xlfn.XLOOKUP(C58,customers!$A$1:$A$1001,customers!$G$1:$G$1001,,0)</f>
        <v>United States</v>
      </c>
      <c r="I58" t="str">
        <f>INDEX(products!$A$1:$G$49,MATCH(orders!$D58,products!$A$1:$A$49,0),MATCH(orders!I$1,products!$A$1:$G$1,0))</f>
        <v>Exc</v>
      </c>
      <c r="J58" t="str">
        <f t="shared" si="0"/>
        <v>Excelsa</v>
      </c>
      <c r="K58" t="str">
        <f>INDEX(products!$A$1:$G$49,MATCH(orders!$D58,products!$A$1:$A$49,0),MATCH(orders!K$1,products!$A$1:$G$1,0))</f>
        <v>D</v>
      </c>
      <c r="L58" t="str">
        <f t="shared" si="1"/>
        <v>Dark</v>
      </c>
      <c r="M58" s="17">
        <f>INDEX(products!$A$1:$G$49,MATCH(orders!$D58,products!$A$1:$A$49,0),MATCH(orders!M$1,products!$A$1:$G$1,0))</f>
        <v>0.2</v>
      </c>
      <c r="N58" s="13">
        <f>INDEX(products!$A$1:$G$49,MATCH(orders!$D58,products!$A$1:$A$49,0),MATCH(orders!N$1,products!$A$1:$G$1,0))</f>
        <v>3.645</v>
      </c>
      <c r="O58" s="15">
        <f t="shared" si="2"/>
        <v>10.935</v>
      </c>
      <c r="P58" t="str">
        <f>_xlfn.XLOOKUP(C58,customers!$A$2:$A$1001,customers!$I$2:$I$1001,,0)</f>
        <v>Yes</v>
      </c>
    </row>
    <row r="59" spans="1:16" x14ac:dyDescent="0.25">
      <c r="A59" s="2" t="s">
        <v>811</v>
      </c>
      <c r="B59" s="3">
        <v>44759</v>
      </c>
      <c r="C59" s="2" t="s">
        <v>812</v>
      </c>
      <c r="D59" t="s">
        <v>6171</v>
      </c>
      <c r="E59" s="2">
        <v>4</v>
      </c>
      <c r="F59" s="2" t="str">
        <f>_xlfn.XLOOKUP(C59,customers!$A$2:$A$1001,customers!$B$2:$B$1001,,0)</f>
        <v>Rozele Relton</v>
      </c>
      <c r="G59" s="2" t="str">
        <f>IF(_xlfn.XLOOKUP(orders!C59,customers!$A$1:$A$1001,customers!$C$1:$C$1001,,0)=0,"",_xlfn.XLOOKUP(orders!C59,customers!$A$1:$A$1001,customers!$C$1:$C$1001,,0))</f>
        <v>rrelton1l@stanford.edu</v>
      </c>
      <c r="H59" s="2" t="str">
        <f>_xlfn.XLOOKUP(C59,customers!$A$1:$A$1001,customers!$G$1:$G$1001,,0)</f>
        <v>United States</v>
      </c>
      <c r="I59" t="str">
        <f>INDEX(products!$A$1:$G$49,MATCH(orders!$D59,products!$A$1:$A$49,0),MATCH(orders!I$1,products!$A$1:$G$1,0))</f>
        <v>Exc</v>
      </c>
      <c r="J59" t="str">
        <f t="shared" si="0"/>
        <v>Excelsa</v>
      </c>
      <c r="K59" t="str">
        <f>INDEX(products!$A$1:$G$49,MATCH(orders!$D59,products!$A$1:$A$49,0),MATCH(orders!K$1,products!$A$1:$G$1,0))</f>
        <v>L</v>
      </c>
      <c r="L59" t="str">
        <f t="shared" si="1"/>
        <v>Light</v>
      </c>
      <c r="M59" s="17">
        <f>INDEX(products!$A$1:$G$49,MATCH(orders!$D59,products!$A$1:$A$49,0),MATCH(orders!M$1,products!$A$1:$G$1,0))</f>
        <v>1</v>
      </c>
      <c r="N59" s="13">
        <f>INDEX(products!$A$1:$G$49,MATCH(orders!$D59,products!$A$1:$A$49,0),MATCH(orders!N$1,products!$A$1:$G$1,0))</f>
        <v>14.85</v>
      </c>
      <c r="O59" s="15">
        <f t="shared" si="2"/>
        <v>59.4</v>
      </c>
      <c r="P59" t="str">
        <f>_xlfn.XLOOKUP(C59,customers!$A$2:$A$1001,customers!$I$2:$I$1001,,0)</f>
        <v>No</v>
      </c>
    </row>
    <row r="60" spans="1:16" x14ac:dyDescent="0.25">
      <c r="A60" s="2" t="s">
        <v>817</v>
      </c>
      <c r="B60" s="3">
        <v>44624</v>
      </c>
      <c r="C60" s="2" t="s">
        <v>818</v>
      </c>
      <c r="D60" t="s">
        <v>6165</v>
      </c>
      <c r="E60" s="2">
        <v>3</v>
      </c>
      <c r="F60" s="2" t="str">
        <f>_xlfn.XLOOKUP(C60,customers!$A$2:$A$1001,customers!$B$2:$B$1001,,0)</f>
        <v>Willa Rolling</v>
      </c>
      <c r="G60" s="2" t="str">
        <f>IF(_xlfn.XLOOKUP(orders!C60,customers!$A$1:$A$1001,customers!$C$1:$C$1001,,0)=0,"",_xlfn.XLOOKUP(orders!C60,customers!$A$1:$A$1001,customers!$C$1:$C$1001,,0))</f>
        <v/>
      </c>
      <c r="H60" s="2" t="str">
        <f>_xlfn.XLOOKUP(C60,customers!$A$1:$A$1001,customers!$G$1:$G$1001,,0)</f>
        <v>United States</v>
      </c>
      <c r="I60" t="str">
        <f>INDEX(products!$A$1:$G$49,MATCH(orders!$D60,products!$A$1:$A$49,0),MATCH(orders!I$1,products!$A$1:$G$1,0))</f>
        <v>Lib</v>
      </c>
      <c r="J60" t="str">
        <f t="shared" si="0"/>
        <v>Liberica</v>
      </c>
      <c r="K60" t="str">
        <f>INDEX(products!$A$1:$G$49,MATCH(orders!$D60,products!$A$1:$A$49,0),MATCH(orders!K$1,products!$A$1:$G$1,0))</f>
        <v>D</v>
      </c>
      <c r="L60" t="str">
        <f t="shared" si="1"/>
        <v>Dark</v>
      </c>
      <c r="M60" s="17">
        <f>INDEX(products!$A$1:$G$49,MATCH(orders!$D60,products!$A$1:$A$49,0),MATCH(orders!M$1,products!$A$1:$G$1,0))</f>
        <v>2.5</v>
      </c>
      <c r="N60" s="13">
        <f>INDEX(products!$A$1:$G$49,MATCH(orders!$D60,products!$A$1:$A$49,0),MATCH(orders!N$1,products!$A$1:$G$1,0))</f>
        <v>29.784999999999997</v>
      </c>
      <c r="O60" s="15">
        <f t="shared" si="2"/>
        <v>89.35499999999999</v>
      </c>
      <c r="P60" t="str">
        <f>_xlfn.XLOOKUP(C60,customers!$A$2:$A$1001,customers!$I$2:$I$1001,,0)</f>
        <v>Yes</v>
      </c>
    </row>
    <row r="61" spans="1:16" x14ac:dyDescent="0.25">
      <c r="A61" s="2" t="s">
        <v>822</v>
      </c>
      <c r="B61" s="3">
        <v>44537</v>
      </c>
      <c r="C61" s="2" t="s">
        <v>823</v>
      </c>
      <c r="D61" t="s">
        <v>6160</v>
      </c>
      <c r="E61" s="2">
        <v>3</v>
      </c>
      <c r="F61" s="2" t="str">
        <f>_xlfn.XLOOKUP(C61,customers!$A$2:$A$1001,customers!$B$2:$B$1001,,0)</f>
        <v>Stanislaus Gilroy</v>
      </c>
      <c r="G61" s="2" t="str">
        <f>IF(_xlfn.XLOOKUP(orders!C61,customers!$A$1:$A$1001,customers!$C$1:$C$1001,,0)=0,"",_xlfn.XLOOKUP(orders!C61,customers!$A$1:$A$1001,customers!$C$1:$C$1001,,0))</f>
        <v>sgilroy1n@eepurl.com</v>
      </c>
      <c r="H61" s="2" t="str">
        <f>_xlfn.XLOOKUP(C61,customers!$A$1:$A$1001,customers!$G$1:$G$1001,,0)</f>
        <v>United States</v>
      </c>
      <c r="I61" t="str">
        <f>INDEX(products!$A$1:$G$49,MATCH(orders!$D61,products!$A$1:$A$49,0),MATCH(orders!I$1,products!$A$1:$G$1,0))</f>
        <v>Lib</v>
      </c>
      <c r="J61" t="str">
        <f t="shared" si="0"/>
        <v>Liberica</v>
      </c>
      <c r="K61" t="str">
        <f>INDEX(products!$A$1:$G$49,MATCH(orders!$D61,products!$A$1:$A$49,0),MATCH(orders!K$1,products!$A$1:$G$1,0))</f>
        <v>M</v>
      </c>
      <c r="L61" t="str">
        <f t="shared" si="1"/>
        <v>Medium</v>
      </c>
      <c r="M61" s="17">
        <f>INDEX(products!$A$1:$G$49,MATCH(orders!$D61,products!$A$1:$A$49,0),MATCH(orders!M$1,products!$A$1:$G$1,0))</f>
        <v>0.5</v>
      </c>
      <c r="N61" s="13">
        <f>INDEX(products!$A$1:$G$49,MATCH(orders!$D61,products!$A$1:$A$49,0),MATCH(orders!N$1,products!$A$1:$G$1,0))</f>
        <v>8.73</v>
      </c>
      <c r="O61" s="15">
        <f t="shared" si="2"/>
        <v>26.19</v>
      </c>
      <c r="P61" t="str">
        <f>_xlfn.XLOOKUP(C61,customers!$A$2:$A$1001,customers!$I$2:$I$1001,,0)</f>
        <v>Yes</v>
      </c>
    </row>
    <row r="62" spans="1:16" x14ac:dyDescent="0.25">
      <c r="A62" s="2" t="s">
        <v>827</v>
      </c>
      <c r="B62" s="3">
        <v>44252</v>
      </c>
      <c r="C62" s="2" t="s">
        <v>828</v>
      </c>
      <c r="D62" t="s">
        <v>6168</v>
      </c>
      <c r="E62" s="2">
        <v>5</v>
      </c>
      <c r="F62" s="2" t="str">
        <f>_xlfn.XLOOKUP(C62,customers!$A$2:$A$1001,customers!$B$2:$B$1001,,0)</f>
        <v>Correy Cottingham</v>
      </c>
      <c r="G62" s="2" t="str">
        <f>IF(_xlfn.XLOOKUP(orders!C62,customers!$A$1:$A$1001,customers!$C$1:$C$1001,,0)=0,"",_xlfn.XLOOKUP(orders!C62,customers!$A$1:$A$1001,customers!$C$1:$C$1001,,0))</f>
        <v>ccottingham1o@wikipedia.org</v>
      </c>
      <c r="H62" s="2" t="str">
        <f>_xlfn.XLOOKUP(C62,customers!$A$1:$A$1001,customers!$G$1:$G$1001,,0)</f>
        <v>United States</v>
      </c>
      <c r="I62" t="str">
        <f>INDEX(products!$A$1:$G$49,MATCH(orders!$D62,products!$A$1:$A$49,0),MATCH(orders!I$1,products!$A$1:$G$1,0))</f>
        <v>Ara</v>
      </c>
      <c r="J62" t="str">
        <f t="shared" si="0"/>
        <v>Arabica</v>
      </c>
      <c r="K62" t="str">
        <f>INDEX(products!$A$1:$G$49,MATCH(orders!$D62,products!$A$1:$A$49,0),MATCH(orders!K$1,products!$A$1:$G$1,0))</f>
        <v>D</v>
      </c>
      <c r="L62" t="str">
        <f t="shared" si="1"/>
        <v>Dark</v>
      </c>
      <c r="M62" s="17">
        <f>INDEX(products!$A$1:$G$49,MATCH(orders!$D62,products!$A$1:$A$49,0),MATCH(orders!M$1,products!$A$1:$G$1,0))</f>
        <v>2.5</v>
      </c>
      <c r="N62" s="13">
        <f>INDEX(products!$A$1:$G$49,MATCH(orders!$D62,products!$A$1:$A$49,0),MATCH(orders!N$1,products!$A$1:$G$1,0))</f>
        <v>22.884999999999998</v>
      </c>
      <c r="O62" s="15">
        <f t="shared" si="2"/>
        <v>114.42499999999998</v>
      </c>
      <c r="P62" t="str">
        <f>_xlfn.XLOOKUP(C62,customers!$A$2:$A$1001,customers!$I$2:$I$1001,,0)</f>
        <v>No</v>
      </c>
    </row>
    <row r="63" spans="1:16" x14ac:dyDescent="0.25">
      <c r="A63" s="2" t="s">
        <v>833</v>
      </c>
      <c r="B63" s="3">
        <v>43521</v>
      </c>
      <c r="C63" s="2" t="s">
        <v>834</v>
      </c>
      <c r="D63" t="s">
        <v>6172</v>
      </c>
      <c r="E63" s="2">
        <v>5</v>
      </c>
      <c r="F63" s="2" t="str">
        <f>_xlfn.XLOOKUP(C63,customers!$A$2:$A$1001,customers!$B$2:$B$1001,,0)</f>
        <v>Pammi Endacott</v>
      </c>
      <c r="G63" s="2" t="str">
        <f>IF(_xlfn.XLOOKUP(orders!C63,customers!$A$1:$A$1001,customers!$C$1:$C$1001,,0)=0,"",_xlfn.XLOOKUP(orders!C63,customers!$A$1:$A$1001,customers!$C$1:$C$1001,,0))</f>
        <v/>
      </c>
      <c r="H63" s="2" t="str">
        <f>_xlfn.XLOOKUP(C63,customers!$A$1:$A$1001,customers!$G$1:$G$1001,,0)</f>
        <v>United Kingdom</v>
      </c>
      <c r="I63" t="str">
        <f>INDEX(products!$A$1:$G$49,MATCH(orders!$D63,products!$A$1:$A$49,0),MATCH(orders!I$1,products!$A$1:$G$1,0))</f>
        <v>Rob</v>
      </c>
      <c r="J63" t="str">
        <f t="shared" si="0"/>
        <v>Robusta</v>
      </c>
      <c r="K63" t="str">
        <f>INDEX(products!$A$1:$G$49,MATCH(orders!$D63,products!$A$1:$A$49,0),MATCH(orders!K$1,products!$A$1:$G$1,0))</f>
        <v>D</v>
      </c>
      <c r="L63" t="str">
        <f t="shared" si="1"/>
        <v>Dark</v>
      </c>
      <c r="M63" s="17">
        <f>INDEX(products!$A$1:$G$49,MATCH(orders!$D63,products!$A$1:$A$49,0),MATCH(orders!M$1,products!$A$1:$G$1,0))</f>
        <v>0.5</v>
      </c>
      <c r="N63" s="13">
        <f>INDEX(products!$A$1:$G$49,MATCH(orders!$D63,products!$A$1:$A$49,0),MATCH(orders!N$1,products!$A$1:$G$1,0))</f>
        <v>5.3699999999999992</v>
      </c>
      <c r="O63" s="15">
        <f t="shared" si="2"/>
        <v>26.849999999999994</v>
      </c>
      <c r="P63" t="str">
        <f>_xlfn.XLOOKUP(C63,customers!$A$2:$A$1001,customers!$I$2:$I$1001,,0)</f>
        <v>Yes</v>
      </c>
    </row>
    <row r="64" spans="1:16" x14ac:dyDescent="0.25">
      <c r="A64" s="2" t="s">
        <v>838</v>
      </c>
      <c r="B64" s="3">
        <v>43505</v>
      </c>
      <c r="C64" s="2" t="s">
        <v>839</v>
      </c>
      <c r="D64" t="s">
        <v>6145</v>
      </c>
      <c r="E64" s="2">
        <v>5</v>
      </c>
      <c r="F64" s="2" t="str">
        <f>_xlfn.XLOOKUP(C64,customers!$A$2:$A$1001,customers!$B$2:$B$1001,,0)</f>
        <v>Nona Linklater</v>
      </c>
      <c r="G64" s="2" t="str">
        <f>IF(_xlfn.XLOOKUP(orders!C64,customers!$A$1:$A$1001,customers!$C$1:$C$1001,,0)=0,"",_xlfn.XLOOKUP(orders!C64,customers!$A$1:$A$1001,customers!$C$1:$C$1001,,0))</f>
        <v/>
      </c>
      <c r="H64" s="2" t="str">
        <f>_xlfn.XLOOKUP(C64,customers!$A$1:$A$1001,customers!$G$1:$G$1001,,0)</f>
        <v>United States</v>
      </c>
      <c r="I64" t="str">
        <f>INDEX(products!$A$1:$G$49,MATCH(orders!$D64,products!$A$1:$A$49,0),MATCH(orders!I$1,products!$A$1:$G$1,0))</f>
        <v>Lib</v>
      </c>
      <c r="J64" t="str">
        <f t="shared" si="0"/>
        <v>Liberica</v>
      </c>
      <c r="K64" t="str">
        <f>INDEX(products!$A$1:$G$49,MATCH(orders!$D64,products!$A$1:$A$49,0),MATCH(orders!K$1,products!$A$1:$G$1,0))</f>
        <v>L</v>
      </c>
      <c r="L64" t="str">
        <f t="shared" si="1"/>
        <v>Light</v>
      </c>
      <c r="M64" s="17">
        <f>INDEX(products!$A$1:$G$49,MATCH(orders!$D64,products!$A$1:$A$49,0),MATCH(orders!M$1,products!$A$1:$G$1,0))</f>
        <v>0.2</v>
      </c>
      <c r="N64" s="13">
        <f>INDEX(products!$A$1:$G$49,MATCH(orders!$D64,products!$A$1:$A$49,0),MATCH(orders!N$1,products!$A$1:$G$1,0))</f>
        <v>4.7549999999999999</v>
      </c>
      <c r="O64" s="15">
        <f t="shared" si="2"/>
        <v>23.774999999999999</v>
      </c>
      <c r="P64" t="str">
        <f>_xlfn.XLOOKUP(C64,customers!$A$2:$A$1001,customers!$I$2:$I$1001,,0)</f>
        <v>Yes</v>
      </c>
    </row>
    <row r="65" spans="1:16" x14ac:dyDescent="0.25">
      <c r="A65" s="2" t="s">
        <v>843</v>
      </c>
      <c r="B65" s="3">
        <v>43868</v>
      </c>
      <c r="C65" s="2" t="s">
        <v>844</v>
      </c>
      <c r="D65" t="s">
        <v>6157</v>
      </c>
      <c r="E65" s="2">
        <v>1</v>
      </c>
      <c r="F65" s="2" t="str">
        <f>_xlfn.XLOOKUP(C65,customers!$A$2:$A$1001,customers!$B$2:$B$1001,,0)</f>
        <v>Annadiane Dykes</v>
      </c>
      <c r="G65" s="2" t="str">
        <f>IF(_xlfn.XLOOKUP(orders!C65,customers!$A$1:$A$1001,customers!$C$1:$C$1001,,0)=0,"",_xlfn.XLOOKUP(orders!C65,customers!$A$1:$A$1001,customers!$C$1:$C$1001,,0))</f>
        <v>adykes1r@eventbrite.com</v>
      </c>
      <c r="H65" s="2" t="str">
        <f>_xlfn.XLOOKUP(C65,customers!$A$1:$A$1001,customers!$G$1:$G$1001,,0)</f>
        <v>United States</v>
      </c>
      <c r="I65" t="str">
        <f>INDEX(products!$A$1:$G$49,MATCH(orders!$D65,products!$A$1:$A$49,0),MATCH(orders!I$1,products!$A$1:$G$1,0))</f>
        <v>Ara</v>
      </c>
      <c r="J65" t="str">
        <f t="shared" si="0"/>
        <v>Arabica</v>
      </c>
      <c r="K65" t="str">
        <f>INDEX(products!$A$1:$G$49,MATCH(orders!$D65,products!$A$1:$A$49,0),MATCH(orders!K$1,products!$A$1:$G$1,0))</f>
        <v>M</v>
      </c>
      <c r="L65" t="str">
        <f t="shared" si="1"/>
        <v>Medium</v>
      </c>
      <c r="M65" s="17">
        <f>INDEX(products!$A$1:$G$49,MATCH(orders!$D65,products!$A$1:$A$49,0),MATCH(orders!M$1,products!$A$1:$G$1,0))</f>
        <v>0.5</v>
      </c>
      <c r="N65" s="13">
        <f>INDEX(products!$A$1:$G$49,MATCH(orders!$D65,products!$A$1:$A$49,0),MATCH(orders!N$1,products!$A$1:$G$1,0))</f>
        <v>6.75</v>
      </c>
      <c r="O65" s="15">
        <f t="shared" si="2"/>
        <v>6.75</v>
      </c>
      <c r="P65" t="str">
        <f>_xlfn.XLOOKUP(C65,customers!$A$2:$A$1001,customers!$I$2:$I$1001,,0)</f>
        <v>No</v>
      </c>
    </row>
    <row r="66" spans="1:16" x14ac:dyDescent="0.25">
      <c r="A66" s="2" t="s">
        <v>849</v>
      </c>
      <c r="B66" s="3">
        <v>43913</v>
      </c>
      <c r="C66" s="2" t="s">
        <v>850</v>
      </c>
      <c r="D66" t="s">
        <v>6146</v>
      </c>
      <c r="E66" s="2">
        <v>6</v>
      </c>
      <c r="F66" s="2" t="str">
        <f>_xlfn.XLOOKUP(C66,customers!$A$2:$A$1001,customers!$B$2:$B$1001,,0)</f>
        <v>Felecia Dodgson</v>
      </c>
      <c r="G66" s="2" t="str">
        <f>IF(_xlfn.XLOOKUP(orders!C66,customers!$A$1:$A$1001,customers!$C$1:$C$1001,,0)=0,"",_xlfn.XLOOKUP(orders!C66,customers!$A$1:$A$1001,customers!$C$1:$C$1001,,0))</f>
        <v/>
      </c>
      <c r="H66" s="2" t="str">
        <f>_xlfn.XLOOKUP(C66,customers!$A$1:$A$1001,customers!$G$1:$G$1001,,0)</f>
        <v>United States</v>
      </c>
      <c r="I66" t="str">
        <f>INDEX(products!$A$1:$G$49,MATCH(orders!$D66,products!$A$1:$A$49,0),MATCH(orders!I$1,products!$A$1:$G$1,0))</f>
        <v>Rob</v>
      </c>
      <c r="J66" t="str">
        <f t="shared" ref="J66:J129" si="3">IF(I66="Rob","Robusta", IF(I66="Exc", "Excelsa", IF(I66="Lib","Liberica", IF(I66="Ara","Arabica",""))))</f>
        <v>Robusta</v>
      </c>
      <c r="K66" t="str">
        <f>INDEX(products!$A$1:$G$49,MATCH(orders!$D66,products!$A$1:$A$49,0),MATCH(orders!K$1,products!$A$1:$G$1,0))</f>
        <v>M</v>
      </c>
      <c r="L66" t="str">
        <f t="shared" ref="L66:L129" si="4">IF(K66="M","Medium", IF(K66="L","Light", IF(K66="D","Dark","")))</f>
        <v>Medium</v>
      </c>
      <c r="M66" s="17">
        <f>INDEX(products!$A$1:$G$49,MATCH(orders!$D66,products!$A$1:$A$49,0),MATCH(orders!M$1,products!$A$1:$G$1,0))</f>
        <v>0.5</v>
      </c>
      <c r="N66" s="13">
        <f>INDEX(products!$A$1:$G$49,MATCH(orders!$D66,products!$A$1:$A$49,0),MATCH(orders!N$1,products!$A$1:$G$1,0))</f>
        <v>5.97</v>
      </c>
      <c r="O66" s="15">
        <f t="shared" si="2"/>
        <v>35.82</v>
      </c>
      <c r="P66" t="str">
        <f>_xlfn.XLOOKUP(C66,customers!$A$2:$A$1001,customers!$I$2:$I$1001,,0)</f>
        <v>Yes</v>
      </c>
    </row>
    <row r="67" spans="1:16" x14ac:dyDescent="0.25">
      <c r="A67" s="2" t="s">
        <v>854</v>
      </c>
      <c r="B67" s="3">
        <v>44626</v>
      </c>
      <c r="C67" s="2" t="s">
        <v>855</v>
      </c>
      <c r="D67" t="s">
        <v>6149</v>
      </c>
      <c r="E67" s="2">
        <v>4</v>
      </c>
      <c r="F67" s="2" t="str">
        <f>_xlfn.XLOOKUP(C67,customers!$A$2:$A$1001,customers!$B$2:$B$1001,,0)</f>
        <v>Angelia Cockrem</v>
      </c>
      <c r="G67" s="2" t="str">
        <f>IF(_xlfn.XLOOKUP(orders!C67,customers!$A$1:$A$1001,customers!$C$1:$C$1001,,0)=0,"",_xlfn.XLOOKUP(orders!C67,customers!$A$1:$A$1001,customers!$C$1:$C$1001,,0))</f>
        <v>acockrem1t@engadget.com</v>
      </c>
      <c r="H67" s="2" t="str">
        <f>_xlfn.XLOOKUP(C67,customers!$A$1:$A$1001,customers!$G$1:$G$1001,,0)</f>
        <v>United States</v>
      </c>
      <c r="I67" t="str">
        <f>INDEX(products!$A$1:$G$49,MATCH(orders!$D67,products!$A$1:$A$49,0),MATCH(orders!I$1,products!$A$1:$G$1,0))</f>
        <v>Rob</v>
      </c>
      <c r="J67" t="str">
        <f t="shared" si="3"/>
        <v>Robusta</v>
      </c>
      <c r="K67" t="str">
        <f>INDEX(products!$A$1:$G$49,MATCH(orders!$D67,products!$A$1:$A$49,0),MATCH(orders!K$1,products!$A$1:$G$1,0))</f>
        <v>D</v>
      </c>
      <c r="L67" t="str">
        <f t="shared" si="4"/>
        <v>Dark</v>
      </c>
      <c r="M67" s="17">
        <f>INDEX(products!$A$1:$G$49,MATCH(orders!$D67,products!$A$1:$A$49,0),MATCH(orders!M$1,products!$A$1:$G$1,0))</f>
        <v>2.5</v>
      </c>
      <c r="N67" s="13">
        <f>INDEX(products!$A$1:$G$49,MATCH(orders!$D67,products!$A$1:$A$49,0),MATCH(orders!N$1,products!$A$1:$G$1,0))</f>
        <v>20.584999999999997</v>
      </c>
      <c r="O67" s="15">
        <f t="shared" ref="O67:O130" si="5">N67*E67</f>
        <v>82.339999999999989</v>
      </c>
      <c r="P67" t="str">
        <f>_xlfn.XLOOKUP(C67,customers!$A$2:$A$1001,customers!$I$2:$I$1001,,0)</f>
        <v>Yes</v>
      </c>
    </row>
    <row r="68" spans="1:16" x14ac:dyDescent="0.25">
      <c r="A68" s="2" t="s">
        <v>860</v>
      </c>
      <c r="B68" s="3">
        <v>44666</v>
      </c>
      <c r="C68" s="2" t="s">
        <v>861</v>
      </c>
      <c r="D68" t="s">
        <v>6173</v>
      </c>
      <c r="E68" s="2">
        <v>1</v>
      </c>
      <c r="F68" s="2" t="str">
        <f>_xlfn.XLOOKUP(C68,customers!$A$2:$A$1001,customers!$B$2:$B$1001,,0)</f>
        <v>Belvia Umpleby</v>
      </c>
      <c r="G68" s="2" t="str">
        <f>IF(_xlfn.XLOOKUP(orders!C68,customers!$A$1:$A$1001,customers!$C$1:$C$1001,,0)=0,"",_xlfn.XLOOKUP(orders!C68,customers!$A$1:$A$1001,customers!$C$1:$C$1001,,0))</f>
        <v>bumpleby1u@soundcloud.com</v>
      </c>
      <c r="H68" s="2" t="str">
        <f>_xlfn.XLOOKUP(C68,customers!$A$1:$A$1001,customers!$G$1:$G$1001,,0)</f>
        <v>United States</v>
      </c>
      <c r="I68" t="str">
        <f>INDEX(products!$A$1:$G$49,MATCH(orders!$D68,products!$A$1:$A$49,0),MATCH(orders!I$1,products!$A$1:$G$1,0))</f>
        <v>Rob</v>
      </c>
      <c r="J68" t="str">
        <f t="shared" si="3"/>
        <v>Robusta</v>
      </c>
      <c r="K68" t="str">
        <f>INDEX(products!$A$1:$G$49,MATCH(orders!$D68,products!$A$1:$A$49,0),MATCH(orders!K$1,products!$A$1:$G$1,0))</f>
        <v>L</v>
      </c>
      <c r="L68" t="str">
        <f t="shared" si="4"/>
        <v>Light</v>
      </c>
      <c r="M68" s="17">
        <f>INDEX(products!$A$1:$G$49,MATCH(orders!$D68,products!$A$1:$A$49,0),MATCH(orders!M$1,products!$A$1:$G$1,0))</f>
        <v>0.5</v>
      </c>
      <c r="N68" s="13">
        <f>INDEX(products!$A$1:$G$49,MATCH(orders!$D68,products!$A$1:$A$49,0),MATCH(orders!N$1,products!$A$1:$G$1,0))</f>
        <v>7.169999999999999</v>
      </c>
      <c r="O68" s="15">
        <f t="shared" si="5"/>
        <v>7.169999999999999</v>
      </c>
      <c r="P68" t="str">
        <f>_xlfn.XLOOKUP(C68,customers!$A$2:$A$1001,customers!$I$2:$I$1001,,0)</f>
        <v>Yes</v>
      </c>
    </row>
    <row r="69" spans="1:16" x14ac:dyDescent="0.25">
      <c r="A69" s="2" t="s">
        <v>866</v>
      </c>
      <c r="B69" s="3">
        <v>44519</v>
      </c>
      <c r="C69" s="2" t="s">
        <v>867</v>
      </c>
      <c r="D69" t="s">
        <v>6145</v>
      </c>
      <c r="E69" s="2">
        <v>2</v>
      </c>
      <c r="F69" s="2" t="str">
        <f>_xlfn.XLOOKUP(C69,customers!$A$2:$A$1001,customers!$B$2:$B$1001,,0)</f>
        <v>Nat Saleway</v>
      </c>
      <c r="G69" s="2" t="str">
        <f>IF(_xlfn.XLOOKUP(orders!C69,customers!$A$1:$A$1001,customers!$C$1:$C$1001,,0)=0,"",_xlfn.XLOOKUP(orders!C69,customers!$A$1:$A$1001,customers!$C$1:$C$1001,,0))</f>
        <v>nsaleway1v@dedecms.com</v>
      </c>
      <c r="H69" s="2" t="str">
        <f>_xlfn.XLOOKUP(C69,customers!$A$1:$A$1001,customers!$G$1:$G$1001,,0)</f>
        <v>United States</v>
      </c>
      <c r="I69" t="str">
        <f>INDEX(products!$A$1:$G$49,MATCH(orders!$D69,products!$A$1:$A$49,0),MATCH(orders!I$1,products!$A$1:$G$1,0))</f>
        <v>Lib</v>
      </c>
      <c r="J69" t="str">
        <f t="shared" si="3"/>
        <v>Liberica</v>
      </c>
      <c r="K69" t="str">
        <f>INDEX(products!$A$1:$G$49,MATCH(orders!$D69,products!$A$1:$A$49,0),MATCH(orders!K$1,products!$A$1:$G$1,0))</f>
        <v>L</v>
      </c>
      <c r="L69" t="str">
        <f t="shared" si="4"/>
        <v>Light</v>
      </c>
      <c r="M69" s="17">
        <f>INDEX(products!$A$1:$G$49,MATCH(orders!$D69,products!$A$1:$A$49,0),MATCH(orders!M$1,products!$A$1:$G$1,0))</f>
        <v>0.2</v>
      </c>
      <c r="N69" s="13">
        <f>INDEX(products!$A$1:$G$49,MATCH(orders!$D69,products!$A$1:$A$49,0),MATCH(orders!N$1,products!$A$1:$G$1,0))</f>
        <v>4.7549999999999999</v>
      </c>
      <c r="O69" s="15">
        <f t="shared" si="5"/>
        <v>9.51</v>
      </c>
      <c r="P69" t="str">
        <f>_xlfn.XLOOKUP(C69,customers!$A$2:$A$1001,customers!$I$2:$I$1001,,0)</f>
        <v>No</v>
      </c>
    </row>
    <row r="70" spans="1:16" x14ac:dyDescent="0.25">
      <c r="A70" s="2" t="s">
        <v>872</v>
      </c>
      <c r="B70" s="3">
        <v>43754</v>
      </c>
      <c r="C70" s="2" t="s">
        <v>873</v>
      </c>
      <c r="D70" t="s">
        <v>6174</v>
      </c>
      <c r="E70" s="2">
        <v>1</v>
      </c>
      <c r="F70" s="2" t="str">
        <f>_xlfn.XLOOKUP(C70,customers!$A$2:$A$1001,customers!$B$2:$B$1001,,0)</f>
        <v>Hayward Goulter</v>
      </c>
      <c r="G70" s="2" t="str">
        <f>IF(_xlfn.XLOOKUP(orders!C70,customers!$A$1:$A$1001,customers!$C$1:$C$1001,,0)=0,"",_xlfn.XLOOKUP(orders!C70,customers!$A$1:$A$1001,customers!$C$1:$C$1001,,0))</f>
        <v>hgoulter1w@abc.net.au</v>
      </c>
      <c r="H70" s="2" t="str">
        <f>_xlfn.XLOOKUP(C70,customers!$A$1:$A$1001,customers!$G$1:$G$1001,,0)</f>
        <v>United States</v>
      </c>
      <c r="I70" t="str">
        <f>INDEX(products!$A$1:$G$49,MATCH(orders!$D70,products!$A$1:$A$49,0),MATCH(orders!I$1,products!$A$1:$G$1,0))</f>
        <v>Rob</v>
      </c>
      <c r="J70" t="str">
        <f t="shared" si="3"/>
        <v>Robusta</v>
      </c>
      <c r="K70" t="str">
        <f>INDEX(products!$A$1:$G$49,MATCH(orders!$D70,products!$A$1:$A$49,0),MATCH(orders!K$1,products!$A$1:$G$1,0))</f>
        <v>M</v>
      </c>
      <c r="L70" t="str">
        <f t="shared" si="4"/>
        <v>Medium</v>
      </c>
      <c r="M70" s="17">
        <f>INDEX(products!$A$1:$G$49,MATCH(orders!$D70,products!$A$1:$A$49,0),MATCH(orders!M$1,products!$A$1:$G$1,0))</f>
        <v>0.2</v>
      </c>
      <c r="N70" s="13">
        <f>INDEX(products!$A$1:$G$49,MATCH(orders!$D70,products!$A$1:$A$49,0),MATCH(orders!N$1,products!$A$1:$G$1,0))</f>
        <v>2.9849999999999999</v>
      </c>
      <c r="O70" s="15">
        <f t="shared" si="5"/>
        <v>2.9849999999999999</v>
      </c>
      <c r="P70" t="str">
        <f>_xlfn.XLOOKUP(C70,customers!$A$2:$A$1001,customers!$I$2:$I$1001,,0)</f>
        <v>No</v>
      </c>
    </row>
    <row r="71" spans="1:16" x14ac:dyDescent="0.25">
      <c r="A71" s="2" t="s">
        <v>878</v>
      </c>
      <c r="B71" s="3">
        <v>43795</v>
      </c>
      <c r="C71" s="2" t="s">
        <v>879</v>
      </c>
      <c r="D71" t="s">
        <v>6138</v>
      </c>
      <c r="E71" s="2">
        <v>6</v>
      </c>
      <c r="F71" s="2" t="str">
        <f>_xlfn.XLOOKUP(C71,customers!$A$2:$A$1001,customers!$B$2:$B$1001,,0)</f>
        <v>Gay Rizzello</v>
      </c>
      <c r="G71" s="2" t="str">
        <f>IF(_xlfn.XLOOKUP(orders!C71,customers!$A$1:$A$1001,customers!$C$1:$C$1001,,0)=0,"",_xlfn.XLOOKUP(orders!C71,customers!$A$1:$A$1001,customers!$C$1:$C$1001,,0))</f>
        <v>grizzello1x@symantec.com</v>
      </c>
      <c r="H71" s="2" t="str">
        <f>_xlfn.XLOOKUP(C71,customers!$A$1:$A$1001,customers!$G$1:$G$1001,,0)</f>
        <v>United Kingdom</v>
      </c>
      <c r="I71" t="str">
        <f>INDEX(products!$A$1:$G$49,MATCH(orders!$D71,products!$A$1:$A$49,0),MATCH(orders!I$1,products!$A$1:$G$1,0))</f>
        <v>Rob</v>
      </c>
      <c r="J71" t="str">
        <f t="shared" si="3"/>
        <v>Robusta</v>
      </c>
      <c r="K71" t="str">
        <f>INDEX(products!$A$1:$G$49,MATCH(orders!$D71,products!$A$1:$A$49,0),MATCH(orders!K$1,products!$A$1:$G$1,0))</f>
        <v>M</v>
      </c>
      <c r="L71" t="str">
        <f t="shared" si="4"/>
        <v>Medium</v>
      </c>
      <c r="M71" s="17">
        <f>INDEX(products!$A$1:$G$49,MATCH(orders!$D71,products!$A$1:$A$49,0),MATCH(orders!M$1,products!$A$1:$G$1,0))</f>
        <v>1</v>
      </c>
      <c r="N71" s="13">
        <f>INDEX(products!$A$1:$G$49,MATCH(orders!$D71,products!$A$1:$A$49,0),MATCH(orders!N$1,products!$A$1:$G$1,0))</f>
        <v>9.9499999999999993</v>
      </c>
      <c r="O71" s="15">
        <f t="shared" si="5"/>
        <v>59.699999999999996</v>
      </c>
      <c r="P71" t="str">
        <f>_xlfn.XLOOKUP(C71,customers!$A$2:$A$1001,customers!$I$2:$I$1001,,0)</f>
        <v>Yes</v>
      </c>
    </row>
    <row r="72" spans="1:16" x14ac:dyDescent="0.25">
      <c r="A72" s="2" t="s">
        <v>885</v>
      </c>
      <c r="B72" s="3">
        <v>43646</v>
      </c>
      <c r="C72" s="2" t="s">
        <v>886</v>
      </c>
      <c r="D72" t="s">
        <v>6148</v>
      </c>
      <c r="E72" s="2">
        <v>4</v>
      </c>
      <c r="F72" s="2" t="str">
        <f>_xlfn.XLOOKUP(C72,customers!$A$2:$A$1001,customers!$B$2:$B$1001,,0)</f>
        <v>Shannon List</v>
      </c>
      <c r="G72" s="2" t="str">
        <f>IF(_xlfn.XLOOKUP(orders!C72,customers!$A$1:$A$1001,customers!$C$1:$C$1001,,0)=0,"",_xlfn.XLOOKUP(orders!C72,customers!$A$1:$A$1001,customers!$C$1:$C$1001,,0))</f>
        <v>slist1y@mapquest.com</v>
      </c>
      <c r="H72" s="2" t="str">
        <f>_xlfn.XLOOKUP(C72,customers!$A$1:$A$1001,customers!$G$1:$G$1001,,0)</f>
        <v>United States</v>
      </c>
      <c r="I72" t="str">
        <f>INDEX(products!$A$1:$G$49,MATCH(orders!$D72,products!$A$1:$A$49,0),MATCH(orders!I$1,products!$A$1:$G$1,0))</f>
        <v>Exc</v>
      </c>
      <c r="J72" t="str">
        <f t="shared" si="3"/>
        <v>Excelsa</v>
      </c>
      <c r="K72" t="str">
        <f>INDEX(products!$A$1:$G$49,MATCH(orders!$D72,products!$A$1:$A$49,0),MATCH(orders!K$1,products!$A$1:$G$1,0))</f>
        <v>L</v>
      </c>
      <c r="L72" t="str">
        <f t="shared" si="4"/>
        <v>Light</v>
      </c>
      <c r="M72" s="17">
        <f>INDEX(products!$A$1:$G$49,MATCH(orders!$D72,products!$A$1:$A$49,0),MATCH(orders!M$1,products!$A$1:$G$1,0))</f>
        <v>2.5</v>
      </c>
      <c r="N72" s="13">
        <f>INDEX(products!$A$1:$G$49,MATCH(orders!$D72,products!$A$1:$A$49,0),MATCH(orders!N$1,products!$A$1:$G$1,0))</f>
        <v>34.154999999999994</v>
      </c>
      <c r="O72" s="15">
        <f t="shared" si="5"/>
        <v>136.61999999999998</v>
      </c>
      <c r="P72" t="str">
        <f>_xlfn.XLOOKUP(C72,customers!$A$2:$A$1001,customers!$I$2:$I$1001,,0)</f>
        <v>No</v>
      </c>
    </row>
    <row r="73" spans="1:16" x14ac:dyDescent="0.25">
      <c r="A73" s="2" t="s">
        <v>891</v>
      </c>
      <c r="B73" s="3">
        <v>44200</v>
      </c>
      <c r="C73" s="2" t="s">
        <v>892</v>
      </c>
      <c r="D73" t="s">
        <v>6145</v>
      </c>
      <c r="E73" s="2">
        <v>2</v>
      </c>
      <c r="F73" s="2" t="str">
        <f>_xlfn.XLOOKUP(C73,customers!$A$2:$A$1001,customers!$B$2:$B$1001,,0)</f>
        <v>Shirlene Edmondson</v>
      </c>
      <c r="G73" s="2" t="str">
        <f>IF(_xlfn.XLOOKUP(orders!C73,customers!$A$1:$A$1001,customers!$C$1:$C$1001,,0)=0,"",_xlfn.XLOOKUP(orders!C73,customers!$A$1:$A$1001,customers!$C$1:$C$1001,,0))</f>
        <v>sedmondson1z@theguardian.com</v>
      </c>
      <c r="H73" s="2" t="str">
        <f>_xlfn.XLOOKUP(C73,customers!$A$1:$A$1001,customers!$G$1:$G$1001,,0)</f>
        <v>Ireland</v>
      </c>
      <c r="I73" t="str">
        <f>INDEX(products!$A$1:$G$49,MATCH(orders!$D73,products!$A$1:$A$49,0),MATCH(orders!I$1,products!$A$1:$G$1,0))</f>
        <v>Lib</v>
      </c>
      <c r="J73" t="str">
        <f t="shared" si="3"/>
        <v>Liberica</v>
      </c>
      <c r="K73" t="str">
        <f>INDEX(products!$A$1:$G$49,MATCH(orders!$D73,products!$A$1:$A$49,0),MATCH(orders!K$1,products!$A$1:$G$1,0))</f>
        <v>L</v>
      </c>
      <c r="L73" t="str">
        <f t="shared" si="4"/>
        <v>Light</v>
      </c>
      <c r="M73" s="17">
        <f>INDEX(products!$A$1:$G$49,MATCH(orders!$D73,products!$A$1:$A$49,0),MATCH(orders!M$1,products!$A$1:$G$1,0))</f>
        <v>0.2</v>
      </c>
      <c r="N73" s="13">
        <f>INDEX(products!$A$1:$G$49,MATCH(orders!$D73,products!$A$1:$A$49,0),MATCH(orders!N$1,products!$A$1:$G$1,0))</f>
        <v>4.7549999999999999</v>
      </c>
      <c r="O73" s="15">
        <f t="shared" si="5"/>
        <v>9.51</v>
      </c>
      <c r="P73" t="str">
        <f>_xlfn.XLOOKUP(C73,customers!$A$2:$A$1001,customers!$I$2:$I$1001,,0)</f>
        <v>No</v>
      </c>
    </row>
    <row r="74" spans="1:16" x14ac:dyDescent="0.25">
      <c r="A74" s="2" t="s">
        <v>897</v>
      </c>
      <c r="B74" s="3">
        <v>44131</v>
      </c>
      <c r="C74" s="2" t="s">
        <v>898</v>
      </c>
      <c r="D74" t="s">
        <v>6175</v>
      </c>
      <c r="E74" s="2">
        <v>3</v>
      </c>
      <c r="F74" s="2" t="str">
        <f>_xlfn.XLOOKUP(C74,customers!$A$2:$A$1001,customers!$B$2:$B$1001,,0)</f>
        <v>Aurlie McCarl</v>
      </c>
      <c r="G74" s="2" t="str">
        <f>IF(_xlfn.XLOOKUP(orders!C74,customers!$A$1:$A$1001,customers!$C$1:$C$1001,,0)=0,"",_xlfn.XLOOKUP(orders!C74,customers!$A$1:$A$1001,customers!$C$1:$C$1001,,0))</f>
        <v/>
      </c>
      <c r="H74" s="2" t="str">
        <f>_xlfn.XLOOKUP(C74,customers!$A$1:$A$1001,customers!$G$1:$G$1001,,0)</f>
        <v>United States</v>
      </c>
      <c r="I74" t="str">
        <f>INDEX(products!$A$1:$G$49,MATCH(orders!$D74,products!$A$1:$A$49,0),MATCH(orders!I$1,products!$A$1:$G$1,0))</f>
        <v>Ara</v>
      </c>
      <c r="J74" t="str">
        <f t="shared" si="3"/>
        <v>Arabica</v>
      </c>
      <c r="K74" t="str">
        <f>INDEX(products!$A$1:$G$49,MATCH(orders!$D74,products!$A$1:$A$49,0),MATCH(orders!K$1,products!$A$1:$G$1,0))</f>
        <v>M</v>
      </c>
      <c r="L74" t="str">
        <f t="shared" si="4"/>
        <v>Medium</v>
      </c>
      <c r="M74" s="17">
        <f>INDEX(products!$A$1:$G$49,MATCH(orders!$D74,products!$A$1:$A$49,0),MATCH(orders!M$1,products!$A$1:$G$1,0))</f>
        <v>2.5</v>
      </c>
      <c r="N74" s="13">
        <f>INDEX(products!$A$1:$G$49,MATCH(orders!$D74,products!$A$1:$A$49,0),MATCH(orders!N$1,products!$A$1:$G$1,0))</f>
        <v>25.874999999999996</v>
      </c>
      <c r="O74" s="15">
        <f t="shared" si="5"/>
        <v>77.624999999999986</v>
      </c>
      <c r="P74" t="str">
        <f>_xlfn.XLOOKUP(C74,customers!$A$2:$A$1001,customers!$I$2:$I$1001,,0)</f>
        <v>No</v>
      </c>
    </row>
    <row r="75" spans="1:16" x14ac:dyDescent="0.25">
      <c r="A75" s="2" t="s">
        <v>902</v>
      </c>
      <c r="B75" s="3">
        <v>44362</v>
      </c>
      <c r="C75" s="2" t="s">
        <v>903</v>
      </c>
      <c r="D75" t="s">
        <v>6159</v>
      </c>
      <c r="E75" s="2">
        <v>5</v>
      </c>
      <c r="F75" s="2" t="str">
        <f>_xlfn.XLOOKUP(C75,customers!$A$2:$A$1001,customers!$B$2:$B$1001,,0)</f>
        <v>Alikee Carryer</v>
      </c>
      <c r="G75" s="2" t="str">
        <f>IF(_xlfn.XLOOKUP(orders!C75,customers!$A$1:$A$1001,customers!$C$1:$C$1001,,0)=0,"",_xlfn.XLOOKUP(orders!C75,customers!$A$1:$A$1001,customers!$C$1:$C$1001,,0))</f>
        <v/>
      </c>
      <c r="H75" s="2" t="str">
        <f>_xlfn.XLOOKUP(C75,customers!$A$1:$A$1001,customers!$G$1:$G$1001,,0)</f>
        <v>United States</v>
      </c>
      <c r="I75" t="str">
        <f>INDEX(products!$A$1:$G$49,MATCH(orders!$D75,products!$A$1:$A$49,0),MATCH(orders!I$1,products!$A$1:$G$1,0))</f>
        <v>Lib</v>
      </c>
      <c r="J75" t="str">
        <f t="shared" si="3"/>
        <v>Liberica</v>
      </c>
      <c r="K75" t="str">
        <f>INDEX(products!$A$1:$G$49,MATCH(orders!$D75,products!$A$1:$A$49,0),MATCH(orders!K$1,products!$A$1:$G$1,0))</f>
        <v>M</v>
      </c>
      <c r="L75" t="str">
        <f t="shared" si="4"/>
        <v>Medium</v>
      </c>
      <c r="M75" s="17">
        <f>INDEX(products!$A$1:$G$49,MATCH(orders!$D75,products!$A$1:$A$49,0),MATCH(orders!M$1,products!$A$1:$G$1,0))</f>
        <v>0.2</v>
      </c>
      <c r="N75" s="13">
        <f>INDEX(products!$A$1:$G$49,MATCH(orders!$D75,products!$A$1:$A$49,0),MATCH(orders!N$1,products!$A$1:$G$1,0))</f>
        <v>4.3650000000000002</v>
      </c>
      <c r="O75" s="15">
        <f t="shared" si="5"/>
        <v>21.825000000000003</v>
      </c>
      <c r="P75" t="str">
        <f>_xlfn.XLOOKUP(C75,customers!$A$2:$A$1001,customers!$I$2:$I$1001,,0)</f>
        <v>Yes</v>
      </c>
    </row>
    <row r="76" spans="1:16" x14ac:dyDescent="0.25">
      <c r="A76" s="2" t="s">
        <v>907</v>
      </c>
      <c r="B76" s="3">
        <v>44396</v>
      </c>
      <c r="C76" s="2" t="s">
        <v>908</v>
      </c>
      <c r="D76" t="s">
        <v>6176</v>
      </c>
      <c r="E76" s="2">
        <v>2</v>
      </c>
      <c r="F76" s="2" t="str">
        <f>_xlfn.XLOOKUP(C76,customers!$A$2:$A$1001,customers!$B$2:$B$1001,,0)</f>
        <v>Jennifer Rangall</v>
      </c>
      <c r="G76" s="2" t="str">
        <f>IF(_xlfn.XLOOKUP(orders!C76,customers!$A$1:$A$1001,customers!$C$1:$C$1001,,0)=0,"",_xlfn.XLOOKUP(orders!C76,customers!$A$1:$A$1001,customers!$C$1:$C$1001,,0))</f>
        <v>jrangall22@newsvine.com</v>
      </c>
      <c r="H76" s="2" t="str">
        <f>_xlfn.XLOOKUP(C76,customers!$A$1:$A$1001,customers!$G$1:$G$1001,,0)</f>
        <v>United States</v>
      </c>
      <c r="I76" t="str">
        <f>INDEX(products!$A$1:$G$49,MATCH(orders!$D76,products!$A$1:$A$49,0),MATCH(orders!I$1,products!$A$1:$G$1,0))</f>
        <v>Exc</v>
      </c>
      <c r="J76" t="str">
        <f t="shared" si="3"/>
        <v>Excelsa</v>
      </c>
      <c r="K76" t="str">
        <f>INDEX(products!$A$1:$G$49,MATCH(orders!$D76,products!$A$1:$A$49,0),MATCH(orders!K$1,products!$A$1:$G$1,0))</f>
        <v>L</v>
      </c>
      <c r="L76" t="str">
        <f t="shared" si="4"/>
        <v>Light</v>
      </c>
      <c r="M76" s="17">
        <f>INDEX(products!$A$1:$G$49,MATCH(orders!$D76,products!$A$1:$A$49,0),MATCH(orders!M$1,products!$A$1:$G$1,0))</f>
        <v>0.5</v>
      </c>
      <c r="N76" s="13">
        <f>INDEX(products!$A$1:$G$49,MATCH(orders!$D76,products!$A$1:$A$49,0),MATCH(orders!N$1,products!$A$1:$G$1,0))</f>
        <v>8.91</v>
      </c>
      <c r="O76" s="15">
        <f t="shared" si="5"/>
        <v>17.82</v>
      </c>
      <c r="P76" t="str">
        <f>_xlfn.XLOOKUP(C76,customers!$A$2:$A$1001,customers!$I$2:$I$1001,,0)</f>
        <v>Yes</v>
      </c>
    </row>
    <row r="77" spans="1:16" x14ac:dyDescent="0.25">
      <c r="A77" s="2" t="s">
        <v>913</v>
      </c>
      <c r="B77" s="3">
        <v>44400</v>
      </c>
      <c r="C77" s="2" t="s">
        <v>914</v>
      </c>
      <c r="D77" t="s">
        <v>6177</v>
      </c>
      <c r="E77" s="2">
        <v>6</v>
      </c>
      <c r="F77" s="2" t="str">
        <f>_xlfn.XLOOKUP(C77,customers!$A$2:$A$1001,customers!$B$2:$B$1001,,0)</f>
        <v>Kipper Boorn</v>
      </c>
      <c r="G77" s="2" t="str">
        <f>IF(_xlfn.XLOOKUP(orders!C77,customers!$A$1:$A$1001,customers!$C$1:$C$1001,,0)=0,"",_xlfn.XLOOKUP(orders!C77,customers!$A$1:$A$1001,customers!$C$1:$C$1001,,0))</f>
        <v>kboorn23@ezinearticles.com</v>
      </c>
      <c r="H77" s="2" t="str">
        <f>_xlfn.XLOOKUP(C77,customers!$A$1:$A$1001,customers!$G$1:$G$1001,,0)</f>
        <v>Ireland</v>
      </c>
      <c r="I77" t="str">
        <f>INDEX(products!$A$1:$G$49,MATCH(orders!$D77,products!$A$1:$A$49,0),MATCH(orders!I$1,products!$A$1:$G$1,0))</f>
        <v>Rob</v>
      </c>
      <c r="J77" t="str">
        <f t="shared" si="3"/>
        <v>Robusta</v>
      </c>
      <c r="K77" t="str">
        <f>INDEX(products!$A$1:$G$49,MATCH(orders!$D77,products!$A$1:$A$49,0),MATCH(orders!K$1,products!$A$1:$G$1,0))</f>
        <v>D</v>
      </c>
      <c r="L77" t="str">
        <f t="shared" si="4"/>
        <v>Dark</v>
      </c>
      <c r="M77" s="17">
        <f>INDEX(products!$A$1:$G$49,MATCH(orders!$D77,products!$A$1:$A$49,0),MATCH(orders!M$1,products!$A$1:$G$1,0))</f>
        <v>1</v>
      </c>
      <c r="N77" s="13">
        <f>INDEX(products!$A$1:$G$49,MATCH(orders!$D77,products!$A$1:$A$49,0),MATCH(orders!N$1,products!$A$1:$G$1,0))</f>
        <v>8.9499999999999993</v>
      </c>
      <c r="O77" s="15">
        <f t="shared" si="5"/>
        <v>53.699999999999996</v>
      </c>
      <c r="P77" t="str">
        <f>_xlfn.XLOOKUP(C77,customers!$A$2:$A$1001,customers!$I$2:$I$1001,,0)</f>
        <v>Yes</v>
      </c>
    </row>
    <row r="78" spans="1:16" x14ac:dyDescent="0.25">
      <c r="A78" s="2" t="s">
        <v>919</v>
      </c>
      <c r="B78" s="3">
        <v>43855</v>
      </c>
      <c r="C78" s="2" t="s">
        <v>920</v>
      </c>
      <c r="D78" t="s">
        <v>6178</v>
      </c>
      <c r="E78" s="2">
        <v>1</v>
      </c>
      <c r="F78" s="2" t="str">
        <f>_xlfn.XLOOKUP(C78,customers!$A$2:$A$1001,customers!$B$2:$B$1001,,0)</f>
        <v>Melania Beadle</v>
      </c>
      <c r="G78" s="2" t="str">
        <f>IF(_xlfn.XLOOKUP(orders!C78,customers!$A$1:$A$1001,customers!$C$1:$C$1001,,0)=0,"",_xlfn.XLOOKUP(orders!C78,customers!$A$1:$A$1001,customers!$C$1:$C$1001,,0))</f>
        <v/>
      </c>
      <c r="H78" s="2" t="str">
        <f>_xlfn.XLOOKUP(C78,customers!$A$1:$A$1001,customers!$G$1:$G$1001,,0)</f>
        <v>Ireland</v>
      </c>
      <c r="I78" t="str">
        <f>INDEX(products!$A$1:$G$49,MATCH(orders!$D78,products!$A$1:$A$49,0),MATCH(orders!I$1,products!$A$1:$G$1,0))</f>
        <v>Rob</v>
      </c>
      <c r="J78" t="str">
        <f t="shared" si="3"/>
        <v>Robusta</v>
      </c>
      <c r="K78" t="str">
        <f>INDEX(products!$A$1:$G$49,MATCH(orders!$D78,products!$A$1:$A$49,0),MATCH(orders!K$1,products!$A$1:$G$1,0))</f>
        <v>L</v>
      </c>
      <c r="L78" t="str">
        <f t="shared" si="4"/>
        <v>Light</v>
      </c>
      <c r="M78" s="17">
        <f>INDEX(products!$A$1:$G$49,MATCH(orders!$D78,products!$A$1:$A$49,0),MATCH(orders!M$1,products!$A$1:$G$1,0))</f>
        <v>0.2</v>
      </c>
      <c r="N78" s="13">
        <f>INDEX(products!$A$1:$G$49,MATCH(orders!$D78,products!$A$1:$A$49,0),MATCH(orders!N$1,products!$A$1:$G$1,0))</f>
        <v>3.5849999999999995</v>
      </c>
      <c r="O78" s="15">
        <f t="shared" si="5"/>
        <v>3.5849999999999995</v>
      </c>
      <c r="P78" t="str">
        <f>_xlfn.XLOOKUP(C78,customers!$A$2:$A$1001,customers!$I$2:$I$1001,,0)</f>
        <v>Yes</v>
      </c>
    </row>
    <row r="79" spans="1:16" x14ac:dyDescent="0.25">
      <c r="A79" s="2" t="s">
        <v>924</v>
      </c>
      <c r="B79" s="3">
        <v>43594</v>
      </c>
      <c r="C79" s="2" t="s">
        <v>925</v>
      </c>
      <c r="D79" t="s">
        <v>6153</v>
      </c>
      <c r="E79" s="2">
        <v>2</v>
      </c>
      <c r="F79" s="2" t="str">
        <f>_xlfn.XLOOKUP(C79,customers!$A$2:$A$1001,customers!$B$2:$B$1001,,0)</f>
        <v>Colene Elgey</v>
      </c>
      <c r="G79" s="2" t="str">
        <f>IF(_xlfn.XLOOKUP(orders!C79,customers!$A$1:$A$1001,customers!$C$1:$C$1001,,0)=0,"",_xlfn.XLOOKUP(orders!C79,customers!$A$1:$A$1001,customers!$C$1:$C$1001,,0))</f>
        <v>celgey25@webs.com</v>
      </c>
      <c r="H79" s="2" t="str">
        <f>_xlfn.XLOOKUP(C79,customers!$A$1:$A$1001,customers!$G$1:$G$1001,,0)</f>
        <v>United States</v>
      </c>
      <c r="I79" t="str">
        <f>INDEX(products!$A$1:$G$49,MATCH(orders!$D79,products!$A$1:$A$49,0),MATCH(orders!I$1,products!$A$1:$G$1,0))</f>
        <v>Exc</v>
      </c>
      <c r="J79" t="str">
        <f t="shared" si="3"/>
        <v>Excelsa</v>
      </c>
      <c r="K79" t="str">
        <f>INDEX(products!$A$1:$G$49,MATCH(orders!$D79,products!$A$1:$A$49,0),MATCH(orders!K$1,products!$A$1:$G$1,0))</f>
        <v>D</v>
      </c>
      <c r="L79" t="str">
        <f t="shared" si="4"/>
        <v>Dark</v>
      </c>
      <c r="M79" s="17">
        <f>INDEX(products!$A$1:$G$49,MATCH(orders!$D79,products!$A$1:$A$49,0),MATCH(orders!M$1,products!$A$1:$G$1,0))</f>
        <v>0.2</v>
      </c>
      <c r="N79" s="13">
        <f>INDEX(products!$A$1:$G$49,MATCH(orders!$D79,products!$A$1:$A$49,0),MATCH(orders!N$1,products!$A$1:$G$1,0))</f>
        <v>3.645</v>
      </c>
      <c r="O79" s="15">
        <f t="shared" si="5"/>
        <v>7.29</v>
      </c>
      <c r="P79" t="str">
        <f>_xlfn.XLOOKUP(C79,customers!$A$2:$A$1001,customers!$I$2:$I$1001,,0)</f>
        <v>No</v>
      </c>
    </row>
    <row r="80" spans="1:16" x14ac:dyDescent="0.25">
      <c r="A80" s="2" t="s">
        <v>930</v>
      </c>
      <c r="B80" s="3">
        <v>43920</v>
      </c>
      <c r="C80" s="2" t="s">
        <v>931</v>
      </c>
      <c r="D80" t="s">
        <v>6157</v>
      </c>
      <c r="E80" s="2">
        <v>6</v>
      </c>
      <c r="F80" s="2" t="str">
        <f>_xlfn.XLOOKUP(C80,customers!$A$2:$A$1001,customers!$B$2:$B$1001,,0)</f>
        <v>Lothaire Mizzi</v>
      </c>
      <c r="G80" s="2" t="str">
        <f>IF(_xlfn.XLOOKUP(orders!C80,customers!$A$1:$A$1001,customers!$C$1:$C$1001,,0)=0,"",_xlfn.XLOOKUP(orders!C80,customers!$A$1:$A$1001,customers!$C$1:$C$1001,,0))</f>
        <v>lmizzi26@rakuten.co.jp</v>
      </c>
      <c r="H80" s="2" t="str">
        <f>_xlfn.XLOOKUP(C80,customers!$A$1:$A$1001,customers!$G$1:$G$1001,,0)</f>
        <v>United States</v>
      </c>
      <c r="I80" t="str">
        <f>INDEX(products!$A$1:$G$49,MATCH(orders!$D80,products!$A$1:$A$49,0),MATCH(orders!I$1,products!$A$1:$G$1,0))</f>
        <v>Ara</v>
      </c>
      <c r="J80" t="str">
        <f t="shared" si="3"/>
        <v>Arabica</v>
      </c>
      <c r="K80" t="str">
        <f>INDEX(products!$A$1:$G$49,MATCH(orders!$D80,products!$A$1:$A$49,0),MATCH(orders!K$1,products!$A$1:$G$1,0))</f>
        <v>M</v>
      </c>
      <c r="L80" t="str">
        <f t="shared" si="4"/>
        <v>Medium</v>
      </c>
      <c r="M80" s="17">
        <f>INDEX(products!$A$1:$G$49,MATCH(orders!$D80,products!$A$1:$A$49,0),MATCH(orders!M$1,products!$A$1:$G$1,0))</f>
        <v>0.5</v>
      </c>
      <c r="N80" s="13">
        <f>INDEX(products!$A$1:$G$49,MATCH(orders!$D80,products!$A$1:$A$49,0),MATCH(orders!N$1,products!$A$1:$G$1,0))</f>
        <v>6.75</v>
      </c>
      <c r="O80" s="15">
        <f t="shared" si="5"/>
        <v>40.5</v>
      </c>
      <c r="P80" t="str">
        <f>_xlfn.XLOOKUP(C80,customers!$A$2:$A$1001,customers!$I$2:$I$1001,,0)</f>
        <v>Yes</v>
      </c>
    </row>
    <row r="81" spans="1:16" x14ac:dyDescent="0.25">
      <c r="A81" s="2" t="s">
        <v>936</v>
      </c>
      <c r="B81" s="3">
        <v>44633</v>
      </c>
      <c r="C81" s="2" t="s">
        <v>937</v>
      </c>
      <c r="D81" t="s">
        <v>6179</v>
      </c>
      <c r="E81" s="2">
        <v>4</v>
      </c>
      <c r="F81" s="2" t="str">
        <f>_xlfn.XLOOKUP(C81,customers!$A$2:$A$1001,customers!$B$2:$B$1001,,0)</f>
        <v>Cletis Giacomazzo</v>
      </c>
      <c r="G81" s="2" t="str">
        <f>IF(_xlfn.XLOOKUP(orders!C81,customers!$A$1:$A$1001,customers!$C$1:$C$1001,,0)=0,"",_xlfn.XLOOKUP(orders!C81,customers!$A$1:$A$1001,customers!$C$1:$C$1001,,0))</f>
        <v>cgiacomazzo27@jigsy.com</v>
      </c>
      <c r="H81" s="2" t="str">
        <f>_xlfn.XLOOKUP(C81,customers!$A$1:$A$1001,customers!$G$1:$G$1001,,0)</f>
        <v>United States</v>
      </c>
      <c r="I81" t="str">
        <f>INDEX(products!$A$1:$G$49,MATCH(orders!$D81,products!$A$1:$A$49,0),MATCH(orders!I$1,products!$A$1:$G$1,0))</f>
        <v>Rob</v>
      </c>
      <c r="J81" t="str">
        <f t="shared" si="3"/>
        <v>Robusta</v>
      </c>
      <c r="K81" t="str">
        <f>INDEX(products!$A$1:$G$49,MATCH(orders!$D81,products!$A$1:$A$49,0),MATCH(orders!K$1,products!$A$1:$G$1,0))</f>
        <v>L</v>
      </c>
      <c r="L81" t="str">
        <f t="shared" si="4"/>
        <v>Light</v>
      </c>
      <c r="M81" s="17">
        <f>INDEX(products!$A$1:$G$49,MATCH(orders!$D81,products!$A$1:$A$49,0),MATCH(orders!M$1,products!$A$1:$G$1,0))</f>
        <v>1</v>
      </c>
      <c r="N81" s="13">
        <f>INDEX(products!$A$1:$G$49,MATCH(orders!$D81,products!$A$1:$A$49,0),MATCH(orders!N$1,products!$A$1:$G$1,0))</f>
        <v>11.95</v>
      </c>
      <c r="O81" s="15">
        <f t="shared" si="5"/>
        <v>47.8</v>
      </c>
      <c r="P81" t="str">
        <f>_xlfn.XLOOKUP(C81,customers!$A$2:$A$1001,customers!$I$2:$I$1001,,0)</f>
        <v>No</v>
      </c>
    </row>
    <row r="82" spans="1:16" x14ac:dyDescent="0.25">
      <c r="A82" s="2" t="s">
        <v>942</v>
      </c>
      <c r="B82" s="3">
        <v>43572</v>
      </c>
      <c r="C82" s="2" t="s">
        <v>943</v>
      </c>
      <c r="D82" t="s">
        <v>6180</v>
      </c>
      <c r="E82" s="2">
        <v>5</v>
      </c>
      <c r="F82" s="2" t="str">
        <f>_xlfn.XLOOKUP(C82,customers!$A$2:$A$1001,customers!$B$2:$B$1001,,0)</f>
        <v>Ami Arnow</v>
      </c>
      <c r="G82" s="2" t="str">
        <f>IF(_xlfn.XLOOKUP(orders!C82,customers!$A$1:$A$1001,customers!$C$1:$C$1001,,0)=0,"",_xlfn.XLOOKUP(orders!C82,customers!$A$1:$A$1001,customers!$C$1:$C$1001,,0))</f>
        <v>aarnow28@arizona.edu</v>
      </c>
      <c r="H82" s="2" t="str">
        <f>_xlfn.XLOOKUP(C82,customers!$A$1:$A$1001,customers!$G$1:$G$1001,,0)</f>
        <v>United States</v>
      </c>
      <c r="I82" t="str">
        <f>INDEX(products!$A$1:$G$49,MATCH(orders!$D82,products!$A$1:$A$49,0),MATCH(orders!I$1,products!$A$1:$G$1,0))</f>
        <v>Ara</v>
      </c>
      <c r="J82" t="str">
        <f t="shared" si="3"/>
        <v>Arabica</v>
      </c>
      <c r="K82" t="str">
        <f>INDEX(products!$A$1:$G$49,MATCH(orders!$D82,products!$A$1:$A$49,0),MATCH(orders!K$1,products!$A$1:$G$1,0))</f>
        <v>L</v>
      </c>
      <c r="L82" t="str">
        <f t="shared" si="4"/>
        <v>Light</v>
      </c>
      <c r="M82" s="17">
        <f>INDEX(products!$A$1:$G$49,MATCH(orders!$D82,products!$A$1:$A$49,0),MATCH(orders!M$1,products!$A$1:$G$1,0))</f>
        <v>0.5</v>
      </c>
      <c r="N82" s="13">
        <f>INDEX(products!$A$1:$G$49,MATCH(orders!$D82,products!$A$1:$A$49,0),MATCH(orders!N$1,products!$A$1:$G$1,0))</f>
        <v>7.77</v>
      </c>
      <c r="O82" s="15">
        <f t="shared" si="5"/>
        <v>38.849999999999994</v>
      </c>
      <c r="P82" t="str">
        <f>_xlfn.XLOOKUP(C82,customers!$A$2:$A$1001,customers!$I$2:$I$1001,,0)</f>
        <v>Yes</v>
      </c>
    </row>
    <row r="83" spans="1:16" x14ac:dyDescent="0.25">
      <c r="A83" s="2" t="s">
        <v>948</v>
      </c>
      <c r="B83" s="3">
        <v>43763</v>
      </c>
      <c r="C83" s="2" t="s">
        <v>949</v>
      </c>
      <c r="D83" t="s">
        <v>6164</v>
      </c>
      <c r="E83" s="2">
        <v>3</v>
      </c>
      <c r="F83" s="2" t="str">
        <f>_xlfn.XLOOKUP(C83,customers!$A$2:$A$1001,customers!$B$2:$B$1001,,0)</f>
        <v>Sheppard Yann</v>
      </c>
      <c r="G83" s="2" t="str">
        <f>IF(_xlfn.XLOOKUP(orders!C83,customers!$A$1:$A$1001,customers!$C$1:$C$1001,,0)=0,"",_xlfn.XLOOKUP(orders!C83,customers!$A$1:$A$1001,customers!$C$1:$C$1001,,0))</f>
        <v>syann29@senate.gov</v>
      </c>
      <c r="H83" s="2" t="str">
        <f>_xlfn.XLOOKUP(C83,customers!$A$1:$A$1001,customers!$G$1:$G$1001,,0)</f>
        <v>United States</v>
      </c>
      <c r="I83" t="str">
        <f>INDEX(products!$A$1:$G$49,MATCH(orders!$D83,products!$A$1:$A$49,0),MATCH(orders!I$1,products!$A$1:$G$1,0))</f>
        <v>Lib</v>
      </c>
      <c r="J83" t="str">
        <f t="shared" si="3"/>
        <v>Liberica</v>
      </c>
      <c r="K83" t="str">
        <f>INDEX(products!$A$1:$G$49,MATCH(orders!$D83,products!$A$1:$A$49,0),MATCH(orders!K$1,products!$A$1:$G$1,0))</f>
        <v>L</v>
      </c>
      <c r="L83" t="str">
        <f t="shared" si="4"/>
        <v>Light</v>
      </c>
      <c r="M83" s="17">
        <f>INDEX(products!$A$1:$G$49,MATCH(orders!$D83,products!$A$1:$A$49,0),MATCH(orders!M$1,products!$A$1:$G$1,0))</f>
        <v>2.5</v>
      </c>
      <c r="N83" s="13">
        <f>INDEX(products!$A$1:$G$49,MATCH(orders!$D83,products!$A$1:$A$49,0),MATCH(orders!N$1,products!$A$1:$G$1,0))</f>
        <v>36.454999999999998</v>
      </c>
      <c r="O83" s="15">
        <f t="shared" si="5"/>
        <v>109.36499999999999</v>
      </c>
      <c r="P83" t="str">
        <f>_xlfn.XLOOKUP(C83,customers!$A$2:$A$1001,customers!$I$2:$I$1001,,0)</f>
        <v>Yes</v>
      </c>
    </row>
    <row r="84" spans="1:16" x14ac:dyDescent="0.25">
      <c r="A84" s="2" t="s">
        <v>954</v>
      </c>
      <c r="B84" s="3">
        <v>43721</v>
      </c>
      <c r="C84" s="2" t="s">
        <v>955</v>
      </c>
      <c r="D84" t="s">
        <v>6181</v>
      </c>
      <c r="E84" s="2">
        <v>3</v>
      </c>
      <c r="F84" s="2" t="str">
        <f>_xlfn.XLOOKUP(C84,customers!$A$2:$A$1001,customers!$B$2:$B$1001,,0)</f>
        <v>Bunny Naulls</v>
      </c>
      <c r="G84" s="2" t="str">
        <f>IF(_xlfn.XLOOKUP(orders!C84,customers!$A$1:$A$1001,customers!$C$1:$C$1001,,0)=0,"",_xlfn.XLOOKUP(orders!C84,customers!$A$1:$A$1001,customers!$C$1:$C$1001,,0))</f>
        <v>bnaulls2a@tiny.cc</v>
      </c>
      <c r="H84" s="2" t="str">
        <f>_xlfn.XLOOKUP(C84,customers!$A$1:$A$1001,customers!$G$1:$G$1001,,0)</f>
        <v>Ireland</v>
      </c>
      <c r="I84" t="str">
        <f>INDEX(products!$A$1:$G$49,MATCH(orders!$D84,products!$A$1:$A$49,0),MATCH(orders!I$1,products!$A$1:$G$1,0))</f>
        <v>Lib</v>
      </c>
      <c r="J84" t="str">
        <f t="shared" si="3"/>
        <v>Liberica</v>
      </c>
      <c r="K84" t="str">
        <f>INDEX(products!$A$1:$G$49,MATCH(orders!$D84,products!$A$1:$A$49,0),MATCH(orders!K$1,products!$A$1:$G$1,0))</f>
        <v>M</v>
      </c>
      <c r="L84" t="str">
        <f t="shared" si="4"/>
        <v>Medium</v>
      </c>
      <c r="M84" s="17">
        <f>INDEX(products!$A$1:$G$49,MATCH(orders!$D84,products!$A$1:$A$49,0),MATCH(orders!M$1,products!$A$1:$G$1,0))</f>
        <v>2.5</v>
      </c>
      <c r="N84" s="13">
        <f>INDEX(products!$A$1:$G$49,MATCH(orders!$D84,products!$A$1:$A$49,0),MATCH(orders!N$1,products!$A$1:$G$1,0))</f>
        <v>33.464999999999996</v>
      </c>
      <c r="O84" s="15">
        <f t="shared" si="5"/>
        <v>100.39499999999998</v>
      </c>
      <c r="P84" t="str">
        <f>_xlfn.XLOOKUP(C84,customers!$A$2:$A$1001,customers!$I$2:$I$1001,,0)</f>
        <v>Yes</v>
      </c>
    </row>
    <row r="85" spans="1:16" x14ac:dyDescent="0.25">
      <c r="A85" s="2" t="s">
        <v>960</v>
      </c>
      <c r="B85" s="3">
        <v>43933</v>
      </c>
      <c r="C85" s="2" t="s">
        <v>961</v>
      </c>
      <c r="D85" t="s">
        <v>6149</v>
      </c>
      <c r="E85" s="2">
        <v>4</v>
      </c>
      <c r="F85" s="2" t="str">
        <f>_xlfn.XLOOKUP(C85,customers!$A$2:$A$1001,customers!$B$2:$B$1001,,0)</f>
        <v>Hally Lorait</v>
      </c>
      <c r="G85" s="2" t="str">
        <f>IF(_xlfn.XLOOKUP(orders!C85,customers!$A$1:$A$1001,customers!$C$1:$C$1001,,0)=0,"",_xlfn.XLOOKUP(orders!C85,customers!$A$1:$A$1001,customers!$C$1:$C$1001,,0))</f>
        <v/>
      </c>
      <c r="H85" s="2" t="str">
        <f>_xlfn.XLOOKUP(C85,customers!$A$1:$A$1001,customers!$G$1:$G$1001,,0)</f>
        <v>United States</v>
      </c>
      <c r="I85" t="str">
        <f>INDEX(products!$A$1:$G$49,MATCH(orders!$D85,products!$A$1:$A$49,0),MATCH(orders!I$1,products!$A$1:$G$1,0))</f>
        <v>Rob</v>
      </c>
      <c r="J85" t="str">
        <f t="shared" si="3"/>
        <v>Robusta</v>
      </c>
      <c r="K85" t="str">
        <f>INDEX(products!$A$1:$G$49,MATCH(orders!$D85,products!$A$1:$A$49,0),MATCH(orders!K$1,products!$A$1:$G$1,0))</f>
        <v>D</v>
      </c>
      <c r="L85" t="str">
        <f t="shared" si="4"/>
        <v>Dark</v>
      </c>
      <c r="M85" s="17">
        <f>INDEX(products!$A$1:$G$49,MATCH(orders!$D85,products!$A$1:$A$49,0),MATCH(orders!M$1,products!$A$1:$G$1,0))</f>
        <v>2.5</v>
      </c>
      <c r="N85" s="13">
        <f>INDEX(products!$A$1:$G$49,MATCH(orders!$D85,products!$A$1:$A$49,0),MATCH(orders!N$1,products!$A$1:$G$1,0))</f>
        <v>20.584999999999997</v>
      </c>
      <c r="O85" s="15">
        <f t="shared" si="5"/>
        <v>82.339999999999989</v>
      </c>
      <c r="P85" t="str">
        <f>_xlfn.XLOOKUP(C85,customers!$A$2:$A$1001,customers!$I$2:$I$1001,,0)</f>
        <v>Yes</v>
      </c>
    </row>
    <row r="86" spans="1:16" x14ac:dyDescent="0.25">
      <c r="A86" s="2" t="s">
        <v>965</v>
      </c>
      <c r="B86" s="3">
        <v>43783</v>
      </c>
      <c r="C86" s="2" t="s">
        <v>966</v>
      </c>
      <c r="D86" t="s">
        <v>6161</v>
      </c>
      <c r="E86" s="2">
        <v>1</v>
      </c>
      <c r="F86" s="2" t="str">
        <f>_xlfn.XLOOKUP(C86,customers!$A$2:$A$1001,customers!$B$2:$B$1001,,0)</f>
        <v>Zaccaria Sherewood</v>
      </c>
      <c r="G86" s="2" t="str">
        <f>IF(_xlfn.XLOOKUP(orders!C86,customers!$A$1:$A$1001,customers!$C$1:$C$1001,,0)=0,"",_xlfn.XLOOKUP(orders!C86,customers!$A$1:$A$1001,customers!$C$1:$C$1001,,0))</f>
        <v>zsherewood2c@apache.org</v>
      </c>
      <c r="H86" s="2" t="str">
        <f>_xlfn.XLOOKUP(C86,customers!$A$1:$A$1001,customers!$G$1:$G$1001,,0)</f>
        <v>United States</v>
      </c>
      <c r="I86" t="str">
        <f>INDEX(products!$A$1:$G$49,MATCH(orders!$D86,products!$A$1:$A$49,0),MATCH(orders!I$1,products!$A$1:$G$1,0))</f>
        <v>Lib</v>
      </c>
      <c r="J86" t="str">
        <f t="shared" si="3"/>
        <v>Liberica</v>
      </c>
      <c r="K86" t="str">
        <f>INDEX(products!$A$1:$G$49,MATCH(orders!$D86,products!$A$1:$A$49,0),MATCH(orders!K$1,products!$A$1:$G$1,0))</f>
        <v>L</v>
      </c>
      <c r="L86" t="str">
        <f t="shared" si="4"/>
        <v>Light</v>
      </c>
      <c r="M86" s="17">
        <f>INDEX(products!$A$1:$G$49,MATCH(orders!$D86,products!$A$1:$A$49,0),MATCH(orders!M$1,products!$A$1:$G$1,0))</f>
        <v>0.5</v>
      </c>
      <c r="N86" s="13">
        <f>INDEX(products!$A$1:$G$49,MATCH(orders!$D86,products!$A$1:$A$49,0),MATCH(orders!N$1,products!$A$1:$G$1,0))</f>
        <v>9.51</v>
      </c>
      <c r="O86" s="15">
        <f t="shared" si="5"/>
        <v>9.51</v>
      </c>
      <c r="P86" t="str">
        <f>_xlfn.XLOOKUP(C86,customers!$A$2:$A$1001,customers!$I$2:$I$1001,,0)</f>
        <v>No</v>
      </c>
    </row>
    <row r="87" spans="1:16" x14ac:dyDescent="0.25">
      <c r="A87" s="2" t="s">
        <v>971</v>
      </c>
      <c r="B87" s="3">
        <v>43664</v>
      </c>
      <c r="C87" s="2" t="s">
        <v>972</v>
      </c>
      <c r="D87" t="s">
        <v>6182</v>
      </c>
      <c r="E87" s="2">
        <v>3</v>
      </c>
      <c r="F87" s="2" t="str">
        <f>_xlfn.XLOOKUP(C87,customers!$A$2:$A$1001,customers!$B$2:$B$1001,,0)</f>
        <v>Jeffrey Dufaire</v>
      </c>
      <c r="G87" s="2" t="str">
        <f>IF(_xlfn.XLOOKUP(orders!C87,customers!$A$1:$A$1001,customers!$C$1:$C$1001,,0)=0,"",_xlfn.XLOOKUP(orders!C87,customers!$A$1:$A$1001,customers!$C$1:$C$1001,,0))</f>
        <v>jdufaire2d@fc2.com</v>
      </c>
      <c r="H87" s="2" t="str">
        <f>_xlfn.XLOOKUP(C87,customers!$A$1:$A$1001,customers!$G$1:$G$1001,,0)</f>
        <v>United States</v>
      </c>
      <c r="I87" t="str">
        <f>INDEX(products!$A$1:$G$49,MATCH(orders!$D87,products!$A$1:$A$49,0),MATCH(orders!I$1,products!$A$1:$G$1,0))</f>
        <v>Ara</v>
      </c>
      <c r="J87" t="str">
        <f t="shared" si="3"/>
        <v>Arabica</v>
      </c>
      <c r="K87" t="str">
        <f>INDEX(products!$A$1:$G$49,MATCH(orders!$D87,products!$A$1:$A$49,0),MATCH(orders!K$1,products!$A$1:$G$1,0))</f>
        <v>L</v>
      </c>
      <c r="L87" t="str">
        <f t="shared" si="4"/>
        <v>Light</v>
      </c>
      <c r="M87" s="17">
        <f>INDEX(products!$A$1:$G$49,MATCH(orders!$D87,products!$A$1:$A$49,0),MATCH(orders!M$1,products!$A$1:$G$1,0))</f>
        <v>2.5</v>
      </c>
      <c r="N87" s="13">
        <f>INDEX(products!$A$1:$G$49,MATCH(orders!$D87,products!$A$1:$A$49,0),MATCH(orders!N$1,products!$A$1:$G$1,0))</f>
        <v>29.784999999999997</v>
      </c>
      <c r="O87" s="15">
        <f t="shared" si="5"/>
        <v>89.35499999999999</v>
      </c>
      <c r="P87" t="str">
        <f>_xlfn.XLOOKUP(C87,customers!$A$2:$A$1001,customers!$I$2:$I$1001,,0)</f>
        <v>No</v>
      </c>
    </row>
    <row r="88" spans="1:16" x14ac:dyDescent="0.25">
      <c r="A88" s="2" t="s">
        <v>971</v>
      </c>
      <c r="B88" s="3">
        <v>43664</v>
      </c>
      <c r="C88" s="2" t="s">
        <v>972</v>
      </c>
      <c r="D88" t="s">
        <v>6154</v>
      </c>
      <c r="E88" s="2">
        <v>4</v>
      </c>
      <c r="F88" s="2" t="str">
        <f>_xlfn.XLOOKUP(C88,customers!$A$2:$A$1001,customers!$B$2:$B$1001,,0)</f>
        <v>Jeffrey Dufaire</v>
      </c>
      <c r="G88" s="2" t="str">
        <f>IF(_xlfn.XLOOKUP(orders!C88,customers!$A$1:$A$1001,customers!$C$1:$C$1001,,0)=0,"",_xlfn.XLOOKUP(orders!C88,customers!$A$1:$A$1001,customers!$C$1:$C$1001,,0))</f>
        <v>jdufaire2d@fc2.com</v>
      </c>
      <c r="H88" s="2" t="str">
        <f>_xlfn.XLOOKUP(C88,customers!$A$1:$A$1001,customers!$G$1:$G$1001,,0)</f>
        <v>United States</v>
      </c>
      <c r="I88" t="str">
        <f>INDEX(products!$A$1:$G$49,MATCH(orders!$D88,products!$A$1:$A$49,0),MATCH(orders!I$1,products!$A$1:$G$1,0))</f>
        <v>Ara</v>
      </c>
      <c r="J88" t="str">
        <f t="shared" si="3"/>
        <v>Arabica</v>
      </c>
      <c r="K88" t="str">
        <f>INDEX(products!$A$1:$G$49,MATCH(orders!$D88,products!$A$1:$A$49,0),MATCH(orders!K$1,products!$A$1:$G$1,0))</f>
        <v>D</v>
      </c>
      <c r="L88" t="str">
        <f t="shared" si="4"/>
        <v>Dark</v>
      </c>
      <c r="M88" s="17">
        <f>INDEX(products!$A$1:$G$49,MATCH(orders!$D88,products!$A$1:$A$49,0),MATCH(orders!M$1,products!$A$1:$G$1,0))</f>
        <v>0.2</v>
      </c>
      <c r="N88" s="13">
        <f>INDEX(products!$A$1:$G$49,MATCH(orders!$D88,products!$A$1:$A$49,0),MATCH(orders!N$1,products!$A$1:$G$1,0))</f>
        <v>2.9849999999999999</v>
      </c>
      <c r="O88" s="15">
        <f t="shared" si="5"/>
        <v>11.94</v>
      </c>
      <c r="P88" t="str">
        <f>_xlfn.XLOOKUP(C88,customers!$A$2:$A$1001,customers!$I$2:$I$1001,,0)</f>
        <v>No</v>
      </c>
    </row>
    <row r="89" spans="1:16" x14ac:dyDescent="0.25">
      <c r="A89" s="2" t="s">
        <v>980</v>
      </c>
      <c r="B89" s="3">
        <v>44289</v>
      </c>
      <c r="C89" s="2" t="s">
        <v>981</v>
      </c>
      <c r="D89" t="s">
        <v>6155</v>
      </c>
      <c r="E89" s="2">
        <v>3</v>
      </c>
      <c r="F89" s="2" t="str">
        <f>_xlfn.XLOOKUP(C89,customers!$A$2:$A$1001,customers!$B$2:$B$1001,,0)</f>
        <v>Beitris Keaveney</v>
      </c>
      <c r="G89" s="2" t="str">
        <f>IF(_xlfn.XLOOKUP(orders!C89,customers!$A$1:$A$1001,customers!$C$1:$C$1001,,0)=0,"",_xlfn.XLOOKUP(orders!C89,customers!$A$1:$A$1001,customers!$C$1:$C$1001,,0))</f>
        <v>bkeaveney2f@netlog.com</v>
      </c>
      <c r="H89" s="2" t="str">
        <f>_xlfn.XLOOKUP(C89,customers!$A$1:$A$1001,customers!$G$1:$G$1001,,0)</f>
        <v>United States</v>
      </c>
      <c r="I89" t="str">
        <f>INDEX(products!$A$1:$G$49,MATCH(orders!$D89,products!$A$1:$A$49,0),MATCH(orders!I$1,products!$A$1:$G$1,0))</f>
        <v>Ara</v>
      </c>
      <c r="J89" t="str">
        <f t="shared" si="3"/>
        <v>Arabica</v>
      </c>
      <c r="K89" t="str">
        <f>INDEX(products!$A$1:$G$49,MATCH(orders!$D89,products!$A$1:$A$49,0),MATCH(orders!K$1,products!$A$1:$G$1,0))</f>
        <v>M</v>
      </c>
      <c r="L89" t="str">
        <f t="shared" si="4"/>
        <v>Medium</v>
      </c>
      <c r="M89" s="17">
        <f>INDEX(products!$A$1:$G$49,MATCH(orders!$D89,products!$A$1:$A$49,0),MATCH(orders!M$1,products!$A$1:$G$1,0))</f>
        <v>1</v>
      </c>
      <c r="N89" s="13">
        <f>INDEX(products!$A$1:$G$49,MATCH(orders!$D89,products!$A$1:$A$49,0),MATCH(orders!N$1,products!$A$1:$G$1,0))</f>
        <v>11.25</v>
      </c>
      <c r="O89" s="15">
        <f t="shared" si="5"/>
        <v>33.75</v>
      </c>
      <c r="P89" t="str">
        <f>_xlfn.XLOOKUP(C89,customers!$A$2:$A$1001,customers!$I$2:$I$1001,,0)</f>
        <v>No</v>
      </c>
    </row>
    <row r="90" spans="1:16" x14ac:dyDescent="0.25">
      <c r="A90" s="2" t="s">
        <v>985</v>
      </c>
      <c r="B90" s="3">
        <v>44284</v>
      </c>
      <c r="C90" s="2" t="s">
        <v>986</v>
      </c>
      <c r="D90" t="s">
        <v>6179</v>
      </c>
      <c r="E90" s="2">
        <v>3</v>
      </c>
      <c r="F90" s="2" t="str">
        <f>_xlfn.XLOOKUP(C90,customers!$A$2:$A$1001,customers!$B$2:$B$1001,,0)</f>
        <v>Elna Grise</v>
      </c>
      <c r="G90" s="2" t="str">
        <f>IF(_xlfn.XLOOKUP(orders!C90,customers!$A$1:$A$1001,customers!$C$1:$C$1001,,0)=0,"",_xlfn.XLOOKUP(orders!C90,customers!$A$1:$A$1001,customers!$C$1:$C$1001,,0))</f>
        <v>egrise2g@cargocollective.com</v>
      </c>
      <c r="H90" s="2" t="str">
        <f>_xlfn.XLOOKUP(C90,customers!$A$1:$A$1001,customers!$G$1:$G$1001,,0)</f>
        <v>United States</v>
      </c>
      <c r="I90" t="str">
        <f>INDEX(products!$A$1:$G$49,MATCH(orders!$D90,products!$A$1:$A$49,0),MATCH(orders!I$1,products!$A$1:$G$1,0))</f>
        <v>Rob</v>
      </c>
      <c r="J90" t="str">
        <f t="shared" si="3"/>
        <v>Robusta</v>
      </c>
      <c r="K90" t="str">
        <f>INDEX(products!$A$1:$G$49,MATCH(orders!$D90,products!$A$1:$A$49,0),MATCH(orders!K$1,products!$A$1:$G$1,0))</f>
        <v>L</v>
      </c>
      <c r="L90" t="str">
        <f t="shared" si="4"/>
        <v>Light</v>
      </c>
      <c r="M90" s="17">
        <f>INDEX(products!$A$1:$G$49,MATCH(orders!$D90,products!$A$1:$A$49,0),MATCH(orders!M$1,products!$A$1:$G$1,0))</f>
        <v>1</v>
      </c>
      <c r="N90" s="13">
        <f>INDEX(products!$A$1:$G$49,MATCH(orders!$D90,products!$A$1:$A$49,0),MATCH(orders!N$1,products!$A$1:$G$1,0))</f>
        <v>11.95</v>
      </c>
      <c r="O90" s="15">
        <f t="shared" si="5"/>
        <v>35.849999999999994</v>
      </c>
      <c r="P90" t="str">
        <f>_xlfn.XLOOKUP(C90,customers!$A$2:$A$1001,customers!$I$2:$I$1001,,0)</f>
        <v>No</v>
      </c>
    </row>
    <row r="91" spans="1:16" x14ac:dyDescent="0.25">
      <c r="A91" s="2" t="s">
        <v>990</v>
      </c>
      <c r="B91" s="3">
        <v>44545</v>
      </c>
      <c r="C91" s="2" t="s">
        <v>991</v>
      </c>
      <c r="D91" t="s">
        <v>6140</v>
      </c>
      <c r="E91" s="2">
        <v>6</v>
      </c>
      <c r="F91" s="2" t="str">
        <f>_xlfn.XLOOKUP(C91,customers!$A$2:$A$1001,customers!$B$2:$B$1001,,0)</f>
        <v>Torie Gottelier</v>
      </c>
      <c r="G91" s="2" t="str">
        <f>IF(_xlfn.XLOOKUP(orders!C91,customers!$A$1:$A$1001,customers!$C$1:$C$1001,,0)=0,"",_xlfn.XLOOKUP(orders!C91,customers!$A$1:$A$1001,customers!$C$1:$C$1001,,0))</f>
        <v>tgottelier2h@vistaprint.com</v>
      </c>
      <c r="H91" s="2" t="str">
        <f>_xlfn.XLOOKUP(C91,customers!$A$1:$A$1001,customers!$G$1:$G$1001,,0)</f>
        <v>United States</v>
      </c>
      <c r="I91" t="str">
        <f>INDEX(products!$A$1:$G$49,MATCH(orders!$D91,products!$A$1:$A$49,0),MATCH(orders!I$1,products!$A$1:$G$1,0))</f>
        <v>Ara</v>
      </c>
      <c r="J91" t="str">
        <f t="shared" si="3"/>
        <v>Arabica</v>
      </c>
      <c r="K91" t="str">
        <f>INDEX(products!$A$1:$G$49,MATCH(orders!$D91,products!$A$1:$A$49,0),MATCH(orders!K$1,products!$A$1:$G$1,0))</f>
        <v>L</v>
      </c>
      <c r="L91" t="str">
        <f t="shared" si="4"/>
        <v>Light</v>
      </c>
      <c r="M91" s="17">
        <f>INDEX(products!$A$1:$G$49,MATCH(orders!$D91,products!$A$1:$A$49,0),MATCH(orders!M$1,products!$A$1:$G$1,0))</f>
        <v>1</v>
      </c>
      <c r="N91" s="13">
        <f>INDEX(products!$A$1:$G$49,MATCH(orders!$D91,products!$A$1:$A$49,0),MATCH(orders!N$1,products!$A$1:$G$1,0))</f>
        <v>12.95</v>
      </c>
      <c r="O91" s="15">
        <f t="shared" si="5"/>
        <v>77.699999999999989</v>
      </c>
      <c r="P91" t="str">
        <f>_xlfn.XLOOKUP(C91,customers!$A$2:$A$1001,customers!$I$2:$I$1001,,0)</f>
        <v>No</v>
      </c>
    </row>
    <row r="92" spans="1:16" x14ac:dyDescent="0.25">
      <c r="A92" s="2" t="s">
        <v>996</v>
      </c>
      <c r="B92" s="3">
        <v>43971</v>
      </c>
      <c r="C92" s="2" t="s">
        <v>997</v>
      </c>
      <c r="D92" t="s">
        <v>6140</v>
      </c>
      <c r="E92" s="2">
        <v>4</v>
      </c>
      <c r="F92" s="2" t="str">
        <f>_xlfn.XLOOKUP(C92,customers!$A$2:$A$1001,customers!$B$2:$B$1001,,0)</f>
        <v>Loydie Langlais</v>
      </c>
      <c r="G92" s="2" t="str">
        <f>IF(_xlfn.XLOOKUP(orders!C92,customers!$A$1:$A$1001,customers!$C$1:$C$1001,,0)=0,"",_xlfn.XLOOKUP(orders!C92,customers!$A$1:$A$1001,customers!$C$1:$C$1001,,0))</f>
        <v/>
      </c>
      <c r="H92" s="2" t="str">
        <f>_xlfn.XLOOKUP(C92,customers!$A$1:$A$1001,customers!$G$1:$G$1001,,0)</f>
        <v>Ireland</v>
      </c>
      <c r="I92" t="str">
        <f>INDEX(products!$A$1:$G$49,MATCH(orders!$D92,products!$A$1:$A$49,0),MATCH(orders!I$1,products!$A$1:$G$1,0))</f>
        <v>Ara</v>
      </c>
      <c r="J92" t="str">
        <f t="shared" si="3"/>
        <v>Arabica</v>
      </c>
      <c r="K92" t="str">
        <f>INDEX(products!$A$1:$G$49,MATCH(orders!$D92,products!$A$1:$A$49,0),MATCH(orders!K$1,products!$A$1:$G$1,0))</f>
        <v>L</v>
      </c>
      <c r="L92" t="str">
        <f t="shared" si="4"/>
        <v>Light</v>
      </c>
      <c r="M92" s="17">
        <f>INDEX(products!$A$1:$G$49,MATCH(orders!$D92,products!$A$1:$A$49,0),MATCH(orders!M$1,products!$A$1:$G$1,0))</f>
        <v>1</v>
      </c>
      <c r="N92" s="13">
        <f>INDEX(products!$A$1:$G$49,MATCH(orders!$D92,products!$A$1:$A$49,0),MATCH(orders!N$1,products!$A$1:$G$1,0))</f>
        <v>12.95</v>
      </c>
      <c r="O92" s="15">
        <f t="shared" si="5"/>
        <v>51.8</v>
      </c>
      <c r="P92" t="str">
        <f>_xlfn.XLOOKUP(C92,customers!$A$2:$A$1001,customers!$I$2:$I$1001,,0)</f>
        <v>Yes</v>
      </c>
    </row>
    <row r="93" spans="1:16" x14ac:dyDescent="0.25">
      <c r="A93" s="2" t="s">
        <v>1001</v>
      </c>
      <c r="B93" s="3">
        <v>44137</v>
      </c>
      <c r="C93" s="2" t="s">
        <v>1002</v>
      </c>
      <c r="D93" t="s">
        <v>6175</v>
      </c>
      <c r="E93" s="2">
        <v>4</v>
      </c>
      <c r="F93" s="2" t="str">
        <f>_xlfn.XLOOKUP(C93,customers!$A$2:$A$1001,customers!$B$2:$B$1001,,0)</f>
        <v>Adham Greenhead</v>
      </c>
      <c r="G93" s="2" t="str">
        <f>IF(_xlfn.XLOOKUP(orders!C93,customers!$A$1:$A$1001,customers!$C$1:$C$1001,,0)=0,"",_xlfn.XLOOKUP(orders!C93,customers!$A$1:$A$1001,customers!$C$1:$C$1001,,0))</f>
        <v>agreenhead2j@dailymail.co.uk</v>
      </c>
      <c r="H93" s="2" t="str">
        <f>_xlfn.XLOOKUP(C93,customers!$A$1:$A$1001,customers!$G$1:$G$1001,,0)</f>
        <v>United States</v>
      </c>
      <c r="I93" t="str">
        <f>INDEX(products!$A$1:$G$49,MATCH(orders!$D93,products!$A$1:$A$49,0),MATCH(orders!I$1,products!$A$1:$G$1,0))</f>
        <v>Ara</v>
      </c>
      <c r="J93" t="str">
        <f t="shared" si="3"/>
        <v>Arabica</v>
      </c>
      <c r="K93" t="str">
        <f>INDEX(products!$A$1:$G$49,MATCH(orders!$D93,products!$A$1:$A$49,0),MATCH(orders!K$1,products!$A$1:$G$1,0))</f>
        <v>M</v>
      </c>
      <c r="L93" t="str">
        <f t="shared" si="4"/>
        <v>Medium</v>
      </c>
      <c r="M93" s="17">
        <f>INDEX(products!$A$1:$G$49,MATCH(orders!$D93,products!$A$1:$A$49,0),MATCH(orders!M$1,products!$A$1:$G$1,0))</f>
        <v>2.5</v>
      </c>
      <c r="N93" s="13">
        <f>INDEX(products!$A$1:$G$49,MATCH(orders!$D93,products!$A$1:$A$49,0),MATCH(orders!N$1,products!$A$1:$G$1,0))</f>
        <v>25.874999999999996</v>
      </c>
      <c r="O93" s="15">
        <f t="shared" si="5"/>
        <v>103.49999999999999</v>
      </c>
      <c r="P93" t="str">
        <f>_xlfn.XLOOKUP(C93,customers!$A$2:$A$1001,customers!$I$2:$I$1001,,0)</f>
        <v>No</v>
      </c>
    </row>
    <row r="94" spans="1:16" x14ac:dyDescent="0.25">
      <c r="A94" s="2" t="s">
        <v>1007</v>
      </c>
      <c r="B94" s="3">
        <v>44037</v>
      </c>
      <c r="C94" s="2" t="s">
        <v>1008</v>
      </c>
      <c r="D94" t="s">
        <v>6171</v>
      </c>
      <c r="E94" s="2">
        <v>3</v>
      </c>
      <c r="F94" s="2" t="str">
        <f>_xlfn.XLOOKUP(C94,customers!$A$2:$A$1001,customers!$B$2:$B$1001,,0)</f>
        <v>Hamish MacSherry</v>
      </c>
      <c r="G94" s="2" t="str">
        <f>IF(_xlfn.XLOOKUP(orders!C94,customers!$A$1:$A$1001,customers!$C$1:$C$1001,,0)=0,"",_xlfn.XLOOKUP(orders!C94,customers!$A$1:$A$1001,customers!$C$1:$C$1001,,0))</f>
        <v/>
      </c>
      <c r="H94" s="2" t="str">
        <f>_xlfn.XLOOKUP(C94,customers!$A$1:$A$1001,customers!$G$1:$G$1001,,0)</f>
        <v>United States</v>
      </c>
      <c r="I94" t="str">
        <f>INDEX(products!$A$1:$G$49,MATCH(orders!$D94,products!$A$1:$A$49,0),MATCH(orders!I$1,products!$A$1:$G$1,0))</f>
        <v>Exc</v>
      </c>
      <c r="J94" t="str">
        <f t="shared" si="3"/>
        <v>Excelsa</v>
      </c>
      <c r="K94" t="str">
        <f>INDEX(products!$A$1:$G$49,MATCH(orders!$D94,products!$A$1:$A$49,0),MATCH(orders!K$1,products!$A$1:$G$1,0))</f>
        <v>L</v>
      </c>
      <c r="L94" t="str">
        <f t="shared" si="4"/>
        <v>Light</v>
      </c>
      <c r="M94" s="17">
        <f>INDEX(products!$A$1:$G$49,MATCH(orders!$D94,products!$A$1:$A$49,0),MATCH(orders!M$1,products!$A$1:$G$1,0))</f>
        <v>1</v>
      </c>
      <c r="N94" s="13">
        <f>INDEX(products!$A$1:$G$49,MATCH(orders!$D94,products!$A$1:$A$49,0),MATCH(orders!N$1,products!$A$1:$G$1,0))</f>
        <v>14.85</v>
      </c>
      <c r="O94" s="15">
        <f t="shared" si="5"/>
        <v>44.55</v>
      </c>
      <c r="P94" t="str">
        <f>_xlfn.XLOOKUP(C94,customers!$A$2:$A$1001,customers!$I$2:$I$1001,,0)</f>
        <v>Yes</v>
      </c>
    </row>
    <row r="95" spans="1:16" x14ac:dyDescent="0.25">
      <c r="A95" s="2" t="s">
        <v>1012</v>
      </c>
      <c r="B95" s="3">
        <v>43538</v>
      </c>
      <c r="C95" s="2" t="s">
        <v>1013</v>
      </c>
      <c r="D95" t="s">
        <v>6176</v>
      </c>
      <c r="E95" s="2">
        <v>4</v>
      </c>
      <c r="F95" s="2" t="str">
        <f>_xlfn.XLOOKUP(C95,customers!$A$2:$A$1001,customers!$B$2:$B$1001,,0)</f>
        <v>Else Langcaster</v>
      </c>
      <c r="G95" s="2" t="str">
        <f>IF(_xlfn.XLOOKUP(orders!C95,customers!$A$1:$A$1001,customers!$C$1:$C$1001,,0)=0,"",_xlfn.XLOOKUP(orders!C95,customers!$A$1:$A$1001,customers!$C$1:$C$1001,,0))</f>
        <v>elangcaster2l@spotify.com</v>
      </c>
      <c r="H95" s="2" t="str">
        <f>_xlfn.XLOOKUP(C95,customers!$A$1:$A$1001,customers!$G$1:$G$1001,,0)</f>
        <v>United Kingdom</v>
      </c>
      <c r="I95" t="str">
        <f>INDEX(products!$A$1:$G$49,MATCH(orders!$D95,products!$A$1:$A$49,0),MATCH(orders!I$1,products!$A$1:$G$1,0))</f>
        <v>Exc</v>
      </c>
      <c r="J95" t="str">
        <f t="shared" si="3"/>
        <v>Excelsa</v>
      </c>
      <c r="K95" t="str">
        <f>INDEX(products!$A$1:$G$49,MATCH(orders!$D95,products!$A$1:$A$49,0),MATCH(orders!K$1,products!$A$1:$G$1,0))</f>
        <v>L</v>
      </c>
      <c r="L95" t="str">
        <f t="shared" si="4"/>
        <v>Light</v>
      </c>
      <c r="M95" s="17">
        <f>INDEX(products!$A$1:$G$49,MATCH(orders!$D95,products!$A$1:$A$49,0),MATCH(orders!M$1,products!$A$1:$G$1,0))</f>
        <v>0.5</v>
      </c>
      <c r="N95" s="13">
        <f>INDEX(products!$A$1:$G$49,MATCH(orders!$D95,products!$A$1:$A$49,0),MATCH(orders!N$1,products!$A$1:$G$1,0))</f>
        <v>8.91</v>
      </c>
      <c r="O95" s="15">
        <f t="shared" si="5"/>
        <v>35.64</v>
      </c>
      <c r="P95" t="str">
        <f>_xlfn.XLOOKUP(C95,customers!$A$2:$A$1001,customers!$I$2:$I$1001,,0)</f>
        <v>Yes</v>
      </c>
    </row>
    <row r="96" spans="1:16" x14ac:dyDescent="0.25">
      <c r="A96" s="2" t="s">
        <v>1018</v>
      </c>
      <c r="B96" s="3">
        <v>44014</v>
      </c>
      <c r="C96" s="2" t="s">
        <v>1019</v>
      </c>
      <c r="D96" t="s">
        <v>6154</v>
      </c>
      <c r="E96" s="2">
        <v>6</v>
      </c>
      <c r="F96" s="2" t="str">
        <f>_xlfn.XLOOKUP(C96,customers!$A$2:$A$1001,customers!$B$2:$B$1001,,0)</f>
        <v>Rudy Farquharson</v>
      </c>
      <c r="G96" s="2" t="str">
        <f>IF(_xlfn.XLOOKUP(orders!C96,customers!$A$1:$A$1001,customers!$C$1:$C$1001,,0)=0,"",_xlfn.XLOOKUP(orders!C96,customers!$A$1:$A$1001,customers!$C$1:$C$1001,,0))</f>
        <v/>
      </c>
      <c r="H96" s="2" t="str">
        <f>_xlfn.XLOOKUP(C96,customers!$A$1:$A$1001,customers!$G$1:$G$1001,,0)</f>
        <v>Ireland</v>
      </c>
      <c r="I96" t="str">
        <f>INDEX(products!$A$1:$G$49,MATCH(orders!$D96,products!$A$1:$A$49,0),MATCH(orders!I$1,products!$A$1:$G$1,0))</f>
        <v>Ara</v>
      </c>
      <c r="J96" t="str">
        <f t="shared" si="3"/>
        <v>Arabica</v>
      </c>
      <c r="K96" t="str">
        <f>INDEX(products!$A$1:$G$49,MATCH(orders!$D96,products!$A$1:$A$49,0),MATCH(orders!K$1,products!$A$1:$G$1,0))</f>
        <v>D</v>
      </c>
      <c r="L96" t="str">
        <f t="shared" si="4"/>
        <v>Dark</v>
      </c>
      <c r="M96" s="17">
        <f>INDEX(products!$A$1:$G$49,MATCH(orders!$D96,products!$A$1:$A$49,0),MATCH(orders!M$1,products!$A$1:$G$1,0))</f>
        <v>0.2</v>
      </c>
      <c r="N96" s="13">
        <f>INDEX(products!$A$1:$G$49,MATCH(orders!$D96,products!$A$1:$A$49,0),MATCH(orders!N$1,products!$A$1:$G$1,0))</f>
        <v>2.9849999999999999</v>
      </c>
      <c r="O96" s="15">
        <f t="shared" si="5"/>
        <v>17.91</v>
      </c>
      <c r="P96" t="str">
        <f>_xlfn.XLOOKUP(C96,customers!$A$2:$A$1001,customers!$I$2:$I$1001,,0)</f>
        <v>Yes</v>
      </c>
    </row>
    <row r="97" spans="1:16" x14ac:dyDescent="0.25">
      <c r="A97" s="2" t="s">
        <v>1022</v>
      </c>
      <c r="B97" s="3">
        <v>43816</v>
      </c>
      <c r="C97" s="2" t="s">
        <v>1023</v>
      </c>
      <c r="D97" t="s">
        <v>6175</v>
      </c>
      <c r="E97" s="2">
        <v>6</v>
      </c>
      <c r="F97" s="2" t="str">
        <f>_xlfn.XLOOKUP(C97,customers!$A$2:$A$1001,customers!$B$2:$B$1001,,0)</f>
        <v>Norene Magauran</v>
      </c>
      <c r="G97" s="2" t="str">
        <f>IF(_xlfn.XLOOKUP(orders!C97,customers!$A$1:$A$1001,customers!$C$1:$C$1001,,0)=0,"",_xlfn.XLOOKUP(orders!C97,customers!$A$1:$A$1001,customers!$C$1:$C$1001,,0))</f>
        <v>nmagauran2n@51.la</v>
      </c>
      <c r="H97" s="2" t="str">
        <f>_xlfn.XLOOKUP(C97,customers!$A$1:$A$1001,customers!$G$1:$G$1001,,0)</f>
        <v>United States</v>
      </c>
      <c r="I97" t="str">
        <f>INDEX(products!$A$1:$G$49,MATCH(orders!$D97,products!$A$1:$A$49,0),MATCH(orders!I$1,products!$A$1:$G$1,0))</f>
        <v>Ara</v>
      </c>
      <c r="J97" t="str">
        <f t="shared" si="3"/>
        <v>Arabica</v>
      </c>
      <c r="K97" t="str">
        <f>INDEX(products!$A$1:$G$49,MATCH(orders!$D97,products!$A$1:$A$49,0),MATCH(orders!K$1,products!$A$1:$G$1,0))</f>
        <v>M</v>
      </c>
      <c r="L97" t="str">
        <f t="shared" si="4"/>
        <v>Medium</v>
      </c>
      <c r="M97" s="17">
        <f>INDEX(products!$A$1:$G$49,MATCH(orders!$D97,products!$A$1:$A$49,0),MATCH(orders!M$1,products!$A$1:$G$1,0))</f>
        <v>2.5</v>
      </c>
      <c r="N97" s="13">
        <f>INDEX(products!$A$1:$G$49,MATCH(orders!$D97,products!$A$1:$A$49,0),MATCH(orders!N$1,products!$A$1:$G$1,0))</f>
        <v>25.874999999999996</v>
      </c>
      <c r="O97" s="15">
        <f t="shared" si="5"/>
        <v>155.24999999999997</v>
      </c>
      <c r="P97" t="str">
        <f>_xlfn.XLOOKUP(C97,customers!$A$2:$A$1001,customers!$I$2:$I$1001,,0)</f>
        <v>No</v>
      </c>
    </row>
    <row r="98" spans="1:16" x14ac:dyDescent="0.25">
      <c r="A98" s="2" t="s">
        <v>1027</v>
      </c>
      <c r="B98" s="3">
        <v>44171</v>
      </c>
      <c r="C98" s="2" t="s">
        <v>1028</v>
      </c>
      <c r="D98" t="s">
        <v>6154</v>
      </c>
      <c r="E98" s="2">
        <v>2</v>
      </c>
      <c r="F98" s="2" t="str">
        <f>_xlfn.XLOOKUP(C98,customers!$A$2:$A$1001,customers!$B$2:$B$1001,,0)</f>
        <v>Vicki Kirdsch</v>
      </c>
      <c r="G98" s="2" t="str">
        <f>IF(_xlfn.XLOOKUP(orders!C98,customers!$A$1:$A$1001,customers!$C$1:$C$1001,,0)=0,"",_xlfn.XLOOKUP(orders!C98,customers!$A$1:$A$1001,customers!$C$1:$C$1001,,0))</f>
        <v>vkirdsch2o@google.fr</v>
      </c>
      <c r="H98" s="2" t="str">
        <f>_xlfn.XLOOKUP(C98,customers!$A$1:$A$1001,customers!$G$1:$G$1001,,0)</f>
        <v>United States</v>
      </c>
      <c r="I98" t="str">
        <f>INDEX(products!$A$1:$G$49,MATCH(orders!$D98,products!$A$1:$A$49,0),MATCH(orders!I$1,products!$A$1:$G$1,0))</f>
        <v>Ara</v>
      </c>
      <c r="J98" t="str">
        <f t="shared" si="3"/>
        <v>Arabica</v>
      </c>
      <c r="K98" t="str">
        <f>INDEX(products!$A$1:$G$49,MATCH(orders!$D98,products!$A$1:$A$49,0),MATCH(orders!K$1,products!$A$1:$G$1,0))</f>
        <v>D</v>
      </c>
      <c r="L98" t="str">
        <f t="shared" si="4"/>
        <v>Dark</v>
      </c>
      <c r="M98" s="17">
        <f>INDEX(products!$A$1:$G$49,MATCH(orders!$D98,products!$A$1:$A$49,0),MATCH(orders!M$1,products!$A$1:$G$1,0))</f>
        <v>0.2</v>
      </c>
      <c r="N98" s="13">
        <f>INDEX(products!$A$1:$G$49,MATCH(orders!$D98,products!$A$1:$A$49,0),MATCH(orders!N$1,products!$A$1:$G$1,0))</f>
        <v>2.9849999999999999</v>
      </c>
      <c r="O98" s="15">
        <f t="shared" si="5"/>
        <v>5.97</v>
      </c>
      <c r="P98" t="str">
        <f>_xlfn.XLOOKUP(C98,customers!$A$2:$A$1001,customers!$I$2:$I$1001,,0)</f>
        <v>No</v>
      </c>
    </row>
    <row r="99" spans="1:16" x14ac:dyDescent="0.25">
      <c r="A99" s="2" t="s">
        <v>1032</v>
      </c>
      <c r="B99" s="3">
        <v>44259</v>
      </c>
      <c r="C99" s="2" t="s">
        <v>1033</v>
      </c>
      <c r="D99" t="s">
        <v>6157</v>
      </c>
      <c r="E99" s="2">
        <v>2</v>
      </c>
      <c r="F99" s="2" t="str">
        <f>_xlfn.XLOOKUP(C99,customers!$A$2:$A$1001,customers!$B$2:$B$1001,,0)</f>
        <v>Ilysa Whapple</v>
      </c>
      <c r="G99" s="2" t="str">
        <f>IF(_xlfn.XLOOKUP(orders!C99,customers!$A$1:$A$1001,customers!$C$1:$C$1001,,0)=0,"",_xlfn.XLOOKUP(orders!C99,customers!$A$1:$A$1001,customers!$C$1:$C$1001,,0))</f>
        <v>iwhapple2p@com.com</v>
      </c>
      <c r="H99" s="2" t="str">
        <f>_xlfn.XLOOKUP(C99,customers!$A$1:$A$1001,customers!$G$1:$G$1001,,0)</f>
        <v>United States</v>
      </c>
      <c r="I99" t="str">
        <f>INDEX(products!$A$1:$G$49,MATCH(orders!$D99,products!$A$1:$A$49,0),MATCH(orders!I$1,products!$A$1:$G$1,0))</f>
        <v>Ara</v>
      </c>
      <c r="J99" t="str">
        <f t="shared" si="3"/>
        <v>Arabica</v>
      </c>
      <c r="K99" t="str">
        <f>INDEX(products!$A$1:$G$49,MATCH(orders!$D99,products!$A$1:$A$49,0),MATCH(orders!K$1,products!$A$1:$G$1,0))</f>
        <v>M</v>
      </c>
      <c r="L99" t="str">
        <f t="shared" si="4"/>
        <v>Medium</v>
      </c>
      <c r="M99" s="17">
        <f>INDEX(products!$A$1:$G$49,MATCH(orders!$D99,products!$A$1:$A$49,0),MATCH(orders!M$1,products!$A$1:$G$1,0))</f>
        <v>0.5</v>
      </c>
      <c r="N99" s="13">
        <f>INDEX(products!$A$1:$G$49,MATCH(orders!$D99,products!$A$1:$A$49,0),MATCH(orders!N$1,products!$A$1:$G$1,0))</f>
        <v>6.75</v>
      </c>
      <c r="O99" s="15">
        <f t="shared" si="5"/>
        <v>13.5</v>
      </c>
      <c r="P99" t="str">
        <f>_xlfn.XLOOKUP(C99,customers!$A$2:$A$1001,customers!$I$2:$I$1001,,0)</f>
        <v>No</v>
      </c>
    </row>
    <row r="100" spans="1:16" x14ac:dyDescent="0.25">
      <c r="A100" s="2" t="s">
        <v>1038</v>
      </c>
      <c r="B100" s="3">
        <v>44394</v>
      </c>
      <c r="C100" s="2" t="s">
        <v>1039</v>
      </c>
      <c r="D100" t="s">
        <v>6154</v>
      </c>
      <c r="E100" s="2">
        <v>1</v>
      </c>
      <c r="F100" s="2" t="str">
        <f>_xlfn.XLOOKUP(C100,customers!$A$2:$A$1001,customers!$B$2:$B$1001,,0)</f>
        <v>Ruy Cancellieri</v>
      </c>
      <c r="G100" s="2" t="str">
        <f>IF(_xlfn.XLOOKUP(orders!C100,customers!$A$1:$A$1001,customers!$C$1:$C$1001,,0)=0,"",_xlfn.XLOOKUP(orders!C100,customers!$A$1:$A$1001,customers!$C$1:$C$1001,,0))</f>
        <v/>
      </c>
      <c r="H100" s="2" t="str">
        <f>_xlfn.XLOOKUP(C100,customers!$A$1:$A$1001,customers!$G$1:$G$1001,,0)</f>
        <v>Ireland</v>
      </c>
      <c r="I100" t="str">
        <f>INDEX(products!$A$1:$G$49,MATCH(orders!$D100,products!$A$1:$A$49,0),MATCH(orders!I$1,products!$A$1:$G$1,0))</f>
        <v>Ara</v>
      </c>
      <c r="J100" t="str">
        <f t="shared" si="3"/>
        <v>Arabica</v>
      </c>
      <c r="K100" t="str">
        <f>INDEX(products!$A$1:$G$49,MATCH(orders!$D100,products!$A$1:$A$49,0),MATCH(orders!K$1,products!$A$1:$G$1,0))</f>
        <v>D</v>
      </c>
      <c r="L100" t="str">
        <f t="shared" si="4"/>
        <v>Dark</v>
      </c>
      <c r="M100" s="17">
        <f>INDEX(products!$A$1:$G$49,MATCH(orders!$D100,products!$A$1:$A$49,0),MATCH(orders!M$1,products!$A$1:$G$1,0))</f>
        <v>0.2</v>
      </c>
      <c r="N100" s="13">
        <f>INDEX(products!$A$1:$G$49,MATCH(orders!$D100,products!$A$1:$A$49,0),MATCH(orders!N$1,products!$A$1:$G$1,0))</f>
        <v>2.9849999999999999</v>
      </c>
      <c r="O100" s="15">
        <f t="shared" si="5"/>
        <v>2.9849999999999999</v>
      </c>
      <c r="P100" t="str">
        <f>_xlfn.XLOOKUP(C100,customers!$A$2:$A$1001,customers!$I$2:$I$1001,,0)</f>
        <v>No</v>
      </c>
    </row>
    <row r="101" spans="1:16" x14ac:dyDescent="0.25">
      <c r="A101" s="2" t="s">
        <v>1043</v>
      </c>
      <c r="B101" s="3">
        <v>44139</v>
      </c>
      <c r="C101" s="2" t="s">
        <v>1044</v>
      </c>
      <c r="D101" t="s">
        <v>6159</v>
      </c>
      <c r="E101" s="2">
        <v>3</v>
      </c>
      <c r="F101" s="2" t="str">
        <f>_xlfn.XLOOKUP(C101,customers!$A$2:$A$1001,customers!$B$2:$B$1001,,0)</f>
        <v>Aube Follett</v>
      </c>
      <c r="G101" s="2" t="str">
        <f>IF(_xlfn.XLOOKUP(orders!C101,customers!$A$1:$A$1001,customers!$C$1:$C$1001,,0)=0,"",_xlfn.XLOOKUP(orders!C101,customers!$A$1:$A$1001,customers!$C$1:$C$1001,,0))</f>
        <v/>
      </c>
      <c r="H101" s="2" t="str">
        <f>_xlfn.XLOOKUP(C101,customers!$A$1:$A$1001,customers!$G$1:$G$1001,,0)</f>
        <v>United States</v>
      </c>
      <c r="I101" t="str">
        <f>INDEX(products!$A$1:$G$49,MATCH(orders!$D101,products!$A$1:$A$49,0),MATCH(orders!I$1,products!$A$1:$G$1,0))</f>
        <v>Lib</v>
      </c>
      <c r="J101" t="str">
        <f t="shared" si="3"/>
        <v>Liberica</v>
      </c>
      <c r="K101" t="str">
        <f>INDEX(products!$A$1:$G$49,MATCH(orders!$D101,products!$A$1:$A$49,0),MATCH(orders!K$1,products!$A$1:$G$1,0))</f>
        <v>M</v>
      </c>
      <c r="L101" t="str">
        <f t="shared" si="4"/>
        <v>Medium</v>
      </c>
      <c r="M101" s="17">
        <f>INDEX(products!$A$1:$G$49,MATCH(orders!$D101,products!$A$1:$A$49,0),MATCH(orders!M$1,products!$A$1:$G$1,0))</f>
        <v>0.2</v>
      </c>
      <c r="N101" s="13">
        <f>INDEX(products!$A$1:$G$49,MATCH(orders!$D101,products!$A$1:$A$49,0),MATCH(orders!N$1,products!$A$1:$G$1,0))</f>
        <v>4.3650000000000002</v>
      </c>
      <c r="O101" s="15">
        <f t="shared" si="5"/>
        <v>13.095000000000001</v>
      </c>
      <c r="P101" t="str">
        <f>_xlfn.XLOOKUP(C101,customers!$A$2:$A$1001,customers!$I$2:$I$1001,,0)</f>
        <v>Yes</v>
      </c>
    </row>
    <row r="102" spans="1:16" x14ac:dyDescent="0.25">
      <c r="A102" s="2" t="s">
        <v>1048</v>
      </c>
      <c r="B102" s="3">
        <v>44291</v>
      </c>
      <c r="C102" s="2" t="s">
        <v>1049</v>
      </c>
      <c r="D102" t="s">
        <v>6167</v>
      </c>
      <c r="E102" s="2">
        <v>2</v>
      </c>
      <c r="F102" s="2" t="str">
        <f>_xlfn.XLOOKUP(C102,customers!$A$2:$A$1001,customers!$B$2:$B$1001,,0)</f>
        <v>Rudiger Di Bartolomeo</v>
      </c>
      <c r="G102" s="2" t="str">
        <f>IF(_xlfn.XLOOKUP(orders!C102,customers!$A$1:$A$1001,customers!$C$1:$C$1001,,0)=0,"",_xlfn.XLOOKUP(orders!C102,customers!$A$1:$A$1001,customers!$C$1:$C$1001,,0))</f>
        <v/>
      </c>
      <c r="H102" s="2" t="str">
        <f>_xlfn.XLOOKUP(C102,customers!$A$1:$A$1001,customers!$G$1:$G$1001,,0)</f>
        <v>United States</v>
      </c>
      <c r="I102" t="str">
        <f>INDEX(products!$A$1:$G$49,MATCH(orders!$D102,products!$A$1:$A$49,0),MATCH(orders!I$1,products!$A$1:$G$1,0))</f>
        <v>Ara</v>
      </c>
      <c r="J102" t="str">
        <f t="shared" si="3"/>
        <v>Arabica</v>
      </c>
      <c r="K102" t="str">
        <f>INDEX(products!$A$1:$G$49,MATCH(orders!$D102,products!$A$1:$A$49,0),MATCH(orders!K$1,products!$A$1:$G$1,0))</f>
        <v>L</v>
      </c>
      <c r="L102" t="str">
        <f t="shared" si="4"/>
        <v>Light</v>
      </c>
      <c r="M102" s="17">
        <f>INDEX(products!$A$1:$G$49,MATCH(orders!$D102,products!$A$1:$A$49,0),MATCH(orders!M$1,products!$A$1:$G$1,0))</f>
        <v>0.2</v>
      </c>
      <c r="N102" s="13">
        <f>INDEX(products!$A$1:$G$49,MATCH(orders!$D102,products!$A$1:$A$49,0),MATCH(orders!N$1,products!$A$1:$G$1,0))</f>
        <v>3.8849999999999998</v>
      </c>
      <c r="O102" s="15">
        <f t="shared" si="5"/>
        <v>7.77</v>
      </c>
      <c r="P102" t="str">
        <f>_xlfn.XLOOKUP(C102,customers!$A$2:$A$1001,customers!$I$2:$I$1001,,0)</f>
        <v>Yes</v>
      </c>
    </row>
    <row r="103" spans="1:16" x14ac:dyDescent="0.25">
      <c r="A103" s="2" t="s">
        <v>1053</v>
      </c>
      <c r="B103" s="3">
        <v>43891</v>
      </c>
      <c r="C103" s="2" t="s">
        <v>1054</v>
      </c>
      <c r="D103" t="s">
        <v>6165</v>
      </c>
      <c r="E103" s="2">
        <v>5</v>
      </c>
      <c r="F103" s="2" t="str">
        <f>_xlfn.XLOOKUP(C103,customers!$A$2:$A$1001,customers!$B$2:$B$1001,,0)</f>
        <v>Nickey Youles</v>
      </c>
      <c r="G103" s="2" t="str">
        <f>IF(_xlfn.XLOOKUP(orders!C103,customers!$A$1:$A$1001,customers!$C$1:$C$1001,,0)=0,"",_xlfn.XLOOKUP(orders!C103,customers!$A$1:$A$1001,customers!$C$1:$C$1001,,0))</f>
        <v>nyoules2t@reference.com</v>
      </c>
      <c r="H103" s="2" t="str">
        <f>_xlfn.XLOOKUP(C103,customers!$A$1:$A$1001,customers!$G$1:$G$1001,,0)</f>
        <v>Ireland</v>
      </c>
      <c r="I103" t="str">
        <f>INDEX(products!$A$1:$G$49,MATCH(orders!$D103,products!$A$1:$A$49,0),MATCH(orders!I$1,products!$A$1:$G$1,0))</f>
        <v>Lib</v>
      </c>
      <c r="J103" t="str">
        <f t="shared" si="3"/>
        <v>Liberica</v>
      </c>
      <c r="K103" t="str">
        <f>INDEX(products!$A$1:$G$49,MATCH(orders!$D103,products!$A$1:$A$49,0),MATCH(orders!K$1,products!$A$1:$G$1,0))</f>
        <v>D</v>
      </c>
      <c r="L103" t="str">
        <f t="shared" si="4"/>
        <v>Dark</v>
      </c>
      <c r="M103" s="17">
        <f>INDEX(products!$A$1:$G$49,MATCH(orders!$D103,products!$A$1:$A$49,0),MATCH(orders!M$1,products!$A$1:$G$1,0))</f>
        <v>2.5</v>
      </c>
      <c r="N103" s="13">
        <f>INDEX(products!$A$1:$G$49,MATCH(orders!$D103,products!$A$1:$A$49,0),MATCH(orders!N$1,products!$A$1:$G$1,0))</f>
        <v>29.784999999999997</v>
      </c>
      <c r="O103" s="15">
        <f t="shared" si="5"/>
        <v>148.92499999999998</v>
      </c>
      <c r="P103" t="str">
        <f>_xlfn.XLOOKUP(C103,customers!$A$2:$A$1001,customers!$I$2:$I$1001,,0)</f>
        <v>Yes</v>
      </c>
    </row>
    <row r="104" spans="1:16" x14ac:dyDescent="0.25">
      <c r="A104" s="2" t="s">
        <v>1059</v>
      </c>
      <c r="B104" s="3">
        <v>44488</v>
      </c>
      <c r="C104" s="2" t="s">
        <v>1060</v>
      </c>
      <c r="D104" t="s">
        <v>6143</v>
      </c>
      <c r="E104" s="2">
        <v>3</v>
      </c>
      <c r="F104" s="2" t="str">
        <f>_xlfn.XLOOKUP(C104,customers!$A$2:$A$1001,customers!$B$2:$B$1001,,0)</f>
        <v>Dyanna Aizikovitz</v>
      </c>
      <c r="G104" s="2" t="str">
        <f>IF(_xlfn.XLOOKUP(orders!C104,customers!$A$1:$A$1001,customers!$C$1:$C$1001,,0)=0,"",_xlfn.XLOOKUP(orders!C104,customers!$A$1:$A$1001,customers!$C$1:$C$1001,,0))</f>
        <v>daizikovitz2u@answers.com</v>
      </c>
      <c r="H104" s="2" t="str">
        <f>_xlfn.XLOOKUP(C104,customers!$A$1:$A$1001,customers!$G$1:$G$1001,,0)</f>
        <v>Ireland</v>
      </c>
      <c r="I104" t="str">
        <f>INDEX(products!$A$1:$G$49,MATCH(orders!$D104,products!$A$1:$A$49,0),MATCH(orders!I$1,products!$A$1:$G$1,0))</f>
        <v>Lib</v>
      </c>
      <c r="J104" t="str">
        <f t="shared" si="3"/>
        <v>Liberica</v>
      </c>
      <c r="K104" t="str">
        <f>INDEX(products!$A$1:$G$49,MATCH(orders!$D104,products!$A$1:$A$49,0),MATCH(orders!K$1,products!$A$1:$G$1,0))</f>
        <v>D</v>
      </c>
      <c r="L104" t="str">
        <f t="shared" si="4"/>
        <v>Dark</v>
      </c>
      <c r="M104" s="17">
        <f>INDEX(products!$A$1:$G$49,MATCH(orders!$D104,products!$A$1:$A$49,0),MATCH(orders!M$1,products!$A$1:$G$1,0))</f>
        <v>1</v>
      </c>
      <c r="N104" s="13">
        <f>INDEX(products!$A$1:$G$49,MATCH(orders!$D104,products!$A$1:$A$49,0),MATCH(orders!N$1,products!$A$1:$G$1,0))</f>
        <v>12.95</v>
      </c>
      <c r="O104" s="15">
        <f t="shared" si="5"/>
        <v>38.849999999999994</v>
      </c>
      <c r="P104" t="str">
        <f>_xlfn.XLOOKUP(C104,customers!$A$2:$A$1001,customers!$I$2:$I$1001,,0)</f>
        <v>Yes</v>
      </c>
    </row>
    <row r="105" spans="1:16" x14ac:dyDescent="0.25">
      <c r="A105" s="2" t="s">
        <v>1065</v>
      </c>
      <c r="B105" s="3">
        <v>44750</v>
      </c>
      <c r="C105" s="2" t="s">
        <v>1066</v>
      </c>
      <c r="D105" t="s">
        <v>6174</v>
      </c>
      <c r="E105" s="2">
        <v>4</v>
      </c>
      <c r="F105" s="2" t="str">
        <f>_xlfn.XLOOKUP(C105,customers!$A$2:$A$1001,customers!$B$2:$B$1001,,0)</f>
        <v>Bram Revel</v>
      </c>
      <c r="G105" s="2" t="str">
        <f>IF(_xlfn.XLOOKUP(orders!C105,customers!$A$1:$A$1001,customers!$C$1:$C$1001,,0)=0,"",_xlfn.XLOOKUP(orders!C105,customers!$A$1:$A$1001,customers!$C$1:$C$1001,,0))</f>
        <v>brevel2v@fastcompany.com</v>
      </c>
      <c r="H105" s="2" t="str">
        <f>_xlfn.XLOOKUP(C105,customers!$A$1:$A$1001,customers!$G$1:$G$1001,,0)</f>
        <v>United States</v>
      </c>
      <c r="I105" t="str">
        <f>INDEX(products!$A$1:$G$49,MATCH(orders!$D105,products!$A$1:$A$49,0),MATCH(orders!I$1,products!$A$1:$G$1,0))</f>
        <v>Rob</v>
      </c>
      <c r="J105" t="str">
        <f t="shared" si="3"/>
        <v>Robusta</v>
      </c>
      <c r="K105" t="str">
        <f>INDEX(products!$A$1:$G$49,MATCH(orders!$D105,products!$A$1:$A$49,0),MATCH(orders!K$1,products!$A$1:$G$1,0))</f>
        <v>M</v>
      </c>
      <c r="L105" t="str">
        <f t="shared" si="4"/>
        <v>Medium</v>
      </c>
      <c r="M105" s="17">
        <f>INDEX(products!$A$1:$G$49,MATCH(orders!$D105,products!$A$1:$A$49,0),MATCH(orders!M$1,products!$A$1:$G$1,0))</f>
        <v>0.2</v>
      </c>
      <c r="N105" s="13">
        <f>INDEX(products!$A$1:$G$49,MATCH(orders!$D105,products!$A$1:$A$49,0),MATCH(orders!N$1,products!$A$1:$G$1,0))</f>
        <v>2.9849999999999999</v>
      </c>
      <c r="O105" s="15">
        <f t="shared" si="5"/>
        <v>11.94</v>
      </c>
      <c r="P105" t="str">
        <f>_xlfn.XLOOKUP(C105,customers!$A$2:$A$1001,customers!$I$2:$I$1001,,0)</f>
        <v>No</v>
      </c>
    </row>
    <row r="106" spans="1:16" x14ac:dyDescent="0.25">
      <c r="A106" s="2" t="s">
        <v>1071</v>
      </c>
      <c r="B106" s="3">
        <v>43694</v>
      </c>
      <c r="C106" s="2" t="s">
        <v>1072</v>
      </c>
      <c r="D106" t="s">
        <v>6162</v>
      </c>
      <c r="E106" s="2">
        <v>6</v>
      </c>
      <c r="F106" s="2" t="str">
        <f>_xlfn.XLOOKUP(C106,customers!$A$2:$A$1001,customers!$B$2:$B$1001,,0)</f>
        <v>Emiline Priddis</v>
      </c>
      <c r="G106" s="2" t="str">
        <f>IF(_xlfn.XLOOKUP(orders!C106,customers!$A$1:$A$1001,customers!$C$1:$C$1001,,0)=0,"",_xlfn.XLOOKUP(orders!C106,customers!$A$1:$A$1001,customers!$C$1:$C$1001,,0))</f>
        <v>epriddis2w@nationalgeographic.com</v>
      </c>
      <c r="H106" s="2" t="str">
        <f>_xlfn.XLOOKUP(C106,customers!$A$1:$A$1001,customers!$G$1:$G$1001,,0)</f>
        <v>United States</v>
      </c>
      <c r="I106" t="str">
        <f>INDEX(products!$A$1:$G$49,MATCH(orders!$D106,products!$A$1:$A$49,0),MATCH(orders!I$1,products!$A$1:$G$1,0))</f>
        <v>Lib</v>
      </c>
      <c r="J106" t="str">
        <f t="shared" si="3"/>
        <v>Liberica</v>
      </c>
      <c r="K106" t="str">
        <f>INDEX(products!$A$1:$G$49,MATCH(orders!$D106,products!$A$1:$A$49,0),MATCH(orders!K$1,products!$A$1:$G$1,0))</f>
        <v>M</v>
      </c>
      <c r="L106" t="str">
        <f t="shared" si="4"/>
        <v>Medium</v>
      </c>
      <c r="M106" s="17">
        <f>INDEX(products!$A$1:$G$49,MATCH(orders!$D106,products!$A$1:$A$49,0),MATCH(orders!M$1,products!$A$1:$G$1,0))</f>
        <v>1</v>
      </c>
      <c r="N106" s="13">
        <f>INDEX(products!$A$1:$G$49,MATCH(orders!$D106,products!$A$1:$A$49,0),MATCH(orders!N$1,products!$A$1:$G$1,0))</f>
        <v>14.55</v>
      </c>
      <c r="O106" s="15">
        <f t="shared" si="5"/>
        <v>87.300000000000011</v>
      </c>
      <c r="P106" t="str">
        <f>_xlfn.XLOOKUP(C106,customers!$A$2:$A$1001,customers!$I$2:$I$1001,,0)</f>
        <v>No</v>
      </c>
    </row>
    <row r="107" spans="1:16" x14ac:dyDescent="0.25">
      <c r="A107" s="2" t="s">
        <v>1077</v>
      </c>
      <c r="B107" s="3">
        <v>43982</v>
      </c>
      <c r="C107" s="2" t="s">
        <v>1078</v>
      </c>
      <c r="D107" t="s">
        <v>6157</v>
      </c>
      <c r="E107" s="2">
        <v>6</v>
      </c>
      <c r="F107" s="2" t="str">
        <f>_xlfn.XLOOKUP(C107,customers!$A$2:$A$1001,customers!$B$2:$B$1001,,0)</f>
        <v>Queenie Veel</v>
      </c>
      <c r="G107" s="2" t="str">
        <f>IF(_xlfn.XLOOKUP(orders!C107,customers!$A$1:$A$1001,customers!$C$1:$C$1001,,0)=0,"",_xlfn.XLOOKUP(orders!C107,customers!$A$1:$A$1001,customers!$C$1:$C$1001,,0))</f>
        <v>qveel2x@jugem.jp</v>
      </c>
      <c r="H107" s="2" t="str">
        <f>_xlfn.XLOOKUP(C107,customers!$A$1:$A$1001,customers!$G$1:$G$1001,,0)</f>
        <v>United States</v>
      </c>
      <c r="I107" t="str">
        <f>INDEX(products!$A$1:$G$49,MATCH(orders!$D107,products!$A$1:$A$49,0),MATCH(orders!I$1,products!$A$1:$G$1,0))</f>
        <v>Ara</v>
      </c>
      <c r="J107" t="str">
        <f t="shared" si="3"/>
        <v>Arabica</v>
      </c>
      <c r="K107" t="str">
        <f>INDEX(products!$A$1:$G$49,MATCH(orders!$D107,products!$A$1:$A$49,0),MATCH(orders!K$1,products!$A$1:$G$1,0))</f>
        <v>M</v>
      </c>
      <c r="L107" t="str">
        <f t="shared" si="4"/>
        <v>Medium</v>
      </c>
      <c r="M107" s="17">
        <f>INDEX(products!$A$1:$G$49,MATCH(orders!$D107,products!$A$1:$A$49,0),MATCH(orders!M$1,products!$A$1:$G$1,0))</f>
        <v>0.5</v>
      </c>
      <c r="N107" s="13">
        <f>INDEX(products!$A$1:$G$49,MATCH(orders!$D107,products!$A$1:$A$49,0),MATCH(orders!N$1,products!$A$1:$G$1,0))</f>
        <v>6.75</v>
      </c>
      <c r="O107" s="15">
        <f t="shared" si="5"/>
        <v>40.5</v>
      </c>
      <c r="P107" t="str">
        <f>_xlfn.XLOOKUP(C107,customers!$A$2:$A$1001,customers!$I$2:$I$1001,,0)</f>
        <v>Yes</v>
      </c>
    </row>
    <row r="108" spans="1:16" x14ac:dyDescent="0.25">
      <c r="A108" s="2" t="s">
        <v>1083</v>
      </c>
      <c r="B108" s="3">
        <v>43956</v>
      </c>
      <c r="C108" s="2" t="s">
        <v>1084</v>
      </c>
      <c r="D108" t="s">
        <v>6183</v>
      </c>
      <c r="E108" s="2">
        <v>2</v>
      </c>
      <c r="F108" s="2" t="str">
        <f>_xlfn.XLOOKUP(C108,customers!$A$2:$A$1001,customers!$B$2:$B$1001,,0)</f>
        <v>Lind Conyers</v>
      </c>
      <c r="G108" s="2" t="str">
        <f>IF(_xlfn.XLOOKUP(orders!C108,customers!$A$1:$A$1001,customers!$C$1:$C$1001,,0)=0,"",_xlfn.XLOOKUP(orders!C108,customers!$A$1:$A$1001,customers!$C$1:$C$1001,,0))</f>
        <v>lconyers2y@twitter.com</v>
      </c>
      <c r="H108" s="2" t="str">
        <f>_xlfn.XLOOKUP(C108,customers!$A$1:$A$1001,customers!$G$1:$G$1001,,0)</f>
        <v>United States</v>
      </c>
      <c r="I108" t="str">
        <f>INDEX(products!$A$1:$G$49,MATCH(orders!$D108,products!$A$1:$A$49,0),MATCH(orders!I$1,products!$A$1:$G$1,0))</f>
        <v>Exc</v>
      </c>
      <c r="J108" t="str">
        <f t="shared" si="3"/>
        <v>Excelsa</v>
      </c>
      <c r="K108" t="str">
        <f>INDEX(products!$A$1:$G$49,MATCH(orders!$D108,products!$A$1:$A$49,0),MATCH(orders!K$1,products!$A$1:$G$1,0))</f>
        <v>D</v>
      </c>
      <c r="L108" t="str">
        <f t="shared" si="4"/>
        <v>Dark</v>
      </c>
      <c r="M108" s="17">
        <f>INDEX(products!$A$1:$G$49,MATCH(orders!$D108,products!$A$1:$A$49,0),MATCH(orders!M$1,products!$A$1:$G$1,0))</f>
        <v>1</v>
      </c>
      <c r="N108" s="13">
        <f>INDEX(products!$A$1:$G$49,MATCH(orders!$D108,products!$A$1:$A$49,0),MATCH(orders!N$1,products!$A$1:$G$1,0))</f>
        <v>12.15</v>
      </c>
      <c r="O108" s="15">
        <f t="shared" si="5"/>
        <v>24.3</v>
      </c>
      <c r="P108" t="str">
        <f>_xlfn.XLOOKUP(C108,customers!$A$2:$A$1001,customers!$I$2:$I$1001,,0)</f>
        <v>No</v>
      </c>
    </row>
    <row r="109" spans="1:16" x14ac:dyDescent="0.25">
      <c r="A109" s="2" t="s">
        <v>1089</v>
      </c>
      <c r="B109" s="3">
        <v>43569</v>
      </c>
      <c r="C109" s="2" t="s">
        <v>1090</v>
      </c>
      <c r="D109" t="s">
        <v>6146</v>
      </c>
      <c r="E109" s="2">
        <v>3</v>
      </c>
      <c r="F109" s="2" t="str">
        <f>_xlfn.XLOOKUP(C109,customers!$A$2:$A$1001,customers!$B$2:$B$1001,,0)</f>
        <v>Pen Wye</v>
      </c>
      <c r="G109" s="2" t="str">
        <f>IF(_xlfn.XLOOKUP(orders!C109,customers!$A$1:$A$1001,customers!$C$1:$C$1001,,0)=0,"",_xlfn.XLOOKUP(orders!C109,customers!$A$1:$A$1001,customers!$C$1:$C$1001,,0))</f>
        <v>pwye2z@dagondesign.com</v>
      </c>
      <c r="H109" s="2" t="str">
        <f>_xlfn.XLOOKUP(C109,customers!$A$1:$A$1001,customers!$G$1:$G$1001,,0)</f>
        <v>United States</v>
      </c>
      <c r="I109" t="str">
        <f>INDEX(products!$A$1:$G$49,MATCH(orders!$D109,products!$A$1:$A$49,0),MATCH(orders!I$1,products!$A$1:$G$1,0))</f>
        <v>Rob</v>
      </c>
      <c r="J109" t="str">
        <f t="shared" si="3"/>
        <v>Robusta</v>
      </c>
      <c r="K109" t="str">
        <f>INDEX(products!$A$1:$G$49,MATCH(orders!$D109,products!$A$1:$A$49,0),MATCH(orders!K$1,products!$A$1:$G$1,0))</f>
        <v>M</v>
      </c>
      <c r="L109" t="str">
        <f t="shared" si="4"/>
        <v>Medium</v>
      </c>
      <c r="M109" s="17">
        <f>INDEX(products!$A$1:$G$49,MATCH(orders!$D109,products!$A$1:$A$49,0),MATCH(orders!M$1,products!$A$1:$G$1,0))</f>
        <v>0.5</v>
      </c>
      <c r="N109" s="13">
        <f>INDEX(products!$A$1:$G$49,MATCH(orders!$D109,products!$A$1:$A$49,0),MATCH(orders!N$1,products!$A$1:$G$1,0))</f>
        <v>5.97</v>
      </c>
      <c r="O109" s="15">
        <f t="shared" si="5"/>
        <v>17.91</v>
      </c>
      <c r="P109" t="str">
        <f>_xlfn.XLOOKUP(C109,customers!$A$2:$A$1001,customers!$I$2:$I$1001,,0)</f>
        <v>Yes</v>
      </c>
    </row>
    <row r="110" spans="1:16" x14ac:dyDescent="0.25">
      <c r="A110" s="2" t="s">
        <v>1095</v>
      </c>
      <c r="B110" s="3">
        <v>44041</v>
      </c>
      <c r="C110" s="2" t="s">
        <v>1096</v>
      </c>
      <c r="D110" t="s">
        <v>6157</v>
      </c>
      <c r="E110" s="2">
        <v>4</v>
      </c>
      <c r="F110" s="2" t="str">
        <f>_xlfn.XLOOKUP(C110,customers!$A$2:$A$1001,customers!$B$2:$B$1001,,0)</f>
        <v>Isahella Hagland</v>
      </c>
      <c r="G110" s="2" t="str">
        <f>IF(_xlfn.XLOOKUP(orders!C110,customers!$A$1:$A$1001,customers!$C$1:$C$1001,,0)=0,"",_xlfn.XLOOKUP(orders!C110,customers!$A$1:$A$1001,customers!$C$1:$C$1001,,0))</f>
        <v/>
      </c>
      <c r="H110" s="2" t="str">
        <f>_xlfn.XLOOKUP(C110,customers!$A$1:$A$1001,customers!$G$1:$G$1001,,0)</f>
        <v>United States</v>
      </c>
      <c r="I110" t="str">
        <f>INDEX(products!$A$1:$G$49,MATCH(orders!$D110,products!$A$1:$A$49,0),MATCH(orders!I$1,products!$A$1:$G$1,0))</f>
        <v>Ara</v>
      </c>
      <c r="J110" t="str">
        <f t="shared" si="3"/>
        <v>Arabica</v>
      </c>
      <c r="K110" t="str">
        <f>INDEX(products!$A$1:$G$49,MATCH(orders!$D110,products!$A$1:$A$49,0),MATCH(orders!K$1,products!$A$1:$G$1,0))</f>
        <v>M</v>
      </c>
      <c r="L110" t="str">
        <f t="shared" si="4"/>
        <v>Medium</v>
      </c>
      <c r="M110" s="17">
        <f>INDEX(products!$A$1:$G$49,MATCH(orders!$D110,products!$A$1:$A$49,0),MATCH(orders!M$1,products!$A$1:$G$1,0))</f>
        <v>0.5</v>
      </c>
      <c r="N110" s="13">
        <f>INDEX(products!$A$1:$G$49,MATCH(orders!$D110,products!$A$1:$A$49,0),MATCH(orders!N$1,products!$A$1:$G$1,0))</f>
        <v>6.75</v>
      </c>
      <c r="O110" s="15">
        <f t="shared" si="5"/>
        <v>27</v>
      </c>
      <c r="P110" t="str">
        <f>_xlfn.XLOOKUP(C110,customers!$A$2:$A$1001,customers!$I$2:$I$1001,,0)</f>
        <v>No</v>
      </c>
    </row>
    <row r="111" spans="1:16" x14ac:dyDescent="0.25">
      <c r="A111" s="2" t="s">
        <v>1100</v>
      </c>
      <c r="B111" s="3">
        <v>43811</v>
      </c>
      <c r="C111" s="2" t="s">
        <v>1101</v>
      </c>
      <c r="D111" t="s">
        <v>6169</v>
      </c>
      <c r="E111" s="2">
        <v>1</v>
      </c>
      <c r="F111" s="2" t="str">
        <f>_xlfn.XLOOKUP(C111,customers!$A$2:$A$1001,customers!$B$2:$B$1001,,0)</f>
        <v>Terry Sheryn</v>
      </c>
      <c r="G111" s="2" t="str">
        <f>IF(_xlfn.XLOOKUP(orders!C111,customers!$A$1:$A$1001,customers!$C$1:$C$1001,,0)=0,"",_xlfn.XLOOKUP(orders!C111,customers!$A$1:$A$1001,customers!$C$1:$C$1001,,0))</f>
        <v>tsheryn31@mtv.com</v>
      </c>
      <c r="H111" s="2" t="str">
        <f>_xlfn.XLOOKUP(C111,customers!$A$1:$A$1001,customers!$G$1:$G$1001,,0)</f>
        <v>United States</v>
      </c>
      <c r="I111" t="str">
        <f>INDEX(products!$A$1:$G$49,MATCH(orders!$D111,products!$A$1:$A$49,0),MATCH(orders!I$1,products!$A$1:$G$1,0))</f>
        <v>Lib</v>
      </c>
      <c r="J111" t="str">
        <f t="shared" si="3"/>
        <v>Liberica</v>
      </c>
      <c r="K111" t="str">
        <f>INDEX(products!$A$1:$G$49,MATCH(orders!$D111,products!$A$1:$A$49,0),MATCH(orders!K$1,products!$A$1:$G$1,0))</f>
        <v>D</v>
      </c>
      <c r="L111" t="str">
        <f t="shared" si="4"/>
        <v>Dark</v>
      </c>
      <c r="M111" s="17">
        <f>INDEX(products!$A$1:$G$49,MATCH(orders!$D111,products!$A$1:$A$49,0),MATCH(orders!M$1,products!$A$1:$G$1,0))</f>
        <v>0.5</v>
      </c>
      <c r="N111" s="13">
        <f>INDEX(products!$A$1:$G$49,MATCH(orders!$D111,products!$A$1:$A$49,0),MATCH(orders!N$1,products!$A$1:$G$1,0))</f>
        <v>7.77</v>
      </c>
      <c r="O111" s="15">
        <f t="shared" si="5"/>
        <v>7.77</v>
      </c>
      <c r="P111" t="str">
        <f>_xlfn.XLOOKUP(C111,customers!$A$2:$A$1001,customers!$I$2:$I$1001,,0)</f>
        <v>Yes</v>
      </c>
    </row>
    <row r="112" spans="1:16" x14ac:dyDescent="0.25">
      <c r="A112" s="2" t="s">
        <v>1106</v>
      </c>
      <c r="B112" s="3">
        <v>44727</v>
      </c>
      <c r="C112" s="2" t="s">
        <v>1107</v>
      </c>
      <c r="D112" t="s">
        <v>6184</v>
      </c>
      <c r="E112" s="2">
        <v>3</v>
      </c>
      <c r="F112" s="2" t="str">
        <f>_xlfn.XLOOKUP(C112,customers!$A$2:$A$1001,customers!$B$2:$B$1001,,0)</f>
        <v>Marie-jeanne Redgrave</v>
      </c>
      <c r="G112" s="2" t="str">
        <f>IF(_xlfn.XLOOKUP(orders!C112,customers!$A$1:$A$1001,customers!$C$1:$C$1001,,0)=0,"",_xlfn.XLOOKUP(orders!C112,customers!$A$1:$A$1001,customers!$C$1:$C$1001,,0))</f>
        <v>mredgrave32@cargocollective.com</v>
      </c>
      <c r="H112" s="2" t="str">
        <f>_xlfn.XLOOKUP(C112,customers!$A$1:$A$1001,customers!$G$1:$G$1001,,0)</f>
        <v>United States</v>
      </c>
      <c r="I112" t="str">
        <f>INDEX(products!$A$1:$G$49,MATCH(orders!$D112,products!$A$1:$A$49,0),MATCH(orders!I$1,products!$A$1:$G$1,0))</f>
        <v>Exc</v>
      </c>
      <c r="J112" t="str">
        <f t="shared" si="3"/>
        <v>Excelsa</v>
      </c>
      <c r="K112" t="str">
        <f>INDEX(products!$A$1:$G$49,MATCH(orders!$D112,products!$A$1:$A$49,0),MATCH(orders!K$1,products!$A$1:$G$1,0))</f>
        <v>L</v>
      </c>
      <c r="L112" t="str">
        <f t="shared" si="4"/>
        <v>Light</v>
      </c>
      <c r="M112" s="17">
        <f>INDEX(products!$A$1:$G$49,MATCH(orders!$D112,products!$A$1:$A$49,0),MATCH(orders!M$1,products!$A$1:$G$1,0))</f>
        <v>0.2</v>
      </c>
      <c r="N112" s="13">
        <f>INDEX(products!$A$1:$G$49,MATCH(orders!$D112,products!$A$1:$A$49,0),MATCH(orders!N$1,products!$A$1:$G$1,0))</f>
        <v>4.4550000000000001</v>
      </c>
      <c r="O112" s="15">
        <f t="shared" si="5"/>
        <v>13.365</v>
      </c>
      <c r="P112" t="str">
        <f>_xlfn.XLOOKUP(C112,customers!$A$2:$A$1001,customers!$I$2:$I$1001,,0)</f>
        <v>Yes</v>
      </c>
    </row>
    <row r="113" spans="1:16" x14ac:dyDescent="0.25">
      <c r="A113" s="2" t="s">
        <v>1112</v>
      </c>
      <c r="B113" s="3">
        <v>43642</v>
      </c>
      <c r="C113" s="2" t="s">
        <v>1113</v>
      </c>
      <c r="D113" t="s">
        <v>6172</v>
      </c>
      <c r="E113" s="2">
        <v>5</v>
      </c>
      <c r="F113" s="2" t="str">
        <f>_xlfn.XLOOKUP(C113,customers!$A$2:$A$1001,customers!$B$2:$B$1001,,0)</f>
        <v>Betty Fominov</v>
      </c>
      <c r="G113" s="2" t="str">
        <f>IF(_xlfn.XLOOKUP(orders!C113,customers!$A$1:$A$1001,customers!$C$1:$C$1001,,0)=0,"",_xlfn.XLOOKUP(orders!C113,customers!$A$1:$A$1001,customers!$C$1:$C$1001,,0))</f>
        <v>bfominov33@yale.edu</v>
      </c>
      <c r="H113" s="2" t="str">
        <f>_xlfn.XLOOKUP(C113,customers!$A$1:$A$1001,customers!$G$1:$G$1001,,0)</f>
        <v>United States</v>
      </c>
      <c r="I113" t="str">
        <f>INDEX(products!$A$1:$G$49,MATCH(orders!$D113,products!$A$1:$A$49,0),MATCH(orders!I$1,products!$A$1:$G$1,0))</f>
        <v>Rob</v>
      </c>
      <c r="J113" t="str">
        <f t="shared" si="3"/>
        <v>Robusta</v>
      </c>
      <c r="K113" t="str">
        <f>INDEX(products!$A$1:$G$49,MATCH(orders!$D113,products!$A$1:$A$49,0),MATCH(orders!K$1,products!$A$1:$G$1,0))</f>
        <v>D</v>
      </c>
      <c r="L113" t="str">
        <f t="shared" si="4"/>
        <v>Dark</v>
      </c>
      <c r="M113" s="17">
        <f>INDEX(products!$A$1:$G$49,MATCH(orders!$D113,products!$A$1:$A$49,0),MATCH(orders!M$1,products!$A$1:$G$1,0))</f>
        <v>0.5</v>
      </c>
      <c r="N113" s="13">
        <f>INDEX(products!$A$1:$G$49,MATCH(orders!$D113,products!$A$1:$A$49,0),MATCH(orders!N$1,products!$A$1:$G$1,0))</f>
        <v>5.3699999999999992</v>
      </c>
      <c r="O113" s="15">
        <f t="shared" si="5"/>
        <v>26.849999999999994</v>
      </c>
      <c r="P113" t="str">
        <f>_xlfn.XLOOKUP(C113,customers!$A$2:$A$1001,customers!$I$2:$I$1001,,0)</f>
        <v>No</v>
      </c>
    </row>
    <row r="114" spans="1:16" x14ac:dyDescent="0.25">
      <c r="A114" s="2" t="s">
        <v>1117</v>
      </c>
      <c r="B114" s="3">
        <v>44481</v>
      </c>
      <c r="C114" s="2" t="s">
        <v>1118</v>
      </c>
      <c r="D114" t="s">
        <v>6155</v>
      </c>
      <c r="E114" s="2">
        <v>1</v>
      </c>
      <c r="F114" s="2" t="str">
        <f>_xlfn.XLOOKUP(C114,customers!$A$2:$A$1001,customers!$B$2:$B$1001,,0)</f>
        <v>Shawnee Critchlow</v>
      </c>
      <c r="G114" s="2" t="str">
        <f>IF(_xlfn.XLOOKUP(orders!C114,customers!$A$1:$A$1001,customers!$C$1:$C$1001,,0)=0,"",_xlfn.XLOOKUP(orders!C114,customers!$A$1:$A$1001,customers!$C$1:$C$1001,,0))</f>
        <v>scritchlow34@un.org</v>
      </c>
      <c r="H114" s="2" t="str">
        <f>_xlfn.XLOOKUP(C114,customers!$A$1:$A$1001,customers!$G$1:$G$1001,,0)</f>
        <v>United States</v>
      </c>
      <c r="I114" t="str">
        <f>INDEX(products!$A$1:$G$49,MATCH(orders!$D114,products!$A$1:$A$49,0),MATCH(orders!I$1,products!$A$1:$G$1,0))</f>
        <v>Ara</v>
      </c>
      <c r="J114" t="str">
        <f t="shared" si="3"/>
        <v>Arabica</v>
      </c>
      <c r="K114" t="str">
        <f>INDEX(products!$A$1:$G$49,MATCH(orders!$D114,products!$A$1:$A$49,0),MATCH(orders!K$1,products!$A$1:$G$1,0))</f>
        <v>M</v>
      </c>
      <c r="L114" t="str">
        <f t="shared" si="4"/>
        <v>Medium</v>
      </c>
      <c r="M114" s="17">
        <f>INDEX(products!$A$1:$G$49,MATCH(orders!$D114,products!$A$1:$A$49,0),MATCH(orders!M$1,products!$A$1:$G$1,0))</f>
        <v>1</v>
      </c>
      <c r="N114" s="13">
        <f>INDEX(products!$A$1:$G$49,MATCH(orders!$D114,products!$A$1:$A$49,0),MATCH(orders!N$1,products!$A$1:$G$1,0))</f>
        <v>11.25</v>
      </c>
      <c r="O114" s="15">
        <f t="shared" si="5"/>
        <v>11.25</v>
      </c>
      <c r="P114" t="str">
        <f>_xlfn.XLOOKUP(C114,customers!$A$2:$A$1001,customers!$I$2:$I$1001,,0)</f>
        <v>No</v>
      </c>
    </row>
    <row r="115" spans="1:16" x14ac:dyDescent="0.25">
      <c r="A115" s="2" t="s">
        <v>1123</v>
      </c>
      <c r="B115" s="3">
        <v>43556</v>
      </c>
      <c r="C115" s="2" t="s">
        <v>1124</v>
      </c>
      <c r="D115" t="s">
        <v>6162</v>
      </c>
      <c r="E115" s="2">
        <v>1</v>
      </c>
      <c r="F115" s="2" t="str">
        <f>_xlfn.XLOOKUP(C115,customers!$A$2:$A$1001,customers!$B$2:$B$1001,,0)</f>
        <v>Merrel Steptow</v>
      </c>
      <c r="G115" s="2" t="str">
        <f>IF(_xlfn.XLOOKUP(orders!C115,customers!$A$1:$A$1001,customers!$C$1:$C$1001,,0)=0,"",_xlfn.XLOOKUP(orders!C115,customers!$A$1:$A$1001,customers!$C$1:$C$1001,,0))</f>
        <v>msteptow35@earthlink.net</v>
      </c>
      <c r="H115" s="2" t="str">
        <f>_xlfn.XLOOKUP(C115,customers!$A$1:$A$1001,customers!$G$1:$G$1001,,0)</f>
        <v>Ireland</v>
      </c>
      <c r="I115" t="str">
        <f>INDEX(products!$A$1:$G$49,MATCH(orders!$D115,products!$A$1:$A$49,0),MATCH(orders!I$1,products!$A$1:$G$1,0))</f>
        <v>Lib</v>
      </c>
      <c r="J115" t="str">
        <f t="shared" si="3"/>
        <v>Liberica</v>
      </c>
      <c r="K115" t="str">
        <f>INDEX(products!$A$1:$G$49,MATCH(orders!$D115,products!$A$1:$A$49,0),MATCH(orders!K$1,products!$A$1:$G$1,0))</f>
        <v>M</v>
      </c>
      <c r="L115" t="str">
        <f t="shared" si="4"/>
        <v>Medium</v>
      </c>
      <c r="M115" s="17">
        <f>INDEX(products!$A$1:$G$49,MATCH(orders!$D115,products!$A$1:$A$49,0),MATCH(orders!M$1,products!$A$1:$G$1,0))</f>
        <v>1</v>
      </c>
      <c r="N115" s="13">
        <f>INDEX(products!$A$1:$G$49,MATCH(orders!$D115,products!$A$1:$A$49,0),MATCH(orders!N$1,products!$A$1:$G$1,0))</f>
        <v>14.55</v>
      </c>
      <c r="O115" s="15">
        <f t="shared" si="5"/>
        <v>14.55</v>
      </c>
      <c r="P115" t="str">
        <f>_xlfn.XLOOKUP(C115,customers!$A$2:$A$1001,customers!$I$2:$I$1001,,0)</f>
        <v>No</v>
      </c>
    </row>
    <row r="116" spans="1:16" x14ac:dyDescent="0.25">
      <c r="A116" s="2" t="s">
        <v>1129</v>
      </c>
      <c r="B116" s="3">
        <v>44265</v>
      </c>
      <c r="C116" s="2" t="s">
        <v>1130</v>
      </c>
      <c r="D116" t="s">
        <v>6178</v>
      </c>
      <c r="E116" s="2">
        <v>4</v>
      </c>
      <c r="F116" s="2" t="str">
        <f>_xlfn.XLOOKUP(C116,customers!$A$2:$A$1001,customers!$B$2:$B$1001,,0)</f>
        <v>Carmina Hubbuck</v>
      </c>
      <c r="G116" s="2" t="str">
        <f>IF(_xlfn.XLOOKUP(orders!C116,customers!$A$1:$A$1001,customers!$C$1:$C$1001,,0)=0,"",_xlfn.XLOOKUP(orders!C116,customers!$A$1:$A$1001,customers!$C$1:$C$1001,,0))</f>
        <v/>
      </c>
      <c r="H116" s="2" t="str">
        <f>_xlfn.XLOOKUP(C116,customers!$A$1:$A$1001,customers!$G$1:$G$1001,,0)</f>
        <v>United States</v>
      </c>
      <c r="I116" t="str">
        <f>INDEX(products!$A$1:$G$49,MATCH(orders!$D116,products!$A$1:$A$49,0),MATCH(orders!I$1,products!$A$1:$G$1,0))</f>
        <v>Rob</v>
      </c>
      <c r="J116" t="str">
        <f t="shared" si="3"/>
        <v>Robusta</v>
      </c>
      <c r="K116" t="str">
        <f>INDEX(products!$A$1:$G$49,MATCH(orders!$D116,products!$A$1:$A$49,0),MATCH(orders!K$1,products!$A$1:$G$1,0))</f>
        <v>L</v>
      </c>
      <c r="L116" t="str">
        <f t="shared" si="4"/>
        <v>Light</v>
      </c>
      <c r="M116" s="17">
        <f>INDEX(products!$A$1:$G$49,MATCH(orders!$D116,products!$A$1:$A$49,0),MATCH(orders!M$1,products!$A$1:$G$1,0))</f>
        <v>0.2</v>
      </c>
      <c r="N116" s="13">
        <f>INDEX(products!$A$1:$G$49,MATCH(orders!$D116,products!$A$1:$A$49,0),MATCH(orders!N$1,products!$A$1:$G$1,0))</f>
        <v>3.5849999999999995</v>
      </c>
      <c r="O116" s="15">
        <f t="shared" si="5"/>
        <v>14.339999999999998</v>
      </c>
      <c r="P116" t="str">
        <f>_xlfn.XLOOKUP(C116,customers!$A$2:$A$1001,customers!$I$2:$I$1001,,0)</f>
        <v>No</v>
      </c>
    </row>
    <row r="117" spans="1:16" x14ac:dyDescent="0.25">
      <c r="A117" s="2" t="s">
        <v>1134</v>
      </c>
      <c r="B117" s="3">
        <v>43693</v>
      </c>
      <c r="C117" s="2" t="s">
        <v>1135</v>
      </c>
      <c r="D117" t="s">
        <v>6170</v>
      </c>
      <c r="E117" s="2">
        <v>1</v>
      </c>
      <c r="F117" s="2" t="str">
        <f>_xlfn.XLOOKUP(C117,customers!$A$2:$A$1001,customers!$B$2:$B$1001,,0)</f>
        <v>Ingeberg Mulliner</v>
      </c>
      <c r="G117" s="2" t="str">
        <f>IF(_xlfn.XLOOKUP(orders!C117,customers!$A$1:$A$1001,customers!$C$1:$C$1001,,0)=0,"",_xlfn.XLOOKUP(orders!C117,customers!$A$1:$A$1001,customers!$C$1:$C$1001,,0))</f>
        <v>imulliner37@pinterest.com</v>
      </c>
      <c r="H117" s="2" t="str">
        <f>_xlfn.XLOOKUP(C117,customers!$A$1:$A$1001,customers!$G$1:$G$1001,,0)</f>
        <v>United Kingdom</v>
      </c>
      <c r="I117" t="str">
        <f>INDEX(products!$A$1:$G$49,MATCH(orders!$D117,products!$A$1:$A$49,0),MATCH(orders!I$1,products!$A$1:$G$1,0))</f>
        <v>Lib</v>
      </c>
      <c r="J117" t="str">
        <f t="shared" si="3"/>
        <v>Liberica</v>
      </c>
      <c r="K117" t="str">
        <f>INDEX(products!$A$1:$G$49,MATCH(orders!$D117,products!$A$1:$A$49,0),MATCH(orders!K$1,products!$A$1:$G$1,0))</f>
        <v>L</v>
      </c>
      <c r="L117" t="str">
        <f t="shared" si="4"/>
        <v>Light</v>
      </c>
      <c r="M117" s="17">
        <f>INDEX(products!$A$1:$G$49,MATCH(orders!$D117,products!$A$1:$A$49,0),MATCH(orders!M$1,products!$A$1:$G$1,0))</f>
        <v>1</v>
      </c>
      <c r="N117" s="13">
        <f>INDEX(products!$A$1:$G$49,MATCH(orders!$D117,products!$A$1:$A$49,0),MATCH(orders!N$1,products!$A$1:$G$1,0))</f>
        <v>15.85</v>
      </c>
      <c r="O117" s="15">
        <f t="shared" si="5"/>
        <v>15.85</v>
      </c>
      <c r="P117" t="str">
        <f>_xlfn.XLOOKUP(C117,customers!$A$2:$A$1001,customers!$I$2:$I$1001,,0)</f>
        <v>No</v>
      </c>
    </row>
    <row r="118" spans="1:16" x14ac:dyDescent="0.25">
      <c r="A118" s="2" t="s">
        <v>1140</v>
      </c>
      <c r="B118" s="3">
        <v>44054</v>
      </c>
      <c r="C118" s="2" t="s">
        <v>1141</v>
      </c>
      <c r="D118" t="s">
        <v>6145</v>
      </c>
      <c r="E118" s="2">
        <v>4</v>
      </c>
      <c r="F118" s="2" t="str">
        <f>_xlfn.XLOOKUP(C118,customers!$A$2:$A$1001,customers!$B$2:$B$1001,,0)</f>
        <v>Geneva Standley</v>
      </c>
      <c r="G118" s="2" t="str">
        <f>IF(_xlfn.XLOOKUP(orders!C118,customers!$A$1:$A$1001,customers!$C$1:$C$1001,,0)=0,"",_xlfn.XLOOKUP(orders!C118,customers!$A$1:$A$1001,customers!$C$1:$C$1001,,0))</f>
        <v>gstandley38@dion.ne.jp</v>
      </c>
      <c r="H118" s="2" t="str">
        <f>_xlfn.XLOOKUP(C118,customers!$A$1:$A$1001,customers!$G$1:$G$1001,,0)</f>
        <v>Ireland</v>
      </c>
      <c r="I118" t="str">
        <f>INDEX(products!$A$1:$G$49,MATCH(orders!$D118,products!$A$1:$A$49,0),MATCH(orders!I$1,products!$A$1:$G$1,0))</f>
        <v>Lib</v>
      </c>
      <c r="J118" t="str">
        <f t="shared" si="3"/>
        <v>Liberica</v>
      </c>
      <c r="K118" t="str">
        <f>INDEX(products!$A$1:$G$49,MATCH(orders!$D118,products!$A$1:$A$49,0),MATCH(orders!K$1,products!$A$1:$G$1,0))</f>
        <v>L</v>
      </c>
      <c r="L118" t="str">
        <f t="shared" si="4"/>
        <v>Light</v>
      </c>
      <c r="M118" s="17">
        <f>INDEX(products!$A$1:$G$49,MATCH(orders!$D118,products!$A$1:$A$49,0),MATCH(orders!M$1,products!$A$1:$G$1,0))</f>
        <v>0.2</v>
      </c>
      <c r="N118" s="13">
        <f>INDEX(products!$A$1:$G$49,MATCH(orders!$D118,products!$A$1:$A$49,0),MATCH(orders!N$1,products!$A$1:$G$1,0))</f>
        <v>4.7549999999999999</v>
      </c>
      <c r="O118" s="15">
        <f t="shared" si="5"/>
        <v>19.02</v>
      </c>
      <c r="P118" t="str">
        <f>_xlfn.XLOOKUP(C118,customers!$A$2:$A$1001,customers!$I$2:$I$1001,,0)</f>
        <v>Yes</v>
      </c>
    </row>
    <row r="119" spans="1:16" x14ac:dyDescent="0.25">
      <c r="A119" s="2" t="s">
        <v>1146</v>
      </c>
      <c r="B119" s="3">
        <v>44656</v>
      </c>
      <c r="C119" s="2" t="s">
        <v>1147</v>
      </c>
      <c r="D119" t="s">
        <v>6161</v>
      </c>
      <c r="E119" s="2">
        <v>4</v>
      </c>
      <c r="F119" s="2" t="str">
        <f>_xlfn.XLOOKUP(C119,customers!$A$2:$A$1001,customers!$B$2:$B$1001,,0)</f>
        <v>Brook Drage</v>
      </c>
      <c r="G119" s="2" t="str">
        <f>IF(_xlfn.XLOOKUP(orders!C119,customers!$A$1:$A$1001,customers!$C$1:$C$1001,,0)=0,"",_xlfn.XLOOKUP(orders!C119,customers!$A$1:$A$1001,customers!$C$1:$C$1001,,0))</f>
        <v>bdrage39@youku.com</v>
      </c>
      <c r="H119" s="2" t="str">
        <f>_xlfn.XLOOKUP(C119,customers!$A$1:$A$1001,customers!$G$1:$G$1001,,0)</f>
        <v>United States</v>
      </c>
      <c r="I119" t="str">
        <f>INDEX(products!$A$1:$G$49,MATCH(orders!$D119,products!$A$1:$A$49,0),MATCH(orders!I$1,products!$A$1:$G$1,0))</f>
        <v>Lib</v>
      </c>
      <c r="J119" t="str">
        <f t="shared" si="3"/>
        <v>Liberica</v>
      </c>
      <c r="K119" t="str">
        <f>INDEX(products!$A$1:$G$49,MATCH(orders!$D119,products!$A$1:$A$49,0),MATCH(orders!K$1,products!$A$1:$G$1,0))</f>
        <v>L</v>
      </c>
      <c r="L119" t="str">
        <f t="shared" si="4"/>
        <v>Light</v>
      </c>
      <c r="M119" s="17">
        <f>INDEX(products!$A$1:$G$49,MATCH(orders!$D119,products!$A$1:$A$49,0),MATCH(orders!M$1,products!$A$1:$G$1,0))</f>
        <v>0.5</v>
      </c>
      <c r="N119" s="13">
        <f>INDEX(products!$A$1:$G$49,MATCH(orders!$D119,products!$A$1:$A$49,0),MATCH(orders!N$1,products!$A$1:$G$1,0))</f>
        <v>9.51</v>
      </c>
      <c r="O119" s="15">
        <f t="shared" si="5"/>
        <v>38.04</v>
      </c>
      <c r="P119" t="str">
        <f>_xlfn.XLOOKUP(C119,customers!$A$2:$A$1001,customers!$I$2:$I$1001,,0)</f>
        <v>No</v>
      </c>
    </row>
    <row r="120" spans="1:16" x14ac:dyDescent="0.25">
      <c r="A120" s="2" t="s">
        <v>1152</v>
      </c>
      <c r="B120" s="3">
        <v>43760</v>
      </c>
      <c r="C120" s="2" t="s">
        <v>1153</v>
      </c>
      <c r="D120" t="s">
        <v>6144</v>
      </c>
      <c r="E120" s="2">
        <v>3</v>
      </c>
      <c r="F120" s="2" t="str">
        <f>_xlfn.XLOOKUP(C120,customers!$A$2:$A$1001,customers!$B$2:$B$1001,,0)</f>
        <v>Muffin Yallop</v>
      </c>
      <c r="G120" s="2" t="str">
        <f>IF(_xlfn.XLOOKUP(orders!C120,customers!$A$1:$A$1001,customers!$C$1:$C$1001,,0)=0,"",_xlfn.XLOOKUP(orders!C120,customers!$A$1:$A$1001,customers!$C$1:$C$1001,,0))</f>
        <v>myallop3a@fema.gov</v>
      </c>
      <c r="H120" s="2" t="str">
        <f>_xlfn.XLOOKUP(C120,customers!$A$1:$A$1001,customers!$G$1:$G$1001,,0)</f>
        <v>United States</v>
      </c>
      <c r="I120" t="str">
        <f>INDEX(products!$A$1:$G$49,MATCH(orders!$D120,products!$A$1:$A$49,0),MATCH(orders!I$1,products!$A$1:$G$1,0))</f>
        <v>Exc</v>
      </c>
      <c r="J120" t="str">
        <f t="shared" si="3"/>
        <v>Excelsa</v>
      </c>
      <c r="K120" t="str">
        <f>INDEX(products!$A$1:$G$49,MATCH(orders!$D120,products!$A$1:$A$49,0),MATCH(orders!K$1,products!$A$1:$G$1,0))</f>
        <v>D</v>
      </c>
      <c r="L120" t="str">
        <f t="shared" si="4"/>
        <v>Dark</v>
      </c>
      <c r="M120" s="17">
        <f>INDEX(products!$A$1:$G$49,MATCH(orders!$D120,products!$A$1:$A$49,0),MATCH(orders!M$1,products!$A$1:$G$1,0))</f>
        <v>0.5</v>
      </c>
      <c r="N120" s="13">
        <f>INDEX(products!$A$1:$G$49,MATCH(orders!$D120,products!$A$1:$A$49,0),MATCH(orders!N$1,products!$A$1:$G$1,0))</f>
        <v>7.29</v>
      </c>
      <c r="O120" s="15">
        <f t="shared" si="5"/>
        <v>21.87</v>
      </c>
      <c r="P120" t="str">
        <f>_xlfn.XLOOKUP(C120,customers!$A$2:$A$1001,customers!$I$2:$I$1001,,0)</f>
        <v>Yes</v>
      </c>
    </row>
    <row r="121" spans="1:16" x14ac:dyDescent="0.25">
      <c r="A121" s="2" t="s">
        <v>1158</v>
      </c>
      <c r="B121" s="3">
        <v>44471</v>
      </c>
      <c r="C121" s="2" t="s">
        <v>1159</v>
      </c>
      <c r="D121" t="s">
        <v>6156</v>
      </c>
      <c r="E121" s="2">
        <v>1</v>
      </c>
      <c r="F121" s="2" t="str">
        <f>_xlfn.XLOOKUP(C121,customers!$A$2:$A$1001,customers!$B$2:$B$1001,,0)</f>
        <v>Cordi Switsur</v>
      </c>
      <c r="G121" s="2" t="str">
        <f>IF(_xlfn.XLOOKUP(orders!C121,customers!$A$1:$A$1001,customers!$C$1:$C$1001,,0)=0,"",_xlfn.XLOOKUP(orders!C121,customers!$A$1:$A$1001,customers!$C$1:$C$1001,,0))</f>
        <v>cswitsur3b@chronoengine.com</v>
      </c>
      <c r="H121" s="2" t="str">
        <f>_xlfn.XLOOKUP(C121,customers!$A$1:$A$1001,customers!$G$1:$G$1001,,0)</f>
        <v>United States</v>
      </c>
      <c r="I121" t="str">
        <f>INDEX(products!$A$1:$G$49,MATCH(orders!$D121,products!$A$1:$A$49,0),MATCH(orders!I$1,products!$A$1:$G$1,0))</f>
        <v>Exc</v>
      </c>
      <c r="J121" t="str">
        <f t="shared" si="3"/>
        <v>Excelsa</v>
      </c>
      <c r="K121" t="str">
        <f>INDEX(products!$A$1:$G$49,MATCH(orders!$D121,products!$A$1:$A$49,0),MATCH(orders!K$1,products!$A$1:$G$1,0))</f>
        <v>M</v>
      </c>
      <c r="L121" t="str">
        <f t="shared" si="4"/>
        <v>Medium</v>
      </c>
      <c r="M121" s="17">
        <f>INDEX(products!$A$1:$G$49,MATCH(orders!$D121,products!$A$1:$A$49,0),MATCH(orders!M$1,products!$A$1:$G$1,0))</f>
        <v>0.2</v>
      </c>
      <c r="N121" s="13">
        <f>INDEX(products!$A$1:$G$49,MATCH(orders!$D121,products!$A$1:$A$49,0),MATCH(orders!N$1,products!$A$1:$G$1,0))</f>
        <v>4.125</v>
      </c>
      <c r="O121" s="15">
        <f t="shared" si="5"/>
        <v>4.125</v>
      </c>
      <c r="P121" t="str">
        <f>_xlfn.XLOOKUP(C121,customers!$A$2:$A$1001,customers!$I$2:$I$1001,,0)</f>
        <v>No</v>
      </c>
    </row>
    <row r="122" spans="1:16" x14ac:dyDescent="0.25">
      <c r="A122" s="2" t="s">
        <v>1158</v>
      </c>
      <c r="B122" s="3">
        <v>44471</v>
      </c>
      <c r="C122" s="2" t="s">
        <v>1159</v>
      </c>
      <c r="D122" t="s">
        <v>6167</v>
      </c>
      <c r="E122" s="2">
        <v>1</v>
      </c>
      <c r="F122" s="2" t="str">
        <f>_xlfn.XLOOKUP(C122,customers!$A$2:$A$1001,customers!$B$2:$B$1001,,0)</f>
        <v>Cordi Switsur</v>
      </c>
      <c r="G122" s="2" t="str">
        <f>IF(_xlfn.XLOOKUP(orders!C122,customers!$A$1:$A$1001,customers!$C$1:$C$1001,,0)=0,"",_xlfn.XLOOKUP(orders!C122,customers!$A$1:$A$1001,customers!$C$1:$C$1001,,0))</f>
        <v>cswitsur3b@chronoengine.com</v>
      </c>
      <c r="H122" s="2" t="str">
        <f>_xlfn.XLOOKUP(C122,customers!$A$1:$A$1001,customers!$G$1:$G$1001,,0)</f>
        <v>United States</v>
      </c>
      <c r="I122" t="str">
        <f>INDEX(products!$A$1:$G$49,MATCH(orders!$D122,products!$A$1:$A$49,0),MATCH(orders!I$1,products!$A$1:$G$1,0))</f>
        <v>Ara</v>
      </c>
      <c r="J122" t="str">
        <f t="shared" si="3"/>
        <v>Arabica</v>
      </c>
      <c r="K122" t="str">
        <f>INDEX(products!$A$1:$G$49,MATCH(orders!$D122,products!$A$1:$A$49,0),MATCH(orders!K$1,products!$A$1:$G$1,0))</f>
        <v>L</v>
      </c>
      <c r="L122" t="str">
        <f t="shared" si="4"/>
        <v>Light</v>
      </c>
      <c r="M122" s="17">
        <f>INDEX(products!$A$1:$G$49,MATCH(orders!$D122,products!$A$1:$A$49,0),MATCH(orders!M$1,products!$A$1:$G$1,0))</f>
        <v>0.2</v>
      </c>
      <c r="N122" s="13">
        <f>INDEX(products!$A$1:$G$49,MATCH(orders!$D122,products!$A$1:$A$49,0),MATCH(orders!N$1,products!$A$1:$G$1,0))</f>
        <v>3.8849999999999998</v>
      </c>
      <c r="O122" s="15">
        <f t="shared" si="5"/>
        <v>3.8849999999999998</v>
      </c>
      <c r="P122" t="str">
        <f>_xlfn.XLOOKUP(C122,customers!$A$2:$A$1001,customers!$I$2:$I$1001,,0)</f>
        <v>No</v>
      </c>
    </row>
    <row r="123" spans="1:16" x14ac:dyDescent="0.25">
      <c r="A123" s="2" t="s">
        <v>1158</v>
      </c>
      <c r="B123" s="3">
        <v>44471</v>
      </c>
      <c r="C123" s="2" t="s">
        <v>1159</v>
      </c>
      <c r="D123" t="s">
        <v>6141</v>
      </c>
      <c r="E123" s="2">
        <v>5</v>
      </c>
      <c r="F123" s="2" t="str">
        <f>_xlfn.XLOOKUP(C123,customers!$A$2:$A$1001,customers!$B$2:$B$1001,,0)</f>
        <v>Cordi Switsur</v>
      </c>
      <c r="G123" s="2" t="str">
        <f>IF(_xlfn.XLOOKUP(orders!C123,customers!$A$1:$A$1001,customers!$C$1:$C$1001,,0)=0,"",_xlfn.XLOOKUP(orders!C123,customers!$A$1:$A$1001,customers!$C$1:$C$1001,,0))</f>
        <v>cswitsur3b@chronoengine.com</v>
      </c>
      <c r="H123" s="2" t="str">
        <f>_xlfn.XLOOKUP(C123,customers!$A$1:$A$1001,customers!$G$1:$G$1001,,0)</f>
        <v>United States</v>
      </c>
      <c r="I123" t="str">
        <f>INDEX(products!$A$1:$G$49,MATCH(orders!$D123,products!$A$1:$A$49,0),MATCH(orders!I$1,products!$A$1:$G$1,0))</f>
        <v>Exc</v>
      </c>
      <c r="J123" t="str">
        <f t="shared" si="3"/>
        <v>Excelsa</v>
      </c>
      <c r="K123" t="str">
        <f>INDEX(products!$A$1:$G$49,MATCH(orders!$D123,products!$A$1:$A$49,0),MATCH(orders!K$1,products!$A$1:$G$1,0))</f>
        <v>M</v>
      </c>
      <c r="L123" t="str">
        <f t="shared" si="4"/>
        <v>Medium</v>
      </c>
      <c r="M123" s="17">
        <f>INDEX(products!$A$1:$G$49,MATCH(orders!$D123,products!$A$1:$A$49,0),MATCH(orders!M$1,products!$A$1:$G$1,0))</f>
        <v>1</v>
      </c>
      <c r="N123" s="13">
        <f>INDEX(products!$A$1:$G$49,MATCH(orders!$D123,products!$A$1:$A$49,0),MATCH(orders!N$1,products!$A$1:$G$1,0))</f>
        <v>13.75</v>
      </c>
      <c r="O123" s="15">
        <f t="shared" si="5"/>
        <v>68.75</v>
      </c>
      <c r="P123" t="str">
        <f>_xlfn.XLOOKUP(C123,customers!$A$2:$A$1001,customers!$I$2:$I$1001,,0)</f>
        <v>No</v>
      </c>
    </row>
    <row r="124" spans="1:16" x14ac:dyDescent="0.25">
      <c r="A124" s="2" t="s">
        <v>1174</v>
      </c>
      <c r="B124" s="3">
        <v>44268</v>
      </c>
      <c r="C124" s="2" t="s">
        <v>1175</v>
      </c>
      <c r="D124" t="s">
        <v>6158</v>
      </c>
      <c r="E124" s="2">
        <v>4</v>
      </c>
      <c r="F124" s="2" t="str">
        <f>_xlfn.XLOOKUP(C124,customers!$A$2:$A$1001,customers!$B$2:$B$1001,,0)</f>
        <v>Mahala Ludwell</v>
      </c>
      <c r="G124" s="2" t="str">
        <f>IF(_xlfn.XLOOKUP(orders!C124,customers!$A$1:$A$1001,customers!$C$1:$C$1001,,0)=0,"",_xlfn.XLOOKUP(orders!C124,customers!$A$1:$A$1001,customers!$C$1:$C$1001,,0))</f>
        <v>mludwell3e@blogger.com</v>
      </c>
      <c r="H124" s="2" t="str">
        <f>_xlfn.XLOOKUP(C124,customers!$A$1:$A$1001,customers!$G$1:$G$1001,,0)</f>
        <v>United States</v>
      </c>
      <c r="I124" t="str">
        <f>INDEX(products!$A$1:$G$49,MATCH(orders!$D124,products!$A$1:$A$49,0),MATCH(orders!I$1,products!$A$1:$G$1,0))</f>
        <v>Ara</v>
      </c>
      <c r="J124" t="str">
        <f t="shared" si="3"/>
        <v>Arabica</v>
      </c>
      <c r="K124" t="str">
        <f>INDEX(products!$A$1:$G$49,MATCH(orders!$D124,products!$A$1:$A$49,0),MATCH(orders!K$1,products!$A$1:$G$1,0))</f>
        <v>D</v>
      </c>
      <c r="L124" t="str">
        <f t="shared" si="4"/>
        <v>Dark</v>
      </c>
      <c r="M124" s="17">
        <f>INDEX(products!$A$1:$G$49,MATCH(orders!$D124,products!$A$1:$A$49,0),MATCH(orders!M$1,products!$A$1:$G$1,0))</f>
        <v>0.5</v>
      </c>
      <c r="N124" s="13">
        <f>INDEX(products!$A$1:$G$49,MATCH(orders!$D124,products!$A$1:$A$49,0),MATCH(orders!N$1,products!$A$1:$G$1,0))</f>
        <v>5.97</v>
      </c>
      <c r="O124" s="15">
        <f t="shared" si="5"/>
        <v>23.88</v>
      </c>
      <c r="P124" t="str">
        <f>_xlfn.XLOOKUP(C124,customers!$A$2:$A$1001,customers!$I$2:$I$1001,,0)</f>
        <v>Yes</v>
      </c>
    </row>
    <row r="125" spans="1:16" x14ac:dyDescent="0.25">
      <c r="A125" s="2" t="s">
        <v>1180</v>
      </c>
      <c r="B125" s="3">
        <v>44724</v>
      </c>
      <c r="C125" s="2" t="s">
        <v>1181</v>
      </c>
      <c r="D125" t="s">
        <v>6164</v>
      </c>
      <c r="E125" s="2">
        <v>4</v>
      </c>
      <c r="F125" s="2" t="str">
        <f>_xlfn.XLOOKUP(C125,customers!$A$2:$A$1001,customers!$B$2:$B$1001,,0)</f>
        <v>Doll Beauchamp</v>
      </c>
      <c r="G125" s="2" t="str">
        <f>IF(_xlfn.XLOOKUP(orders!C125,customers!$A$1:$A$1001,customers!$C$1:$C$1001,,0)=0,"",_xlfn.XLOOKUP(orders!C125,customers!$A$1:$A$1001,customers!$C$1:$C$1001,,0))</f>
        <v>dbeauchamp3f@usda.gov</v>
      </c>
      <c r="H125" s="2" t="str">
        <f>_xlfn.XLOOKUP(C125,customers!$A$1:$A$1001,customers!$G$1:$G$1001,,0)</f>
        <v>United States</v>
      </c>
      <c r="I125" t="str">
        <f>INDEX(products!$A$1:$G$49,MATCH(orders!$D125,products!$A$1:$A$49,0),MATCH(orders!I$1,products!$A$1:$G$1,0))</f>
        <v>Lib</v>
      </c>
      <c r="J125" t="str">
        <f t="shared" si="3"/>
        <v>Liberica</v>
      </c>
      <c r="K125" t="str">
        <f>INDEX(products!$A$1:$G$49,MATCH(orders!$D125,products!$A$1:$A$49,0),MATCH(orders!K$1,products!$A$1:$G$1,0))</f>
        <v>L</v>
      </c>
      <c r="L125" t="str">
        <f t="shared" si="4"/>
        <v>Light</v>
      </c>
      <c r="M125" s="17">
        <f>INDEX(products!$A$1:$G$49,MATCH(orders!$D125,products!$A$1:$A$49,0),MATCH(orders!M$1,products!$A$1:$G$1,0))</f>
        <v>2.5</v>
      </c>
      <c r="N125" s="13">
        <f>INDEX(products!$A$1:$G$49,MATCH(orders!$D125,products!$A$1:$A$49,0),MATCH(orders!N$1,products!$A$1:$G$1,0))</f>
        <v>36.454999999999998</v>
      </c>
      <c r="O125" s="15">
        <f t="shared" si="5"/>
        <v>145.82</v>
      </c>
      <c r="P125" t="str">
        <f>_xlfn.XLOOKUP(C125,customers!$A$2:$A$1001,customers!$I$2:$I$1001,,0)</f>
        <v>No</v>
      </c>
    </row>
    <row r="126" spans="1:16" x14ac:dyDescent="0.25">
      <c r="A126" s="2" t="s">
        <v>1186</v>
      </c>
      <c r="B126" s="3">
        <v>43582</v>
      </c>
      <c r="C126" s="2" t="s">
        <v>1187</v>
      </c>
      <c r="D126" t="s">
        <v>6159</v>
      </c>
      <c r="E126" s="2">
        <v>5</v>
      </c>
      <c r="F126" s="2" t="str">
        <f>_xlfn.XLOOKUP(C126,customers!$A$2:$A$1001,customers!$B$2:$B$1001,,0)</f>
        <v>Stanford Rodliff</v>
      </c>
      <c r="G126" s="2" t="str">
        <f>IF(_xlfn.XLOOKUP(orders!C126,customers!$A$1:$A$1001,customers!$C$1:$C$1001,,0)=0,"",_xlfn.XLOOKUP(orders!C126,customers!$A$1:$A$1001,customers!$C$1:$C$1001,,0))</f>
        <v>srodliff3g@ted.com</v>
      </c>
      <c r="H126" s="2" t="str">
        <f>_xlfn.XLOOKUP(C126,customers!$A$1:$A$1001,customers!$G$1:$G$1001,,0)</f>
        <v>United States</v>
      </c>
      <c r="I126" t="str">
        <f>INDEX(products!$A$1:$G$49,MATCH(orders!$D126,products!$A$1:$A$49,0),MATCH(orders!I$1,products!$A$1:$G$1,0))</f>
        <v>Lib</v>
      </c>
      <c r="J126" t="str">
        <f t="shared" si="3"/>
        <v>Liberica</v>
      </c>
      <c r="K126" t="str">
        <f>INDEX(products!$A$1:$G$49,MATCH(orders!$D126,products!$A$1:$A$49,0),MATCH(orders!K$1,products!$A$1:$G$1,0))</f>
        <v>M</v>
      </c>
      <c r="L126" t="str">
        <f t="shared" si="4"/>
        <v>Medium</v>
      </c>
      <c r="M126" s="17">
        <f>INDEX(products!$A$1:$G$49,MATCH(orders!$D126,products!$A$1:$A$49,0),MATCH(orders!M$1,products!$A$1:$G$1,0))</f>
        <v>0.2</v>
      </c>
      <c r="N126" s="13">
        <f>INDEX(products!$A$1:$G$49,MATCH(orders!$D126,products!$A$1:$A$49,0),MATCH(orders!N$1,products!$A$1:$G$1,0))</f>
        <v>4.3650000000000002</v>
      </c>
      <c r="O126" s="15">
        <f t="shared" si="5"/>
        <v>21.825000000000003</v>
      </c>
      <c r="P126" t="str">
        <f>_xlfn.XLOOKUP(C126,customers!$A$2:$A$1001,customers!$I$2:$I$1001,,0)</f>
        <v>Yes</v>
      </c>
    </row>
    <row r="127" spans="1:16" x14ac:dyDescent="0.25">
      <c r="A127" s="2" t="s">
        <v>1192</v>
      </c>
      <c r="B127" s="3">
        <v>43608</v>
      </c>
      <c r="C127" s="2" t="s">
        <v>1193</v>
      </c>
      <c r="D127" t="s">
        <v>6160</v>
      </c>
      <c r="E127" s="2">
        <v>3</v>
      </c>
      <c r="F127" s="2" t="str">
        <f>_xlfn.XLOOKUP(C127,customers!$A$2:$A$1001,customers!$B$2:$B$1001,,0)</f>
        <v>Stevana Woodham</v>
      </c>
      <c r="G127" s="2" t="str">
        <f>IF(_xlfn.XLOOKUP(orders!C127,customers!$A$1:$A$1001,customers!$C$1:$C$1001,,0)=0,"",_xlfn.XLOOKUP(orders!C127,customers!$A$1:$A$1001,customers!$C$1:$C$1001,,0))</f>
        <v>swoodham3h@businesswire.com</v>
      </c>
      <c r="H127" s="2" t="str">
        <f>_xlfn.XLOOKUP(C127,customers!$A$1:$A$1001,customers!$G$1:$G$1001,,0)</f>
        <v>Ireland</v>
      </c>
      <c r="I127" t="str">
        <f>INDEX(products!$A$1:$G$49,MATCH(orders!$D127,products!$A$1:$A$49,0),MATCH(orders!I$1,products!$A$1:$G$1,0))</f>
        <v>Lib</v>
      </c>
      <c r="J127" t="str">
        <f t="shared" si="3"/>
        <v>Liberica</v>
      </c>
      <c r="K127" t="str">
        <f>INDEX(products!$A$1:$G$49,MATCH(orders!$D127,products!$A$1:$A$49,0),MATCH(orders!K$1,products!$A$1:$G$1,0))</f>
        <v>M</v>
      </c>
      <c r="L127" t="str">
        <f t="shared" si="4"/>
        <v>Medium</v>
      </c>
      <c r="M127" s="17">
        <f>INDEX(products!$A$1:$G$49,MATCH(orders!$D127,products!$A$1:$A$49,0),MATCH(orders!M$1,products!$A$1:$G$1,0))</f>
        <v>0.5</v>
      </c>
      <c r="N127" s="13">
        <f>INDEX(products!$A$1:$G$49,MATCH(orders!$D127,products!$A$1:$A$49,0),MATCH(orders!N$1,products!$A$1:$G$1,0))</f>
        <v>8.73</v>
      </c>
      <c r="O127" s="15">
        <f t="shared" si="5"/>
        <v>26.19</v>
      </c>
      <c r="P127" t="str">
        <f>_xlfn.XLOOKUP(C127,customers!$A$2:$A$1001,customers!$I$2:$I$1001,,0)</f>
        <v>Yes</v>
      </c>
    </row>
    <row r="128" spans="1:16" x14ac:dyDescent="0.25">
      <c r="A128" s="2" t="s">
        <v>1198</v>
      </c>
      <c r="B128" s="3">
        <v>44026</v>
      </c>
      <c r="C128" s="2" t="s">
        <v>1199</v>
      </c>
      <c r="D128" t="s">
        <v>6155</v>
      </c>
      <c r="E128" s="2">
        <v>1</v>
      </c>
      <c r="F128" s="2" t="str">
        <f>_xlfn.XLOOKUP(C128,customers!$A$2:$A$1001,customers!$B$2:$B$1001,,0)</f>
        <v>Hewet Synnot</v>
      </c>
      <c r="G128" s="2" t="str">
        <f>IF(_xlfn.XLOOKUP(orders!C128,customers!$A$1:$A$1001,customers!$C$1:$C$1001,,0)=0,"",_xlfn.XLOOKUP(orders!C128,customers!$A$1:$A$1001,customers!$C$1:$C$1001,,0))</f>
        <v>hsynnot3i@about.com</v>
      </c>
      <c r="H128" s="2" t="str">
        <f>_xlfn.XLOOKUP(C128,customers!$A$1:$A$1001,customers!$G$1:$G$1001,,0)</f>
        <v>United States</v>
      </c>
      <c r="I128" t="str">
        <f>INDEX(products!$A$1:$G$49,MATCH(orders!$D128,products!$A$1:$A$49,0),MATCH(orders!I$1,products!$A$1:$G$1,0))</f>
        <v>Ara</v>
      </c>
      <c r="J128" t="str">
        <f t="shared" si="3"/>
        <v>Arabica</v>
      </c>
      <c r="K128" t="str">
        <f>INDEX(products!$A$1:$G$49,MATCH(orders!$D128,products!$A$1:$A$49,0),MATCH(orders!K$1,products!$A$1:$G$1,0))</f>
        <v>M</v>
      </c>
      <c r="L128" t="str">
        <f t="shared" si="4"/>
        <v>Medium</v>
      </c>
      <c r="M128" s="17">
        <f>INDEX(products!$A$1:$G$49,MATCH(orders!$D128,products!$A$1:$A$49,0),MATCH(orders!M$1,products!$A$1:$G$1,0))</f>
        <v>1</v>
      </c>
      <c r="N128" s="13">
        <f>INDEX(products!$A$1:$G$49,MATCH(orders!$D128,products!$A$1:$A$49,0),MATCH(orders!N$1,products!$A$1:$G$1,0))</f>
        <v>11.25</v>
      </c>
      <c r="O128" s="15">
        <f t="shared" si="5"/>
        <v>11.25</v>
      </c>
      <c r="P128" t="str">
        <f>_xlfn.XLOOKUP(C128,customers!$A$2:$A$1001,customers!$I$2:$I$1001,,0)</f>
        <v>No</v>
      </c>
    </row>
    <row r="129" spans="1:16" x14ac:dyDescent="0.25">
      <c r="A129" s="2" t="s">
        <v>1204</v>
      </c>
      <c r="B129" s="3">
        <v>44510</v>
      </c>
      <c r="C129" s="2" t="s">
        <v>1205</v>
      </c>
      <c r="D129" t="s">
        <v>6143</v>
      </c>
      <c r="E129" s="2">
        <v>6</v>
      </c>
      <c r="F129" s="2" t="str">
        <f>_xlfn.XLOOKUP(C129,customers!$A$2:$A$1001,customers!$B$2:$B$1001,,0)</f>
        <v>Raleigh Lepere</v>
      </c>
      <c r="G129" s="2" t="str">
        <f>IF(_xlfn.XLOOKUP(orders!C129,customers!$A$1:$A$1001,customers!$C$1:$C$1001,,0)=0,"",_xlfn.XLOOKUP(orders!C129,customers!$A$1:$A$1001,customers!$C$1:$C$1001,,0))</f>
        <v>rlepere3j@shop-pro.jp</v>
      </c>
      <c r="H129" s="2" t="str">
        <f>_xlfn.XLOOKUP(C129,customers!$A$1:$A$1001,customers!$G$1:$G$1001,,0)</f>
        <v>Ireland</v>
      </c>
      <c r="I129" t="str">
        <f>INDEX(products!$A$1:$G$49,MATCH(orders!$D129,products!$A$1:$A$49,0),MATCH(orders!I$1,products!$A$1:$G$1,0))</f>
        <v>Lib</v>
      </c>
      <c r="J129" t="str">
        <f t="shared" si="3"/>
        <v>Liberica</v>
      </c>
      <c r="K129" t="str">
        <f>INDEX(products!$A$1:$G$49,MATCH(orders!$D129,products!$A$1:$A$49,0),MATCH(orders!K$1,products!$A$1:$G$1,0))</f>
        <v>D</v>
      </c>
      <c r="L129" t="str">
        <f t="shared" si="4"/>
        <v>Dark</v>
      </c>
      <c r="M129" s="17">
        <f>INDEX(products!$A$1:$G$49,MATCH(orders!$D129,products!$A$1:$A$49,0),MATCH(orders!M$1,products!$A$1:$G$1,0))</f>
        <v>1</v>
      </c>
      <c r="N129" s="13">
        <f>INDEX(products!$A$1:$G$49,MATCH(orders!$D129,products!$A$1:$A$49,0),MATCH(orders!N$1,products!$A$1:$G$1,0))</f>
        <v>12.95</v>
      </c>
      <c r="O129" s="15">
        <f t="shared" si="5"/>
        <v>77.699999999999989</v>
      </c>
      <c r="P129" t="str">
        <f>_xlfn.XLOOKUP(C129,customers!$A$2:$A$1001,customers!$I$2:$I$1001,,0)</f>
        <v>No</v>
      </c>
    </row>
    <row r="130" spans="1:16" x14ac:dyDescent="0.25">
      <c r="A130" s="2" t="s">
        <v>1210</v>
      </c>
      <c r="B130" s="3">
        <v>44439</v>
      </c>
      <c r="C130" s="2" t="s">
        <v>1211</v>
      </c>
      <c r="D130" t="s">
        <v>6157</v>
      </c>
      <c r="E130" s="2">
        <v>1</v>
      </c>
      <c r="F130" s="2" t="str">
        <f>_xlfn.XLOOKUP(C130,customers!$A$2:$A$1001,customers!$B$2:$B$1001,,0)</f>
        <v>Timofei Woofinden</v>
      </c>
      <c r="G130" s="2" t="str">
        <f>IF(_xlfn.XLOOKUP(orders!C130,customers!$A$1:$A$1001,customers!$C$1:$C$1001,,0)=0,"",_xlfn.XLOOKUP(orders!C130,customers!$A$1:$A$1001,customers!$C$1:$C$1001,,0))</f>
        <v>twoofinden3k@businesswire.com</v>
      </c>
      <c r="H130" s="2" t="str">
        <f>_xlfn.XLOOKUP(C130,customers!$A$1:$A$1001,customers!$G$1:$G$1001,,0)</f>
        <v>United States</v>
      </c>
      <c r="I130" t="str">
        <f>INDEX(products!$A$1:$G$49,MATCH(orders!$D130,products!$A$1:$A$49,0),MATCH(orders!I$1,products!$A$1:$G$1,0))</f>
        <v>Ara</v>
      </c>
      <c r="J130" t="str">
        <f t="shared" ref="J130:J193" si="6">IF(I130="Rob","Robusta", IF(I130="Exc", "Excelsa", IF(I130="Lib","Liberica", IF(I130="Ara","Arabica",""))))</f>
        <v>Arabica</v>
      </c>
      <c r="K130" t="str">
        <f>INDEX(products!$A$1:$G$49,MATCH(orders!$D130,products!$A$1:$A$49,0),MATCH(orders!K$1,products!$A$1:$G$1,0))</f>
        <v>M</v>
      </c>
      <c r="L130" t="str">
        <f t="shared" ref="L130:L193" si="7">IF(K130="M","Medium", IF(K130="L","Light", IF(K130="D","Dark","")))</f>
        <v>Medium</v>
      </c>
      <c r="M130" s="17">
        <f>INDEX(products!$A$1:$G$49,MATCH(orders!$D130,products!$A$1:$A$49,0),MATCH(orders!M$1,products!$A$1:$G$1,0))</f>
        <v>0.5</v>
      </c>
      <c r="N130" s="13">
        <f>INDEX(products!$A$1:$G$49,MATCH(orders!$D130,products!$A$1:$A$49,0),MATCH(orders!N$1,products!$A$1:$G$1,0))</f>
        <v>6.75</v>
      </c>
      <c r="O130" s="15">
        <f t="shared" si="5"/>
        <v>6.75</v>
      </c>
      <c r="P130" t="str">
        <f>_xlfn.XLOOKUP(C130,customers!$A$2:$A$1001,customers!$I$2:$I$1001,,0)</f>
        <v>No</v>
      </c>
    </row>
    <row r="131" spans="1:16" x14ac:dyDescent="0.25">
      <c r="A131" s="2" t="s">
        <v>1216</v>
      </c>
      <c r="B131" s="3">
        <v>43652</v>
      </c>
      <c r="C131" s="2" t="s">
        <v>1217</v>
      </c>
      <c r="D131" t="s">
        <v>6183</v>
      </c>
      <c r="E131" s="2">
        <v>1</v>
      </c>
      <c r="F131" s="2" t="str">
        <f>_xlfn.XLOOKUP(C131,customers!$A$2:$A$1001,customers!$B$2:$B$1001,,0)</f>
        <v>Evelina Dacca</v>
      </c>
      <c r="G131" s="2" t="str">
        <f>IF(_xlfn.XLOOKUP(orders!C131,customers!$A$1:$A$1001,customers!$C$1:$C$1001,,0)=0,"",_xlfn.XLOOKUP(orders!C131,customers!$A$1:$A$1001,customers!$C$1:$C$1001,,0))</f>
        <v>edacca3l@google.pl</v>
      </c>
      <c r="H131" s="2" t="str">
        <f>_xlfn.XLOOKUP(C131,customers!$A$1:$A$1001,customers!$G$1:$G$1001,,0)</f>
        <v>United States</v>
      </c>
      <c r="I131" t="str">
        <f>INDEX(products!$A$1:$G$49,MATCH(orders!$D131,products!$A$1:$A$49,0),MATCH(orders!I$1,products!$A$1:$G$1,0))</f>
        <v>Exc</v>
      </c>
      <c r="J131" t="str">
        <f t="shared" si="6"/>
        <v>Excelsa</v>
      </c>
      <c r="K131" t="str">
        <f>INDEX(products!$A$1:$G$49,MATCH(orders!$D131,products!$A$1:$A$49,0),MATCH(orders!K$1,products!$A$1:$G$1,0))</f>
        <v>D</v>
      </c>
      <c r="L131" t="str">
        <f t="shared" si="7"/>
        <v>Dark</v>
      </c>
      <c r="M131" s="17">
        <f>INDEX(products!$A$1:$G$49,MATCH(orders!$D131,products!$A$1:$A$49,0),MATCH(orders!M$1,products!$A$1:$G$1,0))</f>
        <v>1</v>
      </c>
      <c r="N131" s="13">
        <f>INDEX(products!$A$1:$G$49,MATCH(orders!$D131,products!$A$1:$A$49,0),MATCH(orders!N$1,products!$A$1:$G$1,0))</f>
        <v>12.15</v>
      </c>
      <c r="O131" s="15">
        <f t="shared" ref="O131:O194" si="8">N131*E131</f>
        <v>12.15</v>
      </c>
      <c r="P131" t="str">
        <f>_xlfn.XLOOKUP(C131,customers!$A$2:$A$1001,customers!$I$2:$I$1001,,0)</f>
        <v>Yes</v>
      </c>
    </row>
    <row r="132" spans="1:16" x14ac:dyDescent="0.25">
      <c r="A132" s="2" t="s">
        <v>1222</v>
      </c>
      <c r="B132" s="3">
        <v>44624</v>
      </c>
      <c r="C132" s="2" t="s">
        <v>1223</v>
      </c>
      <c r="D132" t="s">
        <v>6182</v>
      </c>
      <c r="E132" s="2">
        <v>5</v>
      </c>
      <c r="F132" s="2" t="str">
        <f>_xlfn.XLOOKUP(C132,customers!$A$2:$A$1001,customers!$B$2:$B$1001,,0)</f>
        <v>Bidget Tremellier</v>
      </c>
      <c r="G132" s="2" t="str">
        <f>IF(_xlfn.XLOOKUP(orders!C132,customers!$A$1:$A$1001,customers!$C$1:$C$1001,,0)=0,"",_xlfn.XLOOKUP(orders!C132,customers!$A$1:$A$1001,customers!$C$1:$C$1001,,0))</f>
        <v/>
      </c>
      <c r="H132" s="2" t="str">
        <f>_xlfn.XLOOKUP(C132,customers!$A$1:$A$1001,customers!$G$1:$G$1001,,0)</f>
        <v>Ireland</v>
      </c>
      <c r="I132" t="str">
        <f>INDEX(products!$A$1:$G$49,MATCH(orders!$D132,products!$A$1:$A$49,0),MATCH(orders!I$1,products!$A$1:$G$1,0))</f>
        <v>Ara</v>
      </c>
      <c r="J132" t="str">
        <f t="shared" si="6"/>
        <v>Arabica</v>
      </c>
      <c r="K132" t="str">
        <f>INDEX(products!$A$1:$G$49,MATCH(orders!$D132,products!$A$1:$A$49,0),MATCH(orders!K$1,products!$A$1:$G$1,0))</f>
        <v>L</v>
      </c>
      <c r="L132" t="str">
        <f t="shared" si="7"/>
        <v>Light</v>
      </c>
      <c r="M132" s="17">
        <f>INDEX(products!$A$1:$G$49,MATCH(orders!$D132,products!$A$1:$A$49,0),MATCH(orders!M$1,products!$A$1:$G$1,0))</f>
        <v>2.5</v>
      </c>
      <c r="N132" s="13">
        <f>INDEX(products!$A$1:$G$49,MATCH(orders!$D132,products!$A$1:$A$49,0),MATCH(orders!N$1,products!$A$1:$G$1,0))</f>
        <v>29.784999999999997</v>
      </c>
      <c r="O132" s="15">
        <f t="shared" si="8"/>
        <v>148.92499999999998</v>
      </c>
      <c r="P132" t="str">
        <f>_xlfn.XLOOKUP(C132,customers!$A$2:$A$1001,customers!$I$2:$I$1001,,0)</f>
        <v>Yes</v>
      </c>
    </row>
    <row r="133" spans="1:16" x14ac:dyDescent="0.25">
      <c r="A133" s="2" t="s">
        <v>1227</v>
      </c>
      <c r="B133" s="3">
        <v>44196</v>
      </c>
      <c r="C133" s="2" t="s">
        <v>1228</v>
      </c>
      <c r="D133" t="s">
        <v>6144</v>
      </c>
      <c r="E133" s="2">
        <v>2</v>
      </c>
      <c r="F133" s="2" t="str">
        <f>_xlfn.XLOOKUP(C133,customers!$A$2:$A$1001,customers!$B$2:$B$1001,,0)</f>
        <v>Bobinette Hindsberg</v>
      </c>
      <c r="G133" s="2" t="str">
        <f>IF(_xlfn.XLOOKUP(orders!C133,customers!$A$1:$A$1001,customers!$C$1:$C$1001,,0)=0,"",_xlfn.XLOOKUP(orders!C133,customers!$A$1:$A$1001,customers!$C$1:$C$1001,,0))</f>
        <v>bhindsberg3n@blogs.com</v>
      </c>
      <c r="H133" s="2" t="str">
        <f>_xlfn.XLOOKUP(C133,customers!$A$1:$A$1001,customers!$G$1:$G$1001,,0)</f>
        <v>United States</v>
      </c>
      <c r="I133" t="str">
        <f>INDEX(products!$A$1:$G$49,MATCH(orders!$D133,products!$A$1:$A$49,0),MATCH(orders!I$1,products!$A$1:$G$1,0))</f>
        <v>Exc</v>
      </c>
      <c r="J133" t="str">
        <f t="shared" si="6"/>
        <v>Excelsa</v>
      </c>
      <c r="K133" t="str">
        <f>INDEX(products!$A$1:$G$49,MATCH(orders!$D133,products!$A$1:$A$49,0),MATCH(orders!K$1,products!$A$1:$G$1,0))</f>
        <v>D</v>
      </c>
      <c r="L133" t="str">
        <f t="shared" si="7"/>
        <v>Dark</v>
      </c>
      <c r="M133" s="17">
        <f>INDEX(products!$A$1:$G$49,MATCH(orders!$D133,products!$A$1:$A$49,0),MATCH(orders!M$1,products!$A$1:$G$1,0))</f>
        <v>0.5</v>
      </c>
      <c r="N133" s="13">
        <f>INDEX(products!$A$1:$G$49,MATCH(orders!$D133,products!$A$1:$A$49,0),MATCH(orders!N$1,products!$A$1:$G$1,0))</f>
        <v>7.29</v>
      </c>
      <c r="O133" s="15">
        <f t="shared" si="8"/>
        <v>14.58</v>
      </c>
      <c r="P133" t="str">
        <f>_xlfn.XLOOKUP(C133,customers!$A$2:$A$1001,customers!$I$2:$I$1001,,0)</f>
        <v>Yes</v>
      </c>
    </row>
    <row r="134" spans="1:16" x14ac:dyDescent="0.25">
      <c r="A134" s="2" t="s">
        <v>1233</v>
      </c>
      <c r="B134" s="3">
        <v>44043</v>
      </c>
      <c r="C134" s="2" t="s">
        <v>1234</v>
      </c>
      <c r="D134" t="s">
        <v>6182</v>
      </c>
      <c r="E134" s="2">
        <v>5</v>
      </c>
      <c r="F134" s="2" t="str">
        <f>_xlfn.XLOOKUP(C134,customers!$A$2:$A$1001,customers!$B$2:$B$1001,,0)</f>
        <v>Osbert Robins</v>
      </c>
      <c r="G134" s="2" t="str">
        <f>IF(_xlfn.XLOOKUP(orders!C134,customers!$A$1:$A$1001,customers!$C$1:$C$1001,,0)=0,"",_xlfn.XLOOKUP(orders!C134,customers!$A$1:$A$1001,customers!$C$1:$C$1001,,0))</f>
        <v>orobins3o@salon.com</v>
      </c>
      <c r="H134" s="2" t="str">
        <f>_xlfn.XLOOKUP(C134,customers!$A$1:$A$1001,customers!$G$1:$G$1001,,0)</f>
        <v>United States</v>
      </c>
      <c r="I134" t="str">
        <f>INDEX(products!$A$1:$G$49,MATCH(orders!$D134,products!$A$1:$A$49,0),MATCH(orders!I$1,products!$A$1:$G$1,0))</f>
        <v>Ara</v>
      </c>
      <c r="J134" t="str">
        <f t="shared" si="6"/>
        <v>Arabica</v>
      </c>
      <c r="K134" t="str">
        <f>INDEX(products!$A$1:$G$49,MATCH(orders!$D134,products!$A$1:$A$49,0),MATCH(orders!K$1,products!$A$1:$G$1,0))</f>
        <v>L</v>
      </c>
      <c r="L134" t="str">
        <f t="shared" si="7"/>
        <v>Light</v>
      </c>
      <c r="M134" s="17">
        <f>INDEX(products!$A$1:$G$49,MATCH(orders!$D134,products!$A$1:$A$49,0),MATCH(orders!M$1,products!$A$1:$G$1,0))</f>
        <v>2.5</v>
      </c>
      <c r="N134" s="13">
        <f>INDEX(products!$A$1:$G$49,MATCH(orders!$D134,products!$A$1:$A$49,0),MATCH(orders!N$1,products!$A$1:$G$1,0))</f>
        <v>29.784999999999997</v>
      </c>
      <c r="O134" s="15">
        <f t="shared" si="8"/>
        <v>148.92499999999998</v>
      </c>
      <c r="P134" t="str">
        <f>_xlfn.XLOOKUP(C134,customers!$A$2:$A$1001,customers!$I$2:$I$1001,,0)</f>
        <v>Yes</v>
      </c>
    </row>
    <row r="135" spans="1:16" x14ac:dyDescent="0.25">
      <c r="A135" s="2" t="s">
        <v>1239</v>
      </c>
      <c r="B135" s="3">
        <v>44340</v>
      </c>
      <c r="C135" s="2" t="s">
        <v>1240</v>
      </c>
      <c r="D135" t="s">
        <v>6143</v>
      </c>
      <c r="E135" s="2">
        <v>1</v>
      </c>
      <c r="F135" s="2" t="str">
        <f>_xlfn.XLOOKUP(C135,customers!$A$2:$A$1001,customers!$B$2:$B$1001,,0)</f>
        <v>Othello Syseland</v>
      </c>
      <c r="G135" s="2" t="str">
        <f>IF(_xlfn.XLOOKUP(orders!C135,customers!$A$1:$A$1001,customers!$C$1:$C$1001,,0)=0,"",_xlfn.XLOOKUP(orders!C135,customers!$A$1:$A$1001,customers!$C$1:$C$1001,,0))</f>
        <v>osyseland3p@independent.co.uk</v>
      </c>
      <c r="H135" s="2" t="str">
        <f>_xlfn.XLOOKUP(C135,customers!$A$1:$A$1001,customers!$G$1:$G$1001,,0)</f>
        <v>United States</v>
      </c>
      <c r="I135" t="str">
        <f>INDEX(products!$A$1:$G$49,MATCH(orders!$D135,products!$A$1:$A$49,0),MATCH(orders!I$1,products!$A$1:$G$1,0))</f>
        <v>Lib</v>
      </c>
      <c r="J135" t="str">
        <f t="shared" si="6"/>
        <v>Liberica</v>
      </c>
      <c r="K135" t="str">
        <f>INDEX(products!$A$1:$G$49,MATCH(orders!$D135,products!$A$1:$A$49,0),MATCH(orders!K$1,products!$A$1:$G$1,0))</f>
        <v>D</v>
      </c>
      <c r="L135" t="str">
        <f t="shared" si="7"/>
        <v>Dark</v>
      </c>
      <c r="M135" s="17">
        <f>INDEX(products!$A$1:$G$49,MATCH(orders!$D135,products!$A$1:$A$49,0),MATCH(orders!M$1,products!$A$1:$G$1,0))</f>
        <v>1</v>
      </c>
      <c r="N135" s="13">
        <f>INDEX(products!$A$1:$G$49,MATCH(orders!$D135,products!$A$1:$A$49,0),MATCH(orders!N$1,products!$A$1:$G$1,0))</f>
        <v>12.95</v>
      </c>
      <c r="O135" s="15">
        <f t="shared" si="8"/>
        <v>12.95</v>
      </c>
      <c r="P135" t="str">
        <f>_xlfn.XLOOKUP(C135,customers!$A$2:$A$1001,customers!$I$2:$I$1001,,0)</f>
        <v>No</v>
      </c>
    </row>
    <row r="136" spans="1:16" x14ac:dyDescent="0.25">
      <c r="A136" s="2" t="s">
        <v>1245</v>
      </c>
      <c r="B136" s="3">
        <v>44758</v>
      </c>
      <c r="C136" s="2" t="s">
        <v>1246</v>
      </c>
      <c r="D136" t="s">
        <v>6166</v>
      </c>
      <c r="E136" s="2">
        <v>3</v>
      </c>
      <c r="F136" s="2" t="str">
        <f>_xlfn.XLOOKUP(C136,customers!$A$2:$A$1001,customers!$B$2:$B$1001,,0)</f>
        <v>Ewell Hanby</v>
      </c>
      <c r="G136" s="2" t="str">
        <f>IF(_xlfn.XLOOKUP(orders!C136,customers!$A$1:$A$1001,customers!$C$1:$C$1001,,0)=0,"",_xlfn.XLOOKUP(orders!C136,customers!$A$1:$A$1001,customers!$C$1:$C$1001,,0))</f>
        <v/>
      </c>
      <c r="H136" s="2" t="str">
        <f>_xlfn.XLOOKUP(C136,customers!$A$1:$A$1001,customers!$G$1:$G$1001,,0)</f>
        <v>United States</v>
      </c>
      <c r="I136" t="str">
        <f>INDEX(products!$A$1:$G$49,MATCH(orders!$D136,products!$A$1:$A$49,0),MATCH(orders!I$1,products!$A$1:$G$1,0))</f>
        <v>Exc</v>
      </c>
      <c r="J136" t="str">
        <f t="shared" si="6"/>
        <v>Excelsa</v>
      </c>
      <c r="K136" t="str">
        <f>INDEX(products!$A$1:$G$49,MATCH(orders!$D136,products!$A$1:$A$49,0),MATCH(orders!K$1,products!$A$1:$G$1,0))</f>
        <v>M</v>
      </c>
      <c r="L136" t="str">
        <f t="shared" si="7"/>
        <v>Medium</v>
      </c>
      <c r="M136" s="17">
        <f>INDEX(products!$A$1:$G$49,MATCH(orders!$D136,products!$A$1:$A$49,0),MATCH(orders!M$1,products!$A$1:$G$1,0))</f>
        <v>2.5</v>
      </c>
      <c r="N136" s="13">
        <f>INDEX(products!$A$1:$G$49,MATCH(orders!$D136,products!$A$1:$A$49,0),MATCH(orders!N$1,products!$A$1:$G$1,0))</f>
        <v>31.624999999999996</v>
      </c>
      <c r="O136" s="15">
        <f t="shared" si="8"/>
        <v>94.874999999999986</v>
      </c>
      <c r="P136" t="str">
        <f>_xlfn.XLOOKUP(C136,customers!$A$2:$A$1001,customers!$I$2:$I$1001,,0)</f>
        <v>Yes</v>
      </c>
    </row>
    <row r="137" spans="1:16" x14ac:dyDescent="0.25">
      <c r="A137" s="2" t="s">
        <v>1249</v>
      </c>
      <c r="B137" s="3">
        <v>44232</v>
      </c>
      <c r="C137" s="2" t="s">
        <v>976</v>
      </c>
      <c r="D137" t="s">
        <v>6180</v>
      </c>
      <c r="E137" s="2">
        <v>5</v>
      </c>
      <c r="F137" s="2" t="str">
        <f>_xlfn.XLOOKUP(C137,customers!$A$2:$A$1001,customers!$B$2:$B$1001,,0)</f>
        <v>Blancha McAmish</v>
      </c>
      <c r="G137" s="2" t="str">
        <f>IF(_xlfn.XLOOKUP(orders!C137,customers!$A$1:$A$1001,customers!$C$1:$C$1001,,0)=0,"",_xlfn.XLOOKUP(orders!C137,customers!$A$1:$A$1001,customers!$C$1:$C$1001,,0))</f>
        <v>bmcamish2e@tripadvisor.com</v>
      </c>
      <c r="H137" s="2" t="str">
        <f>_xlfn.XLOOKUP(C137,customers!$A$1:$A$1001,customers!$G$1:$G$1001,,0)</f>
        <v>United States</v>
      </c>
      <c r="I137" t="str">
        <f>INDEX(products!$A$1:$G$49,MATCH(orders!$D137,products!$A$1:$A$49,0),MATCH(orders!I$1,products!$A$1:$G$1,0))</f>
        <v>Ara</v>
      </c>
      <c r="J137" t="str">
        <f t="shared" si="6"/>
        <v>Arabica</v>
      </c>
      <c r="K137" t="str">
        <f>INDEX(products!$A$1:$G$49,MATCH(orders!$D137,products!$A$1:$A$49,0),MATCH(orders!K$1,products!$A$1:$G$1,0))</f>
        <v>L</v>
      </c>
      <c r="L137" t="str">
        <f t="shared" si="7"/>
        <v>Light</v>
      </c>
      <c r="M137" s="17">
        <f>INDEX(products!$A$1:$G$49,MATCH(orders!$D137,products!$A$1:$A$49,0),MATCH(orders!M$1,products!$A$1:$G$1,0))</f>
        <v>0.5</v>
      </c>
      <c r="N137" s="13">
        <f>INDEX(products!$A$1:$G$49,MATCH(orders!$D137,products!$A$1:$A$49,0),MATCH(orders!N$1,products!$A$1:$G$1,0))</f>
        <v>7.77</v>
      </c>
      <c r="O137" s="15">
        <f t="shared" si="8"/>
        <v>38.849999999999994</v>
      </c>
      <c r="P137" t="str">
        <f>_xlfn.XLOOKUP(C137,customers!$A$2:$A$1001,customers!$I$2:$I$1001,,0)</f>
        <v>Yes</v>
      </c>
    </row>
    <row r="138" spans="1:16" x14ac:dyDescent="0.25">
      <c r="A138" s="2" t="s">
        <v>1255</v>
      </c>
      <c r="B138" s="3">
        <v>44406</v>
      </c>
      <c r="C138" s="2" t="s">
        <v>1256</v>
      </c>
      <c r="D138" t="s">
        <v>6154</v>
      </c>
      <c r="E138" s="2">
        <v>4</v>
      </c>
      <c r="F138" s="2" t="str">
        <f>_xlfn.XLOOKUP(C138,customers!$A$2:$A$1001,customers!$B$2:$B$1001,,0)</f>
        <v>Lowell Keenleyside</v>
      </c>
      <c r="G138" s="2" t="str">
        <f>IF(_xlfn.XLOOKUP(orders!C138,customers!$A$1:$A$1001,customers!$C$1:$C$1001,,0)=0,"",_xlfn.XLOOKUP(orders!C138,customers!$A$1:$A$1001,customers!$C$1:$C$1001,,0))</f>
        <v>lkeenleyside3s@topsy.com</v>
      </c>
      <c r="H138" s="2" t="str">
        <f>_xlfn.XLOOKUP(C138,customers!$A$1:$A$1001,customers!$G$1:$G$1001,,0)</f>
        <v>United States</v>
      </c>
      <c r="I138" t="str">
        <f>INDEX(products!$A$1:$G$49,MATCH(orders!$D138,products!$A$1:$A$49,0),MATCH(orders!I$1,products!$A$1:$G$1,0))</f>
        <v>Ara</v>
      </c>
      <c r="J138" t="str">
        <f t="shared" si="6"/>
        <v>Arabica</v>
      </c>
      <c r="K138" t="str">
        <f>INDEX(products!$A$1:$G$49,MATCH(orders!$D138,products!$A$1:$A$49,0),MATCH(orders!K$1,products!$A$1:$G$1,0))</f>
        <v>D</v>
      </c>
      <c r="L138" t="str">
        <f t="shared" si="7"/>
        <v>Dark</v>
      </c>
      <c r="M138" s="17">
        <f>INDEX(products!$A$1:$G$49,MATCH(orders!$D138,products!$A$1:$A$49,0),MATCH(orders!M$1,products!$A$1:$G$1,0))</f>
        <v>0.2</v>
      </c>
      <c r="N138" s="13">
        <f>INDEX(products!$A$1:$G$49,MATCH(orders!$D138,products!$A$1:$A$49,0),MATCH(orders!N$1,products!$A$1:$G$1,0))</f>
        <v>2.9849999999999999</v>
      </c>
      <c r="O138" s="15">
        <f t="shared" si="8"/>
        <v>11.94</v>
      </c>
      <c r="P138" t="str">
        <f>_xlfn.XLOOKUP(C138,customers!$A$2:$A$1001,customers!$I$2:$I$1001,,0)</f>
        <v>No</v>
      </c>
    </row>
    <row r="139" spans="1:16" x14ac:dyDescent="0.25">
      <c r="A139" s="2" t="s">
        <v>1261</v>
      </c>
      <c r="B139" s="3">
        <v>44637</v>
      </c>
      <c r="C139" s="2" t="s">
        <v>1262</v>
      </c>
      <c r="D139" t="s">
        <v>6148</v>
      </c>
      <c r="E139" s="2">
        <v>3</v>
      </c>
      <c r="F139" s="2" t="str">
        <f>_xlfn.XLOOKUP(C139,customers!$A$2:$A$1001,customers!$B$2:$B$1001,,0)</f>
        <v>Elonore Joliffe</v>
      </c>
      <c r="G139" s="2" t="str">
        <f>IF(_xlfn.XLOOKUP(orders!C139,customers!$A$1:$A$1001,customers!$C$1:$C$1001,,0)=0,"",_xlfn.XLOOKUP(orders!C139,customers!$A$1:$A$1001,customers!$C$1:$C$1001,,0))</f>
        <v/>
      </c>
      <c r="H139" s="2" t="str">
        <f>_xlfn.XLOOKUP(C139,customers!$A$1:$A$1001,customers!$G$1:$G$1001,,0)</f>
        <v>Ireland</v>
      </c>
      <c r="I139" t="str">
        <f>INDEX(products!$A$1:$G$49,MATCH(orders!$D139,products!$A$1:$A$49,0),MATCH(orders!I$1,products!$A$1:$G$1,0))</f>
        <v>Exc</v>
      </c>
      <c r="J139" t="str">
        <f t="shared" si="6"/>
        <v>Excelsa</v>
      </c>
      <c r="K139" t="str">
        <f>INDEX(products!$A$1:$G$49,MATCH(orders!$D139,products!$A$1:$A$49,0),MATCH(orders!K$1,products!$A$1:$G$1,0))</f>
        <v>L</v>
      </c>
      <c r="L139" t="str">
        <f t="shared" si="7"/>
        <v>Light</v>
      </c>
      <c r="M139" s="17">
        <f>INDEX(products!$A$1:$G$49,MATCH(orders!$D139,products!$A$1:$A$49,0),MATCH(orders!M$1,products!$A$1:$G$1,0))</f>
        <v>2.5</v>
      </c>
      <c r="N139" s="13">
        <f>INDEX(products!$A$1:$G$49,MATCH(orders!$D139,products!$A$1:$A$49,0),MATCH(orders!N$1,products!$A$1:$G$1,0))</f>
        <v>34.154999999999994</v>
      </c>
      <c r="O139" s="15">
        <f t="shared" si="8"/>
        <v>102.46499999999997</v>
      </c>
      <c r="P139" t="str">
        <f>_xlfn.XLOOKUP(C139,customers!$A$2:$A$1001,customers!$I$2:$I$1001,,0)</f>
        <v>No</v>
      </c>
    </row>
    <row r="140" spans="1:16" x14ac:dyDescent="0.25">
      <c r="A140" s="2" t="s">
        <v>1266</v>
      </c>
      <c r="B140" s="3">
        <v>44238</v>
      </c>
      <c r="C140" s="2" t="s">
        <v>1267</v>
      </c>
      <c r="D140" t="s">
        <v>6183</v>
      </c>
      <c r="E140" s="2">
        <v>4</v>
      </c>
      <c r="F140" s="2" t="str">
        <f>_xlfn.XLOOKUP(C140,customers!$A$2:$A$1001,customers!$B$2:$B$1001,,0)</f>
        <v>Abraham Coleman</v>
      </c>
      <c r="G140" s="2" t="str">
        <f>IF(_xlfn.XLOOKUP(orders!C140,customers!$A$1:$A$1001,customers!$C$1:$C$1001,,0)=0,"",_xlfn.XLOOKUP(orders!C140,customers!$A$1:$A$1001,customers!$C$1:$C$1001,,0))</f>
        <v/>
      </c>
      <c r="H140" s="2" t="str">
        <f>_xlfn.XLOOKUP(C140,customers!$A$1:$A$1001,customers!$G$1:$G$1001,,0)</f>
        <v>United States</v>
      </c>
      <c r="I140" t="str">
        <f>INDEX(products!$A$1:$G$49,MATCH(orders!$D140,products!$A$1:$A$49,0),MATCH(orders!I$1,products!$A$1:$G$1,0))</f>
        <v>Exc</v>
      </c>
      <c r="J140" t="str">
        <f t="shared" si="6"/>
        <v>Excelsa</v>
      </c>
      <c r="K140" t="str">
        <f>INDEX(products!$A$1:$G$49,MATCH(orders!$D140,products!$A$1:$A$49,0),MATCH(orders!K$1,products!$A$1:$G$1,0))</f>
        <v>D</v>
      </c>
      <c r="L140" t="str">
        <f t="shared" si="7"/>
        <v>Dark</v>
      </c>
      <c r="M140" s="17">
        <f>INDEX(products!$A$1:$G$49,MATCH(orders!$D140,products!$A$1:$A$49,0),MATCH(orders!M$1,products!$A$1:$G$1,0))</f>
        <v>1</v>
      </c>
      <c r="N140" s="13">
        <f>INDEX(products!$A$1:$G$49,MATCH(orders!$D140,products!$A$1:$A$49,0),MATCH(orders!N$1,products!$A$1:$G$1,0))</f>
        <v>12.15</v>
      </c>
      <c r="O140" s="15">
        <f t="shared" si="8"/>
        <v>48.6</v>
      </c>
      <c r="P140" t="str">
        <f>_xlfn.XLOOKUP(C140,customers!$A$2:$A$1001,customers!$I$2:$I$1001,,0)</f>
        <v>No</v>
      </c>
    </row>
    <row r="141" spans="1:16" x14ac:dyDescent="0.25">
      <c r="A141" s="2" t="s">
        <v>1271</v>
      </c>
      <c r="B141" s="3">
        <v>43509</v>
      </c>
      <c r="C141" s="2" t="s">
        <v>1272</v>
      </c>
      <c r="D141" t="s">
        <v>6143</v>
      </c>
      <c r="E141" s="2">
        <v>6</v>
      </c>
      <c r="F141" s="2" t="str">
        <f>_xlfn.XLOOKUP(C141,customers!$A$2:$A$1001,customers!$B$2:$B$1001,,0)</f>
        <v>Rivy Farington</v>
      </c>
      <c r="G141" s="2" t="str">
        <f>IF(_xlfn.XLOOKUP(orders!C141,customers!$A$1:$A$1001,customers!$C$1:$C$1001,,0)=0,"",_xlfn.XLOOKUP(orders!C141,customers!$A$1:$A$1001,customers!$C$1:$C$1001,,0))</f>
        <v/>
      </c>
      <c r="H141" s="2" t="str">
        <f>_xlfn.XLOOKUP(C141,customers!$A$1:$A$1001,customers!$G$1:$G$1001,,0)</f>
        <v>United States</v>
      </c>
      <c r="I141" t="str">
        <f>INDEX(products!$A$1:$G$49,MATCH(orders!$D141,products!$A$1:$A$49,0),MATCH(orders!I$1,products!$A$1:$G$1,0))</f>
        <v>Lib</v>
      </c>
      <c r="J141" t="str">
        <f t="shared" si="6"/>
        <v>Liberica</v>
      </c>
      <c r="K141" t="str">
        <f>INDEX(products!$A$1:$G$49,MATCH(orders!$D141,products!$A$1:$A$49,0),MATCH(orders!K$1,products!$A$1:$G$1,0))</f>
        <v>D</v>
      </c>
      <c r="L141" t="str">
        <f t="shared" si="7"/>
        <v>Dark</v>
      </c>
      <c r="M141" s="17">
        <f>INDEX(products!$A$1:$G$49,MATCH(orders!$D141,products!$A$1:$A$49,0),MATCH(orders!M$1,products!$A$1:$G$1,0))</f>
        <v>1</v>
      </c>
      <c r="N141" s="13">
        <f>INDEX(products!$A$1:$G$49,MATCH(orders!$D141,products!$A$1:$A$49,0),MATCH(orders!N$1,products!$A$1:$G$1,0))</f>
        <v>12.95</v>
      </c>
      <c r="O141" s="15">
        <f t="shared" si="8"/>
        <v>77.699999999999989</v>
      </c>
      <c r="P141" t="str">
        <f>_xlfn.XLOOKUP(C141,customers!$A$2:$A$1001,customers!$I$2:$I$1001,,0)</f>
        <v>Yes</v>
      </c>
    </row>
    <row r="142" spans="1:16" x14ac:dyDescent="0.25">
      <c r="A142" s="2" t="s">
        <v>1276</v>
      </c>
      <c r="B142" s="3">
        <v>44694</v>
      </c>
      <c r="C142" s="2" t="s">
        <v>1277</v>
      </c>
      <c r="D142" t="s">
        <v>6165</v>
      </c>
      <c r="E142" s="2">
        <v>1</v>
      </c>
      <c r="F142" s="2" t="str">
        <f>_xlfn.XLOOKUP(C142,customers!$A$2:$A$1001,customers!$B$2:$B$1001,,0)</f>
        <v>Vallie Kundt</v>
      </c>
      <c r="G142" s="2" t="str">
        <f>IF(_xlfn.XLOOKUP(orders!C142,customers!$A$1:$A$1001,customers!$C$1:$C$1001,,0)=0,"",_xlfn.XLOOKUP(orders!C142,customers!$A$1:$A$1001,customers!$C$1:$C$1001,,0))</f>
        <v>vkundt3w@bigcartel.com</v>
      </c>
      <c r="H142" s="2" t="str">
        <f>_xlfn.XLOOKUP(C142,customers!$A$1:$A$1001,customers!$G$1:$G$1001,,0)</f>
        <v>Ireland</v>
      </c>
      <c r="I142" t="str">
        <f>INDEX(products!$A$1:$G$49,MATCH(orders!$D142,products!$A$1:$A$49,0),MATCH(orders!I$1,products!$A$1:$G$1,0))</f>
        <v>Lib</v>
      </c>
      <c r="J142" t="str">
        <f t="shared" si="6"/>
        <v>Liberica</v>
      </c>
      <c r="K142" t="str">
        <f>INDEX(products!$A$1:$G$49,MATCH(orders!$D142,products!$A$1:$A$49,0),MATCH(orders!K$1,products!$A$1:$G$1,0))</f>
        <v>D</v>
      </c>
      <c r="L142" t="str">
        <f t="shared" si="7"/>
        <v>Dark</v>
      </c>
      <c r="M142" s="17">
        <f>INDEX(products!$A$1:$G$49,MATCH(orders!$D142,products!$A$1:$A$49,0),MATCH(orders!M$1,products!$A$1:$G$1,0))</f>
        <v>2.5</v>
      </c>
      <c r="N142" s="13">
        <f>INDEX(products!$A$1:$G$49,MATCH(orders!$D142,products!$A$1:$A$49,0),MATCH(orders!N$1,products!$A$1:$G$1,0))</f>
        <v>29.784999999999997</v>
      </c>
      <c r="O142" s="15">
        <f t="shared" si="8"/>
        <v>29.784999999999997</v>
      </c>
      <c r="P142" t="str">
        <f>_xlfn.XLOOKUP(C142,customers!$A$2:$A$1001,customers!$I$2:$I$1001,,0)</f>
        <v>Yes</v>
      </c>
    </row>
    <row r="143" spans="1:16" x14ac:dyDescent="0.25">
      <c r="A143" s="2" t="s">
        <v>1283</v>
      </c>
      <c r="B143" s="3">
        <v>43970</v>
      </c>
      <c r="C143" s="2" t="s">
        <v>1284</v>
      </c>
      <c r="D143" t="s">
        <v>6167</v>
      </c>
      <c r="E143" s="2">
        <v>4</v>
      </c>
      <c r="F143" s="2" t="str">
        <f>_xlfn.XLOOKUP(C143,customers!$A$2:$A$1001,customers!$B$2:$B$1001,,0)</f>
        <v>Boyd Bett</v>
      </c>
      <c r="G143" s="2" t="str">
        <f>IF(_xlfn.XLOOKUP(orders!C143,customers!$A$1:$A$1001,customers!$C$1:$C$1001,,0)=0,"",_xlfn.XLOOKUP(orders!C143,customers!$A$1:$A$1001,customers!$C$1:$C$1001,,0))</f>
        <v>bbett3x@google.de</v>
      </c>
      <c r="H143" s="2" t="str">
        <f>_xlfn.XLOOKUP(C143,customers!$A$1:$A$1001,customers!$G$1:$G$1001,,0)</f>
        <v>United States</v>
      </c>
      <c r="I143" t="str">
        <f>INDEX(products!$A$1:$G$49,MATCH(orders!$D143,products!$A$1:$A$49,0),MATCH(orders!I$1,products!$A$1:$G$1,0))</f>
        <v>Ara</v>
      </c>
      <c r="J143" t="str">
        <f t="shared" si="6"/>
        <v>Arabica</v>
      </c>
      <c r="K143" t="str">
        <f>INDEX(products!$A$1:$G$49,MATCH(orders!$D143,products!$A$1:$A$49,0),MATCH(orders!K$1,products!$A$1:$G$1,0))</f>
        <v>L</v>
      </c>
      <c r="L143" t="str">
        <f t="shared" si="7"/>
        <v>Light</v>
      </c>
      <c r="M143" s="17">
        <f>INDEX(products!$A$1:$G$49,MATCH(orders!$D143,products!$A$1:$A$49,0),MATCH(orders!M$1,products!$A$1:$G$1,0))</f>
        <v>0.2</v>
      </c>
      <c r="N143" s="13">
        <f>INDEX(products!$A$1:$G$49,MATCH(orders!$D143,products!$A$1:$A$49,0),MATCH(orders!N$1,products!$A$1:$G$1,0))</f>
        <v>3.8849999999999998</v>
      </c>
      <c r="O143" s="15">
        <f t="shared" si="8"/>
        <v>15.54</v>
      </c>
      <c r="P143" t="str">
        <f>_xlfn.XLOOKUP(C143,customers!$A$2:$A$1001,customers!$I$2:$I$1001,,0)</f>
        <v>Yes</v>
      </c>
    </row>
    <row r="144" spans="1:16" x14ac:dyDescent="0.25">
      <c r="A144" s="2" t="s">
        <v>1289</v>
      </c>
      <c r="B144" s="3">
        <v>44678</v>
      </c>
      <c r="C144" s="2" t="s">
        <v>1290</v>
      </c>
      <c r="D144" t="s">
        <v>6148</v>
      </c>
      <c r="E144" s="2">
        <v>4</v>
      </c>
      <c r="F144" s="2" t="str">
        <f>_xlfn.XLOOKUP(C144,customers!$A$2:$A$1001,customers!$B$2:$B$1001,,0)</f>
        <v>Julio Armytage</v>
      </c>
      <c r="G144" s="2" t="str">
        <f>IF(_xlfn.XLOOKUP(orders!C144,customers!$A$1:$A$1001,customers!$C$1:$C$1001,,0)=0,"",_xlfn.XLOOKUP(orders!C144,customers!$A$1:$A$1001,customers!$C$1:$C$1001,,0))</f>
        <v/>
      </c>
      <c r="H144" s="2" t="str">
        <f>_xlfn.XLOOKUP(C144,customers!$A$1:$A$1001,customers!$G$1:$G$1001,,0)</f>
        <v>Ireland</v>
      </c>
      <c r="I144" t="str">
        <f>INDEX(products!$A$1:$G$49,MATCH(orders!$D144,products!$A$1:$A$49,0),MATCH(orders!I$1,products!$A$1:$G$1,0))</f>
        <v>Exc</v>
      </c>
      <c r="J144" t="str">
        <f t="shared" si="6"/>
        <v>Excelsa</v>
      </c>
      <c r="K144" t="str">
        <f>INDEX(products!$A$1:$G$49,MATCH(orders!$D144,products!$A$1:$A$49,0),MATCH(orders!K$1,products!$A$1:$G$1,0))</f>
        <v>L</v>
      </c>
      <c r="L144" t="str">
        <f t="shared" si="7"/>
        <v>Light</v>
      </c>
      <c r="M144" s="17">
        <f>INDEX(products!$A$1:$G$49,MATCH(orders!$D144,products!$A$1:$A$49,0),MATCH(orders!M$1,products!$A$1:$G$1,0))</f>
        <v>2.5</v>
      </c>
      <c r="N144" s="13">
        <f>INDEX(products!$A$1:$G$49,MATCH(orders!$D144,products!$A$1:$A$49,0),MATCH(orders!N$1,products!$A$1:$G$1,0))</f>
        <v>34.154999999999994</v>
      </c>
      <c r="O144" s="15">
        <f t="shared" si="8"/>
        <v>136.61999999999998</v>
      </c>
      <c r="P144" t="str">
        <f>_xlfn.XLOOKUP(C144,customers!$A$2:$A$1001,customers!$I$2:$I$1001,,0)</f>
        <v>Yes</v>
      </c>
    </row>
    <row r="145" spans="1:16" x14ac:dyDescent="0.25">
      <c r="A145" s="2" t="s">
        <v>1293</v>
      </c>
      <c r="B145" s="3">
        <v>44083</v>
      </c>
      <c r="C145" s="2" t="s">
        <v>1294</v>
      </c>
      <c r="D145" t="s">
        <v>6160</v>
      </c>
      <c r="E145" s="2">
        <v>2</v>
      </c>
      <c r="F145" s="2" t="str">
        <f>_xlfn.XLOOKUP(C145,customers!$A$2:$A$1001,customers!$B$2:$B$1001,,0)</f>
        <v>Deana Staite</v>
      </c>
      <c r="G145" s="2" t="str">
        <f>IF(_xlfn.XLOOKUP(orders!C145,customers!$A$1:$A$1001,customers!$C$1:$C$1001,,0)=0,"",_xlfn.XLOOKUP(orders!C145,customers!$A$1:$A$1001,customers!$C$1:$C$1001,,0))</f>
        <v>dstaite3z@scientificamerican.com</v>
      </c>
      <c r="H145" s="2" t="str">
        <f>_xlfn.XLOOKUP(C145,customers!$A$1:$A$1001,customers!$G$1:$G$1001,,0)</f>
        <v>United States</v>
      </c>
      <c r="I145" t="str">
        <f>INDEX(products!$A$1:$G$49,MATCH(orders!$D145,products!$A$1:$A$49,0),MATCH(orders!I$1,products!$A$1:$G$1,0))</f>
        <v>Lib</v>
      </c>
      <c r="J145" t="str">
        <f t="shared" si="6"/>
        <v>Liberica</v>
      </c>
      <c r="K145" t="str">
        <f>INDEX(products!$A$1:$G$49,MATCH(orders!$D145,products!$A$1:$A$49,0),MATCH(orders!K$1,products!$A$1:$G$1,0))</f>
        <v>M</v>
      </c>
      <c r="L145" t="str">
        <f t="shared" si="7"/>
        <v>Medium</v>
      </c>
      <c r="M145" s="17">
        <f>INDEX(products!$A$1:$G$49,MATCH(orders!$D145,products!$A$1:$A$49,0),MATCH(orders!M$1,products!$A$1:$G$1,0))</f>
        <v>0.5</v>
      </c>
      <c r="N145" s="13">
        <f>INDEX(products!$A$1:$G$49,MATCH(orders!$D145,products!$A$1:$A$49,0),MATCH(orders!N$1,products!$A$1:$G$1,0))</f>
        <v>8.73</v>
      </c>
      <c r="O145" s="15">
        <f t="shared" si="8"/>
        <v>17.46</v>
      </c>
      <c r="P145" t="str">
        <f>_xlfn.XLOOKUP(C145,customers!$A$2:$A$1001,customers!$I$2:$I$1001,,0)</f>
        <v>No</v>
      </c>
    </row>
    <row r="146" spans="1:16" x14ac:dyDescent="0.25">
      <c r="A146" s="2" t="s">
        <v>1299</v>
      </c>
      <c r="B146" s="3">
        <v>44265</v>
      </c>
      <c r="C146" s="2" t="s">
        <v>1300</v>
      </c>
      <c r="D146" t="s">
        <v>6148</v>
      </c>
      <c r="E146" s="2">
        <v>2</v>
      </c>
      <c r="F146" s="2" t="str">
        <f>_xlfn.XLOOKUP(C146,customers!$A$2:$A$1001,customers!$B$2:$B$1001,,0)</f>
        <v>Winn Keyse</v>
      </c>
      <c r="G146" s="2" t="str">
        <f>IF(_xlfn.XLOOKUP(orders!C146,customers!$A$1:$A$1001,customers!$C$1:$C$1001,,0)=0,"",_xlfn.XLOOKUP(orders!C146,customers!$A$1:$A$1001,customers!$C$1:$C$1001,,0))</f>
        <v>wkeyse40@apple.com</v>
      </c>
      <c r="H146" s="2" t="str">
        <f>_xlfn.XLOOKUP(C146,customers!$A$1:$A$1001,customers!$G$1:$G$1001,,0)</f>
        <v>United States</v>
      </c>
      <c r="I146" t="str">
        <f>INDEX(products!$A$1:$G$49,MATCH(orders!$D146,products!$A$1:$A$49,0),MATCH(orders!I$1,products!$A$1:$G$1,0))</f>
        <v>Exc</v>
      </c>
      <c r="J146" t="str">
        <f t="shared" si="6"/>
        <v>Excelsa</v>
      </c>
      <c r="K146" t="str">
        <f>INDEX(products!$A$1:$G$49,MATCH(orders!$D146,products!$A$1:$A$49,0),MATCH(orders!K$1,products!$A$1:$G$1,0))</f>
        <v>L</v>
      </c>
      <c r="L146" t="str">
        <f t="shared" si="7"/>
        <v>Light</v>
      </c>
      <c r="M146" s="17">
        <f>INDEX(products!$A$1:$G$49,MATCH(orders!$D146,products!$A$1:$A$49,0),MATCH(orders!M$1,products!$A$1:$G$1,0))</f>
        <v>2.5</v>
      </c>
      <c r="N146" s="13">
        <f>INDEX(products!$A$1:$G$49,MATCH(orders!$D146,products!$A$1:$A$49,0),MATCH(orders!N$1,products!$A$1:$G$1,0))</f>
        <v>34.154999999999994</v>
      </c>
      <c r="O146" s="15">
        <f t="shared" si="8"/>
        <v>68.309999999999988</v>
      </c>
      <c r="P146" t="str">
        <f>_xlfn.XLOOKUP(C146,customers!$A$2:$A$1001,customers!$I$2:$I$1001,,0)</f>
        <v>Yes</v>
      </c>
    </row>
    <row r="147" spans="1:16" x14ac:dyDescent="0.25">
      <c r="A147" s="2" t="s">
        <v>1305</v>
      </c>
      <c r="B147" s="3">
        <v>43562</v>
      </c>
      <c r="C147" s="2" t="s">
        <v>1306</v>
      </c>
      <c r="D147" t="s">
        <v>6159</v>
      </c>
      <c r="E147" s="2">
        <v>4</v>
      </c>
      <c r="F147" s="2" t="str">
        <f>_xlfn.XLOOKUP(C147,customers!$A$2:$A$1001,customers!$B$2:$B$1001,,0)</f>
        <v>Osmund Clausen-Thue</v>
      </c>
      <c r="G147" s="2" t="str">
        <f>IF(_xlfn.XLOOKUP(orders!C147,customers!$A$1:$A$1001,customers!$C$1:$C$1001,,0)=0,"",_xlfn.XLOOKUP(orders!C147,customers!$A$1:$A$1001,customers!$C$1:$C$1001,,0))</f>
        <v>oclausenthue41@marriott.com</v>
      </c>
      <c r="H147" s="2" t="str">
        <f>_xlfn.XLOOKUP(C147,customers!$A$1:$A$1001,customers!$G$1:$G$1001,,0)</f>
        <v>United States</v>
      </c>
      <c r="I147" t="str">
        <f>INDEX(products!$A$1:$G$49,MATCH(orders!$D147,products!$A$1:$A$49,0),MATCH(orders!I$1,products!$A$1:$G$1,0))</f>
        <v>Lib</v>
      </c>
      <c r="J147" t="str">
        <f t="shared" si="6"/>
        <v>Liberica</v>
      </c>
      <c r="K147" t="str">
        <f>INDEX(products!$A$1:$G$49,MATCH(orders!$D147,products!$A$1:$A$49,0),MATCH(orders!K$1,products!$A$1:$G$1,0))</f>
        <v>M</v>
      </c>
      <c r="L147" t="str">
        <f t="shared" si="7"/>
        <v>Medium</v>
      </c>
      <c r="M147" s="17">
        <f>INDEX(products!$A$1:$G$49,MATCH(orders!$D147,products!$A$1:$A$49,0),MATCH(orders!M$1,products!$A$1:$G$1,0))</f>
        <v>0.2</v>
      </c>
      <c r="N147" s="13">
        <f>INDEX(products!$A$1:$G$49,MATCH(orders!$D147,products!$A$1:$A$49,0),MATCH(orders!N$1,products!$A$1:$G$1,0))</f>
        <v>4.3650000000000002</v>
      </c>
      <c r="O147" s="15">
        <f t="shared" si="8"/>
        <v>17.46</v>
      </c>
      <c r="P147" t="str">
        <f>_xlfn.XLOOKUP(C147,customers!$A$2:$A$1001,customers!$I$2:$I$1001,,0)</f>
        <v>No</v>
      </c>
    </row>
    <row r="148" spans="1:16" x14ac:dyDescent="0.25">
      <c r="A148" s="2" t="s">
        <v>1311</v>
      </c>
      <c r="B148" s="3">
        <v>44024</v>
      </c>
      <c r="C148" s="2" t="s">
        <v>1312</v>
      </c>
      <c r="D148" t="s">
        <v>6162</v>
      </c>
      <c r="E148" s="2">
        <v>3</v>
      </c>
      <c r="F148" s="2" t="str">
        <f>_xlfn.XLOOKUP(C148,customers!$A$2:$A$1001,customers!$B$2:$B$1001,,0)</f>
        <v>Leonore Francisco</v>
      </c>
      <c r="G148" s="2" t="str">
        <f>IF(_xlfn.XLOOKUP(orders!C148,customers!$A$1:$A$1001,customers!$C$1:$C$1001,,0)=0,"",_xlfn.XLOOKUP(orders!C148,customers!$A$1:$A$1001,customers!$C$1:$C$1001,,0))</f>
        <v>lfrancisco42@fema.gov</v>
      </c>
      <c r="H148" s="2" t="str">
        <f>_xlfn.XLOOKUP(C148,customers!$A$1:$A$1001,customers!$G$1:$G$1001,,0)</f>
        <v>United States</v>
      </c>
      <c r="I148" t="str">
        <f>INDEX(products!$A$1:$G$49,MATCH(orders!$D148,products!$A$1:$A$49,0),MATCH(orders!I$1,products!$A$1:$G$1,0))</f>
        <v>Lib</v>
      </c>
      <c r="J148" t="str">
        <f t="shared" si="6"/>
        <v>Liberica</v>
      </c>
      <c r="K148" t="str">
        <f>INDEX(products!$A$1:$G$49,MATCH(orders!$D148,products!$A$1:$A$49,0),MATCH(orders!K$1,products!$A$1:$G$1,0))</f>
        <v>M</v>
      </c>
      <c r="L148" t="str">
        <f t="shared" si="7"/>
        <v>Medium</v>
      </c>
      <c r="M148" s="17">
        <f>INDEX(products!$A$1:$G$49,MATCH(orders!$D148,products!$A$1:$A$49,0),MATCH(orders!M$1,products!$A$1:$G$1,0))</f>
        <v>1</v>
      </c>
      <c r="N148" s="13">
        <f>INDEX(products!$A$1:$G$49,MATCH(orders!$D148,products!$A$1:$A$49,0),MATCH(orders!N$1,products!$A$1:$G$1,0))</f>
        <v>14.55</v>
      </c>
      <c r="O148" s="15">
        <f t="shared" si="8"/>
        <v>43.650000000000006</v>
      </c>
      <c r="P148" t="str">
        <f>_xlfn.XLOOKUP(C148,customers!$A$2:$A$1001,customers!$I$2:$I$1001,,0)</f>
        <v>No</v>
      </c>
    </row>
    <row r="149" spans="1:16" x14ac:dyDescent="0.25">
      <c r="A149" s="2" t="s">
        <v>1311</v>
      </c>
      <c r="B149" s="3">
        <v>44024</v>
      </c>
      <c r="C149" s="2" t="s">
        <v>1312</v>
      </c>
      <c r="D149" t="s">
        <v>6141</v>
      </c>
      <c r="E149" s="2">
        <v>2</v>
      </c>
      <c r="F149" s="2" t="str">
        <f>_xlfn.XLOOKUP(C149,customers!$A$2:$A$1001,customers!$B$2:$B$1001,,0)</f>
        <v>Leonore Francisco</v>
      </c>
      <c r="G149" s="2" t="str">
        <f>IF(_xlfn.XLOOKUP(orders!C149,customers!$A$1:$A$1001,customers!$C$1:$C$1001,,0)=0,"",_xlfn.XLOOKUP(orders!C149,customers!$A$1:$A$1001,customers!$C$1:$C$1001,,0))</f>
        <v>lfrancisco42@fema.gov</v>
      </c>
      <c r="H149" s="2" t="str">
        <f>_xlfn.XLOOKUP(C149,customers!$A$1:$A$1001,customers!$G$1:$G$1001,,0)</f>
        <v>United States</v>
      </c>
      <c r="I149" t="str">
        <f>INDEX(products!$A$1:$G$49,MATCH(orders!$D149,products!$A$1:$A$49,0),MATCH(orders!I$1,products!$A$1:$G$1,0))</f>
        <v>Exc</v>
      </c>
      <c r="J149" t="str">
        <f t="shared" si="6"/>
        <v>Excelsa</v>
      </c>
      <c r="K149" t="str">
        <f>INDEX(products!$A$1:$G$49,MATCH(orders!$D149,products!$A$1:$A$49,0),MATCH(orders!K$1,products!$A$1:$G$1,0))</f>
        <v>M</v>
      </c>
      <c r="L149" t="str">
        <f t="shared" si="7"/>
        <v>Medium</v>
      </c>
      <c r="M149" s="17">
        <f>INDEX(products!$A$1:$G$49,MATCH(orders!$D149,products!$A$1:$A$49,0),MATCH(orders!M$1,products!$A$1:$G$1,0))</f>
        <v>1</v>
      </c>
      <c r="N149" s="13">
        <f>INDEX(products!$A$1:$G$49,MATCH(orders!$D149,products!$A$1:$A$49,0),MATCH(orders!N$1,products!$A$1:$G$1,0))</f>
        <v>13.75</v>
      </c>
      <c r="O149" s="15">
        <f t="shared" si="8"/>
        <v>27.5</v>
      </c>
      <c r="P149" t="str">
        <f>_xlfn.XLOOKUP(C149,customers!$A$2:$A$1001,customers!$I$2:$I$1001,,0)</f>
        <v>No</v>
      </c>
    </row>
    <row r="150" spans="1:16" x14ac:dyDescent="0.25">
      <c r="A150" s="2" t="s">
        <v>1322</v>
      </c>
      <c r="B150" s="3">
        <v>44551</v>
      </c>
      <c r="C150" s="2" t="s">
        <v>1323</v>
      </c>
      <c r="D150" t="s">
        <v>6153</v>
      </c>
      <c r="E150" s="2">
        <v>5</v>
      </c>
      <c r="F150" s="2" t="str">
        <f>_xlfn.XLOOKUP(C150,customers!$A$2:$A$1001,customers!$B$2:$B$1001,,0)</f>
        <v>Giacobo Skingle</v>
      </c>
      <c r="G150" s="2" t="str">
        <f>IF(_xlfn.XLOOKUP(orders!C150,customers!$A$1:$A$1001,customers!$C$1:$C$1001,,0)=0,"",_xlfn.XLOOKUP(orders!C150,customers!$A$1:$A$1001,customers!$C$1:$C$1001,,0))</f>
        <v>gskingle44@clickbank.net</v>
      </c>
      <c r="H150" s="2" t="str">
        <f>_xlfn.XLOOKUP(C150,customers!$A$1:$A$1001,customers!$G$1:$G$1001,,0)</f>
        <v>United States</v>
      </c>
      <c r="I150" t="str">
        <f>INDEX(products!$A$1:$G$49,MATCH(orders!$D150,products!$A$1:$A$49,0),MATCH(orders!I$1,products!$A$1:$G$1,0))</f>
        <v>Exc</v>
      </c>
      <c r="J150" t="str">
        <f t="shared" si="6"/>
        <v>Excelsa</v>
      </c>
      <c r="K150" t="str">
        <f>INDEX(products!$A$1:$G$49,MATCH(orders!$D150,products!$A$1:$A$49,0),MATCH(orders!K$1,products!$A$1:$G$1,0))</f>
        <v>D</v>
      </c>
      <c r="L150" t="str">
        <f t="shared" si="7"/>
        <v>Dark</v>
      </c>
      <c r="M150" s="17">
        <f>INDEX(products!$A$1:$G$49,MATCH(orders!$D150,products!$A$1:$A$49,0),MATCH(orders!M$1,products!$A$1:$G$1,0))</f>
        <v>0.2</v>
      </c>
      <c r="N150" s="13">
        <f>INDEX(products!$A$1:$G$49,MATCH(orders!$D150,products!$A$1:$A$49,0),MATCH(orders!N$1,products!$A$1:$G$1,0))</f>
        <v>3.645</v>
      </c>
      <c r="O150" s="15">
        <f t="shared" si="8"/>
        <v>18.225000000000001</v>
      </c>
      <c r="P150" t="str">
        <f>_xlfn.XLOOKUP(C150,customers!$A$2:$A$1001,customers!$I$2:$I$1001,,0)</f>
        <v>Yes</v>
      </c>
    </row>
    <row r="151" spans="1:16" x14ac:dyDescent="0.25">
      <c r="A151" s="2" t="s">
        <v>1328</v>
      </c>
      <c r="B151" s="3">
        <v>44108</v>
      </c>
      <c r="C151" s="2" t="s">
        <v>1329</v>
      </c>
      <c r="D151" t="s">
        <v>6175</v>
      </c>
      <c r="E151" s="2">
        <v>2</v>
      </c>
      <c r="F151" s="2" t="str">
        <f>_xlfn.XLOOKUP(C151,customers!$A$2:$A$1001,customers!$B$2:$B$1001,,0)</f>
        <v>Gerard Pirdy</v>
      </c>
      <c r="G151" s="2" t="str">
        <f>IF(_xlfn.XLOOKUP(orders!C151,customers!$A$1:$A$1001,customers!$C$1:$C$1001,,0)=0,"",_xlfn.XLOOKUP(orders!C151,customers!$A$1:$A$1001,customers!$C$1:$C$1001,,0))</f>
        <v/>
      </c>
      <c r="H151" s="2" t="str">
        <f>_xlfn.XLOOKUP(C151,customers!$A$1:$A$1001,customers!$G$1:$G$1001,,0)</f>
        <v>United States</v>
      </c>
      <c r="I151" t="str">
        <f>INDEX(products!$A$1:$G$49,MATCH(orders!$D151,products!$A$1:$A$49,0),MATCH(orders!I$1,products!$A$1:$G$1,0))</f>
        <v>Ara</v>
      </c>
      <c r="J151" t="str">
        <f t="shared" si="6"/>
        <v>Arabica</v>
      </c>
      <c r="K151" t="str">
        <f>INDEX(products!$A$1:$G$49,MATCH(orders!$D151,products!$A$1:$A$49,0),MATCH(orders!K$1,products!$A$1:$G$1,0))</f>
        <v>M</v>
      </c>
      <c r="L151" t="str">
        <f t="shared" si="7"/>
        <v>Medium</v>
      </c>
      <c r="M151" s="17">
        <f>INDEX(products!$A$1:$G$49,MATCH(orders!$D151,products!$A$1:$A$49,0),MATCH(orders!M$1,products!$A$1:$G$1,0))</f>
        <v>2.5</v>
      </c>
      <c r="N151" s="13">
        <f>INDEX(products!$A$1:$G$49,MATCH(orders!$D151,products!$A$1:$A$49,0),MATCH(orders!N$1,products!$A$1:$G$1,0))</f>
        <v>25.874999999999996</v>
      </c>
      <c r="O151" s="15">
        <f t="shared" si="8"/>
        <v>51.749999999999993</v>
      </c>
      <c r="P151" t="str">
        <f>_xlfn.XLOOKUP(C151,customers!$A$2:$A$1001,customers!$I$2:$I$1001,,0)</f>
        <v>Yes</v>
      </c>
    </row>
    <row r="152" spans="1:16" x14ac:dyDescent="0.25">
      <c r="A152" s="2" t="s">
        <v>1333</v>
      </c>
      <c r="B152" s="3">
        <v>44051</v>
      </c>
      <c r="C152" s="2" t="s">
        <v>1334</v>
      </c>
      <c r="D152" t="s">
        <v>6143</v>
      </c>
      <c r="E152" s="2">
        <v>1</v>
      </c>
      <c r="F152" s="2" t="str">
        <f>_xlfn.XLOOKUP(C152,customers!$A$2:$A$1001,customers!$B$2:$B$1001,,0)</f>
        <v>Jacinthe Balsillie</v>
      </c>
      <c r="G152" s="2" t="str">
        <f>IF(_xlfn.XLOOKUP(orders!C152,customers!$A$1:$A$1001,customers!$C$1:$C$1001,,0)=0,"",_xlfn.XLOOKUP(orders!C152,customers!$A$1:$A$1001,customers!$C$1:$C$1001,,0))</f>
        <v>jbalsillie46@princeton.edu</v>
      </c>
      <c r="H152" s="2" t="str">
        <f>_xlfn.XLOOKUP(C152,customers!$A$1:$A$1001,customers!$G$1:$G$1001,,0)</f>
        <v>United States</v>
      </c>
      <c r="I152" t="str">
        <f>INDEX(products!$A$1:$G$49,MATCH(orders!$D152,products!$A$1:$A$49,0),MATCH(orders!I$1,products!$A$1:$G$1,0))</f>
        <v>Lib</v>
      </c>
      <c r="J152" t="str">
        <f t="shared" si="6"/>
        <v>Liberica</v>
      </c>
      <c r="K152" t="str">
        <f>INDEX(products!$A$1:$G$49,MATCH(orders!$D152,products!$A$1:$A$49,0),MATCH(orders!K$1,products!$A$1:$G$1,0))</f>
        <v>D</v>
      </c>
      <c r="L152" t="str">
        <f t="shared" si="7"/>
        <v>Dark</v>
      </c>
      <c r="M152" s="17">
        <f>INDEX(products!$A$1:$G$49,MATCH(orders!$D152,products!$A$1:$A$49,0),MATCH(orders!M$1,products!$A$1:$G$1,0))</f>
        <v>1</v>
      </c>
      <c r="N152" s="13">
        <f>INDEX(products!$A$1:$G$49,MATCH(orders!$D152,products!$A$1:$A$49,0),MATCH(orders!N$1,products!$A$1:$G$1,0))</f>
        <v>12.95</v>
      </c>
      <c r="O152" s="15">
        <f t="shared" si="8"/>
        <v>12.95</v>
      </c>
      <c r="P152" t="str">
        <f>_xlfn.XLOOKUP(C152,customers!$A$2:$A$1001,customers!$I$2:$I$1001,,0)</f>
        <v>Yes</v>
      </c>
    </row>
    <row r="153" spans="1:16" x14ac:dyDescent="0.25">
      <c r="A153" s="2" t="s">
        <v>1339</v>
      </c>
      <c r="B153" s="3">
        <v>44115</v>
      </c>
      <c r="C153" s="2" t="s">
        <v>1340</v>
      </c>
      <c r="D153" t="s">
        <v>6155</v>
      </c>
      <c r="E153" s="2">
        <v>3</v>
      </c>
      <c r="F153" s="2" t="str">
        <f>_xlfn.XLOOKUP(C153,customers!$A$2:$A$1001,customers!$B$2:$B$1001,,0)</f>
        <v>Quinton Fouracres</v>
      </c>
      <c r="G153" s="2" t="str">
        <f>IF(_xlfn.XLOOKUP(orders!C153,customers!$A$1:$A$1001,customers!$C$1:$C$1001,,0)=0,"",_xlfn.XLOOKUP(orders!C153,customers!$A$1:$A$1001,customers!$C$1:$C$1001,,0))</f>
        <v/>
      </c>
      <c r="H153" s="2" t="str">
        <f>_xlfn.XLOOKUP(C153,customers!$A$1:$A$1001,customers!$G$1:$G$1001,,0)</f>
        <v>United States</v>
      </c>
      <c r="I153" t="str">
        <f>INDEX(products!$A$1:$G$49,MATCH(orders!$D153,products!$A$1:$A$49,0),MATCH(orders!I$1,products!$A$1:$G$1,0))</f>
        <v>Ara</v>
      </c>
      <c r="J153" t="str">
        <f t="shared" si="6"/>
        <v>Arabica</v>
      </c>
      <c r="K153" t="str">
        <f>INDEX(products!$A$1:$G$49,MATCH(orders!$D153,products!$A$1:$A$49,0),MATCH(orders!K$1,products!$A$1:$G$1,0))</f>
        <v>M</v>
      </c>
      <c r="L153" t="str">
        <f t="shared" si="7"/>
        <v>Medium</v>
      </c>
      <c r="M153" s="17">
        <f>INDEX(products!$A$1:$G$49,MATCH(orders!$D153,products!$A$1:$A$49,0),MATCH(orders!M$1,products!$A$1:$G$1,0))</f>
        <v>1</v>
      </c>
      <c r="N153" s="13">
        <f>INDEX(products!$A$1:$G$49,MATCH(orders!$D153,products!$A$1:$A$49,0),MATCH(orders!N$1,products!$A$1:$G$1,0))</f>
        <v>11.25</v>
      </c>
      <c r="O153" s="15">
        <f t="shared" si="8"/>
        <v>33.75</v>
      </c>
      <c r="P153" t="str">
        <f>_xlfn.XLOOKUP(C153,customers!$A$2:$A$1001,customers!$I$2:$I$1001,,0)</f>
        <v>Yes</v>
      </c>
    </row>
    <row r="154" spans="1:16" x14ac:dyDescent="0.25">
      <c r="A154" s="2" t="s">
        <v>1344</v>
      </c>
      <c r="B154" s="3">
        <v>44510</v>
      </c>
      <c r="C154" s="2" t="s">
        <v>1345</v>
      </c>
      <c r="D154" t="s">
        <v>6151</v>
      </c>
      <c r="E154" s="2">
        <v>3</v>
      </c>
      <c r="F154" s="2" t="str">
        <f>_xlfn.XLOOKUP(C154,customers!$A$2:$A$1001,customers!$B$2:$B$1001,,0)</f>
        <v>Bettina Leffek</v>
      </c>
      <c r="G154" s="2" t="str">
        <f>IF(_xlfn.XLOOKUP(orders!C154,customers!$A$1:$A$1001,customers!$C$1:$C$1001,,0)=0,"",_xlfn.XLOOKUP(orders!C154,customers!$A$1:$A$1001,customers!$C$1:$C$1001,,0))</f>
        <v>bleffek48@ning.com</v>
      </c>
      <c r="H154" s="2" t="str">
        <f>_xlfn.XLOOKUP(C154,customers!$A$1:$A$1001,customers!$G$1:$G$1001,,0)</f>
        <v>United States</v>
      </c>
      <c r="I154" t="str">
        <f>INDEX(products!$A$1:$G$49,MATCH(orders!$D154,products!$A$1:$A$49,0),MATCH(orders!I$1,products!$A$1:$G$1,0))</f>
        <v>Rob</v>
      </c>
      <c r="J154" t="str">
        <f t="shared" si="6"/>
        <v>Robusta</v>
      </c>
      <c r="K154" t="str">
        <f>INDEX(products!$A$1:$G$49,MATCH(orders!$D154,products!$A$1:$A$49,0),MATCH(orders!K$1,products!$A$1:$G$1,0))</f>
        <v>M</v>
      </c>
      <c r="L154" t="str">
        <f t="shared" si="7"/>
        <v>Medium</v>
      </c>
      <c r="M154" s="17">
        <f>INDEX(products!$A$1:$G$49,MATCH(orders!$D154,products!$A$1:$A$49,0),MATCH(orders!M$1,products!$A$1:$G$1,0))</f>
        <v>2.5</v>
      </c>
      <c r="N154" s="13">
        <f>INDEX(products!$A$1:$G$49,MATCH(orders!$D154,products!$A$1:$A$49,0),MATCH(orders!N$1,products!$A$1:$G$1,0))</f>
        <v>22.884999999999998</v>
      </c>
      <c r="O154" s="15">
        <f t="shared" si="8"/>
        <v>68.655000000000001</v>
      </c>
      <c r="P154" t="str">
        <f>_xlfn.XLOOKUP(C154,customers!$A$2:$A$1001,customers!$I$2:$I$1001,,0)</f>
        <v>Yes</v>
      </c>
    </row>
    <row r="155" spans="1:16" x14ac:dyDescent="0.25">
      <c r="A155" s="2" t="s">
        <v>1350</v>
      </c>
      <c r="B155" s="3">
        <v>44367</v>
      </c>
      <c r="C155" s="2" t="s">
        <v>1351</v>
      </c>
      <c r="D155" t="s">
        <v>6163</v>
      </c>
      <c r="E155" s="2">
        <v>1</v>
      </c>
      <c r="F155" s="2" t="str">
        <f>_xlfn.XLOOKUP(C155,customers!$A$2:$A$1001,customers!$B$2:$B$1001,,0)</f>
        <v>Hetti Penson</v>
      </c>
      <c r="G155" s="2" t="str">
        <f>IF(_xlfn.XLOOKUP(orders!C155,customers!$A$1:$A$1001,customers!$C$1:$C$1001,,0)=0,"",_xlfn.XLOOKUP(orders!C155,customers!$A$1:$A$1001,customers!$C$1:$C$1001,,0))</f>
        <v/>
      </c>
      <c r="H155" s="2" t="str">
        <f>_xlfn.XLOOKUP(C155,customers!$A$1:$A$1001,customers!$G$1:$G$1001,,0)</f>
        <v>United States</v>
      </c>
      <c r="I155" t="str">
        <f>INDEX(products!$A$1:$G$49,MATCH(orders!$D155,products!$A$1:$A$49,0),MATCH(orders!I$1,products!$A$1:$G$1,0))</f>
        <v>Rob</v>
      </c>
      <c r="J155" t="str">
        <f t="shared" si="6"/>
        <v>Robusta</v>
      </c>
      <c r="K155" t="str">
        <f>INDEX(products!$A$1:$G$49,MATCH(orders!$D155,products!$A$1:$A$49,0),MATCH(orders!K$1,products!$A$1:$G$1,0))</f>
        <v>D</v>
      </c>
      <c r="L155" t="str">
        <f t="shared" si="7"/>
        <v>Dark</v>
      </c>
      <c r="M155" s="17">
        <f>INDEX(products!$A$1:$G$49,MATCH(orders!$D155,products!$A$1:$A$49,0),MATCH(orders!M$1,products!$A$1:$G$1,0))</f>
        <v>0.2</v>
      </c>
      <c r="N155" s="13">
        <f>INDEX(products!$A$1:$G$49,MATCH(orders!$D155,products!$A$1:$A$49,0),MATCH(orders!N$1,products!$A$1:$G$1,0))</f>
        <v>2.6849999999999996</v>
      </c>
      <c r="O155" s="15">
        <f t="shared" si="8"/>
        <v>2.6849999999999996</v>
      </c>
      <c r="P155" t="str">
        <f>_xlfn.XLOOKUP(C155,customers!$A$2:$A$1001,customers!$I$2:$I$1001,,0)</f>
        <v>No</v>
      </c>
    </row>
    <row r="156" spans="1:16" x14ac:dyDescent="0.25">
      <c r="A156" s="2" t="s">
        <v>1355</v>
      </c>
      <c r="B156" s="3">
        <v>44473</v>
      </c>
      <c r="C156" s="2" t="s">
        <v>1356</v>
      </c>
      <c r="D156" t="s">
        <v>6168</v>
      </c>
      <c r="E156" s="2">
        <v>5</v>
      </c>
      <c r="F156" s="2" t="str">
        <f>_xlfn.XLOOKUP(C156,customers!$A$2:$A$1001,customers!$B$2:$B$1001,,0)</f>
        <v>Jocko Pray</v>
      </c>
      <c r="G156" s="2" t="str">
        <f>IF(_xlfn.XLOOKUP(orders!C156,customers!$A$1:$A$1001,customers!$C$1:$C$1001,,0)=0,"",_xlfn.XLOOKUP(orders!C156,customers!$A$1:$A$1001,customers!$C$1:$C$1001,,0))</f>
        <v>jpray4a@youtube.com</v>
      </c>
      <c r="H156" s="2" t="str">
        <f>_xlfn.XLOOKUP(C156,customers!$A$1:$A$1001,customers!$G$1:$G$1001,,0)</f>
        <v>United States</v>
      </c>
      <c r="I156" t="str">
        <f>INDEX(products!$A$1:$G$49,MATCH(orders!$D156,products!$A$1:$A$49,0),MATCH(orders!I$1,products!$A$1:$G$1,0))</f>
        <v>Ara</v>
      </c>
      <c r="J156" t="str">
        <f t="shared" si="6"/>
        <v>Arabica</v>
      </c>
      <c r="K156" t="str">
        <f>INDEX(products!$A$1:$G$49,MATCH(orders!$D156,products!$A$1:$A$49,0),MATCH(orders!K$1,products!$A$1:$G$1,0))</f>
        <v>D</v>
      </c>
      <c r="L156" t="str">
        <f t="shared" si="7"/>
        <v>Dark</v>
      </c>
      <c r="M156" s="17">
        <f>INDEX(products!$A$1:$G$49,MATCH(orders!$D156,products!$A$1:$A$49,0),MATCH(orders!M$1,products!$A$1:$G$1,0))</f>
        <v>2.5</v>
      </c>
      <c r="N156" s="13">
        <f>INDEX(products!$A$1:$G$49,MATCH(orders!$D156,products!$A$1:$A$49,0),MATCH(orders!N$1,products!$A$1:$G$1,0))</f>
        <v>22.884999999999998</v>
      </c>
      <c r="O156" s="15">
        <f t="shared" si="8"/>
        <v>114.42499999999998</v>
      </c>
      <c r="P156" t="str">
        <f>_xlfn.XLOOKUP(C156,customers!$A$2:$A$1001,customers!$I$2:$I$1001,,0)</f>
        <v>No</v>
      </c>
    </row>
    <row r="157" spans="1:16" x14ac:dyDescent="0.25">
      <c r="A157" s="2" t="s">
        <v>1361</v>
      </c>
      <c r="B157" s="3">
        <v>43640</v>
      </c>
      <c r="C157" s="2" t="s">
        <v>1362</v>
      </c>
      <c r="D157" t="s">
        <v>6175</v>
      </c>
      <c r="E157" s="2">
        <v>6</v>
      </c>
      <c r="F157" s="2" t="str">
        <f>_xlfn.XLOOKUP(C157,customers!$A$2:$A$1001,customers!$B$2:$B$1001,,0)</f>
        <v>Grete Holborn</v>
      </c>
      <c r="G157" s="2" t="str">
        <f>IF(_xlfn.XLOOKUP(orders!C157,customers!$A$1:$A$1001,customers!$C$1:$C$1001,,0)=0,"",_xlfn.XLOOKUP(orders!C157,customers!$A$1:$A$1001,customers!$C$1:$C$1001,,0))</f>
        <v>gholborn4b@ow.ly</v>
      </c>
      <c r="H157" s="2" t="str">
        <f>_xlfn.XLOOKUP(C157,customers!$A$1:$A$1001,customers!$G$1:$G$1001,,0)</f>
        <v>United States</v>
      </c>
      <c r="I157" t="str">
        <f>INDEX(products!$A$1:$G$49,MATCH(orders!$D157,products!$A$1:$A$49,0),MATCH(orders!I$1,products!$A$1:$G$1,0))</f>
        <v>Ara</v>
      </c>
      <c r="J157" t="str">
        <f t="shared" si="6"/>
        <v>Arabica</v>
      </c>
      <c r="K157" t="str">
        <f>INDEX(products!$A$1:$G$49,MATCH(orders!$D157,products!$A$1:$A$49,0),MATCH(orders!K$1,products!$A$1:$G$1,0))</f>
        <v>M</v>
      </c>
      <c r="L157" t="str">
        <f t="shared" si="7"/>
        <v>Medium</v>
      </c>
      <c r="M157" s="17">
        <f>INDEX(products!$A$1:$G$49,MATCH(orders!$D157,products!$A$1:$A$49,0),MATCH(orders!M$1,products!$A$1:$G$1,0))</f>
        <v>2.5</v>
      </c>
      <c r="N157" s="13">
        <f>INDEX(products!$A$1:$G$49,MATCH(orders!$D157,products!$A$1:$A$49,0),MATCH(orders!N$1,products!$A$1:$G$1,0))</f>
        <v>25.874999999999996</v>
      </c>
      <c r="O157" s="15">
        <f t="shared" si="8"/>
        <v>155.24999999999997</v>
      </c>
      <c r="P157" t="str">
        <f>_xlfn.XLOOKUP(C157,customers!$A$2:$A$1001,customers!$I$2:$I$1001,,0)</f>
        <v>Yes</v>
      </c>
    </row>
    <row r="158" spans="1:16" x14ac:dyDescent="0.25">
      <c r="A158" s="2" t="s">
        <v>1367</v>
      </c>
      <c r="B158" s="3">
        <v>43764</v>
      </c>
      <c r="C158" s="2" t="s">
        <v>1368</v>
      </c>
      <c r="D158" t="s">
        <v>6175</v>
      </c>
      <c r="E158" s="2">
        <v>3</v>
      </c>
      <c r="F158" s="2" t="str">
        <f>_xlfn.XLOOKUP(C158,customers!$A$2:$A$1001,customers!$B$2:$B$1001,,0)</f>
        <v>Fielding Keinrat</v>
      </c>
      <c r="G158" s="2" t="str">
        <f>IF(_xlfn.XLOOKUP(orders!C158,customers!$A$1:$A$1001,customers!$C$1:$C$1001,,0)=0,"",_xlfn.XLOOKUP(orders!C158,customers!$A$1:$A$1001,customers!$C$1:$C$1001,,0))</f>
        <v>fkeinrat4c@dailymail.co.uk</v>
      </c>
      <c r="H158" s="2" t="str">
        <f>_xlfn.XLOOKUP(C158,customers!$A$1:$A$1001,customers!$G$1:$G$1001,,0)</f>
        <v>United States</v>
      </c>
      <c r="I158" t="str">
        <f>INDEX(products!$A$1:$G$49,MATCH(orders!$D158,products!$A$1:$A$49,0),MATCH(orders!I$1,products!$A$1:$G$1,0))</f>
        <v>Ara</v>
      </c>
      <c r="J158" t="str">
        <f t="shared" si="6"/>
        <v>Arabica</v>
      </c>
      <c r="K158" t="str">
        <f>INDEX(products!$A$1:$G$49,MATCH(orders!$D158,products!$A$1:$A$49,0),MATCH(orders!K$1,products!$A$1:$G$1,0))</f>
        <v>M</v>
      </c>
      <c r="L158" t="str">
        <f t="shared" si="7"/>
        <v>Medium</v>
      </c>
      <c r="M158" s="17">
        <f>INDEX(products!$A$1:$G$49,MATCH(orders!$D158,products!$A$1:$A$49,0),MATCH(orders!M$1,products!$A$1:$G$1,0))</f>
        <v>2.5</v>
      </c>
      <c r="N158" s="13">
        <f>INDEX(products!$A$1:$G$49,MATCH(orders!$D158,products!$A$1:$A$49,0),MATCH(orders!N$1,products!$A$1:$G$1,0))</f>
        <v>25.874999999999996</v>
      </c>
      <c r="O158" s="15">
        <f t="shared" si="8"/>
        <v>77.624999999999986</v>
      </c>
      <c r="P158" t="str">
        <f>_xlfn.XLOOKUP(C158,customers!$A$2:$A$1001,customers!$I$2:$I$1001,,0)</f>
        <v>Yes</v>
      </c>
    </row>
    <row r="159" spans="1:16" x14ac:dyDescent="0.25">
      <c r="A159" s="2" t="s">
        <v>1373</v>
      </c>
      <c r="B159" s="3">
        <v>44374</v>
      </c>
      <c r="C159" s="2" t="s">
        <v>1374</v>
      </c>
      <c r="D159" t="s">
        <v>6149</v>
      </c>
      <c r="E159" s="2">
        <v>3</v>
      </c>
      <c r="F159" s="2" t="str">
        <f>_xlfn.XLOOKUP(C159,customers!$A$2:$A$1001,customers!$B$2:$B$1001,,0)</f>
        <v>Paulo Yea</v>
      </c>
      <c r="G159" s="2" t="str">
        <f>IF(_xlfn.XLOOKUP(orders!C159,customers!$A$1:$A$1001,customers!$C$1:$C$1001,,0)=0,"",_xlfn.XLOOKUP(orders!C159,customers!$A$1:$A$1001,customers!$C$1:$C$1001,,0))</f>
        <v>pyea4d@aol.com</v>
      </c>
      <c r="H159" s="2" t="str">
        <f>_xlfn.XLOOKUP(C159,customers!$A$1:$A$1001,customers!$G$1:$G$1001,,0)</f>
        <v>Ireland</v>
      </c>
      <c r="I159" t="str">
        <f>INDEX(products!$A$1:$G$49,MATCH(orders!$D159,products!$A$1:$A$49,0),MATCH(orders!I$1,products!$A$1:$G$1,0))</f>
        <v>Rob</v>
      </c>
      <c r="J159" t="str">
        <f t="shared" si="6"/>
        <v>Robusta</v>
      </c>
      <c r="K159" t="str">
        <f>INDEX(products!$A$1:$G$49,MATCH(orders!$D159,products!$A$1:$A$49,0),MATCH(orders!K$1,products!$A$1:$G$1,0))</f>
        <v>D</v>
      </c>
      <c r="L159" t="str">
        <f t="shared" si="7"/>
        <v>Dark</v>
      </c>
      <c r="M159" s="17">
        <f>INDEX(products!$A$1:$G$49,MATCH(orders!$D159,products!$A$1:$A$49,0),MATCH(orders!M$1,products!$A$1:$G$1,0))</f>
        <v>2.5</v>
      </c>
      <c r="N159" s="13">
        <f>INDEX(products!$A$1:$G$49,MATCH(orders!$D159,products!$A$1:$A$49,0),MATCH(orders!N$1,products!$A$1:$G$1,0))</f>
        <v>20.584999999999997</v>
      </c>
      <c r="O159" s="15">
        <f t="shared" si="8"/>
        <v>61.754999999999995</v>
      </c>
      <c r="P159" t="str">
        <f>_xlfn.XLOOKUP(C159,customers!$A$2:$A$1001,customers!$I$2:$I$1001,,0)</f>
        <v>No</v>
      </c>
    </row>
    <row r="160" spans="1:16" x14ac:dyDescent="0.25">
      <c r="A160" s="2" t="s">
        <v>1379</v>
      </c>
      <c r="B160" s="3">
        <v>43714</v>
      </c>
      <c r="C160" s="2" t="s">
        <v>1380</v>
      </c>
      <c r="D160" t="s">
        <v>6149</v>
      </c>
      <c r="E160" s="2">
        <v>6</v>
      </c>
      <c r="F160" s="2" t="str">
        <f>_xlfn.XLOOKUP(C160,customers!$A$2:$A$1001,customers!$B$2:$B$1001,,0)</f>
        <v>Say Risborough</v>
      </c>
      <c r="G160" s="2" t="str">
        <f>IF(_xlfn.XLOOKUP(orders!C160,customers!$A$1:$A$1001,customers!$C$1:$C$1001,,0)=0,"",_xlfn.XLOOKUP(orders!C160,customers!$A$1:$A$1001,customers!$C$1:$C$1001,,0))</f>
        <v/>
      </c>
      <c r="H160" s="2" t="str">
        <f>_xlfn.XLOOKUP(C160,customers!$A$1:$A$1001,customers!$G$1:$G$1001,,0)</f>
        <v>United States</v>
      </c>
      <c r="I160" t="str">
        <f>INDEX(products!$A$1:$G$49,MATCH(orders!$D160,products!$A$1:$A$49,0),MATCH(orders!I$1,products!$A$1:$G$1,0))</f>
        <v>Rob</v>
      </c>
      <c r="J160" t="str">
        <f t="shared" si="6"/>
        <v>Robusta</v>
      </c>
      <c r="K160" t="str">
        <f>INDEX(products!$A$1:$G$49,MATCH(orders!$D160,products!$A$1:$A$49,0),MATCH(orders!K$1,products!$A$1:$G$1,0))</f>
        <v>D</v>
      </c>
      <c r="L160" t="str">
        <f t="shared" si="7"/>
        <v>Dark</v>
      </c>
      <c r="M160" s="17">
        <f>INDEX(products!$A$1:$G$49,MATCH(orders!$D160,products!$A$1:$A$49,0),MATCH(orders!M$1,products!$A$1:$G$1,0))</f>
        <v>2.5</v>
      </c>
      <c r="N160" s="13">
        <f>INDEX(products!$A$1:$G$49,MATCH(orders!$D160,products!$A$1:$A$49,0),MATCH(orders!N$1,products!$A$1:$G$1,0))</f>
        <v>20.584999999999997</v>
      </c>
      <c r="O160" s="15">
        <f t="shared" si="8"/>
        <v>123.50999999999999</v>
      </c>
      <c r="P160" t="str">
        <f>_xlfn.XLOOKUP(C160,customers!$A$2:$A$1001,customers!$I$2:$I$1001,,0)</f>
        <v>Yes</v>
      </c>
    </row>
    <row r="161" spans="1:16" x14ac:dyDescent="0.25">
      <c r="A161" s="2" t="s">
        <v>1384</v>
      </c>
      <c r="B161" s="3">
        <v>44316</v>
      </c>
      <c r="C161" s="2" t="s">
        <v>1385</v>
      </c>
      <c r="D161" t="s">
        <v>6164</v>
      </c>
      <c r="E161" s="2">
        <v>6</v>
      </c>
      <c r="F161" s="2" t="str">
        <f>_xlfn.XLOOKUP(C161,customers!$A$2:$A$1001,customers!$B$2:$B$1001,,0)</f>
        <v>Alexa Sizey</v>
      </c>
      <c r="G161" s="2" t="str">
        <f>IF(_xlfn.XLOOKUP(orders!C161,customers!$A$1:$A$1001,customers!$C$1:$C$1001,,0)=0,"",_xlfn.XLOOKUP(orders!C161,customers!$A$1:$A$1001,customers!$C$1:$C$1001,,0))</f>
        <v/>
      </c>
      <c r="H161" s="2" t="str">
        <f>_xlfn.XLOOKUP(C161,customers!$A$1:$A$1001,customers!$G$1:$G$1001,,0)</f>
        <v>United States</v>
      </c>
      <c r="I161" t="str">
        <f>INDEX(products!$A$1:$G$49,MATCH(orders!$D161,products!$A$1:$A$49,0),MATCH(orders!I$1,products!$A$1:$G$1,0))</f>
        <v>Lib</v>
      </c>
      <c r="J161" t="str">
        <f t="shared" si="6"/>
        <v>Liberica</v>
      </c>
      <c r="K161" t="str">
        <f>INDEX(products!$A$1:$G$49,MATCH(orders!$D161,products!$A$1:$A$49,0),MATCH(orders!K$1,products!$A$1:$G$1,0))</f>
        <v>L</v>
      </c>
      <c r="L161" t="str">
        <f t="shared" si="7"/>
        <v>Light</v>
      </c>
      <c r="M161" s="17">
        <f>INDEX(products!$A$1:$G$49,MATCH(orders!$D161,products!$A$1:$A$49,0),MATCH(orders!M$1,products!$A$1:$G$1,0))</f>
        <v>2.5</v>
      </c>
      <c r="N161" s="13">
        <f>INDEX(products!$A$1:$G$49,MATCH(orders!$D161,products!$A$1:$A$49,0),MATCH(orders!N$1,products!$A$1:$G$1,0))</f>
        <v>36.454999999999998</v>
      </c>
      <c r="O161" s="15">
        <f t="shared" si="8"/>
        <v>218.73</v>
      </c>
      <c r="P161" t="str">
        <f>_xlfn.XLOOKUP(C161,customers!$A$2:$A$1001,customers!$I$2:$I$1001,,0)</f>
        <v>No</v>
      </c>
    </row>
    <row r="162" spans="1:16" x14ac:dyDescent="0.25">
      <c r="A162" s="2" t="s">
        <v>1389</v>
      </c>
      <c r="B162" s="3">
        <v>43837</v>
      </c>
      <c r="C162" s="2" t="s">
        <v>1390</v>
      </c>
      <c r="D162" t="s">
        <v>6139</v>
      </c>
      <c r="E162" s="2">
        <v>4</v>
      </c>
      <c r="F162" s="2" t="str">
        <f>_xlfn.XLOOKUP(C162,customers!$A$2:$A$1001,customers!$B$2:$B$1001,,0)</f>
        <v>Kari Swede</v>
      </c>
      <c r="G162" s="2" t="str">
        <f>IF(_xlfn.XLOOKUP(orders!C162,customers!$A$1:$A$1001,customers!$C$1:$C$1001,,0)=0,"",_xlfn.XLOOKUP(orders!C162,customers!$A$1:$A$1001,customers!$C$1:$C$1001,,0))</f>
        <v>kswede4g@addthis.com</v>
      </c>
      <c r="H162" s="2" t="str">
        <f>_xlfn.XLOOKUP(C162,customers!$A$1:$A$1001,customers!$G$1:$G$1001,,0)</f>
        <v>United States</v>
      </c>
      <c r="I162" t="str">
        <f>INDEX(products!$A$1:$G$49,MATCH(orders!$D162,products!$A$1:$A$49,0),MATCH(orders!I$1,products!$A$1:$G$1,0))</f>
        <v>Exc</v>
      </c>
      <c r="J162" t="str">
        <f t="shared" si="6"/>
        <v>Excelsa</v>
      </c>
      <c r="K162" t="str">
        <f>INDEX(products!$A$1:$G$49,MATCH(orders!$D162,products!$A$1:$A$49,0),MATCH(orders!K$1,products!$A$1:$G$1,0))</f>
        <v>M</v>
      </c>
      <c r="L162" t="str">
        <f t="shared" si="7"/>
        <v>Medium</v>
      </c>
      <c r="M162" s="17">
        <f>INDEX(products!$A$1:$G$49,MATCH(orders!$D162,products!$A$1:$A$49,0),MATCH(orders!M$1,products!$A$1:$G$1,0))</f>
        <v>0.5</v>
      </c>
      <c r="N162" s="13">
        <f>INDEX(products!$A$1:$G$49,MATCH(orders!$D162,products!$A$1:$A$49,0),MATCH(orders!N$1,products!$A$1:$G$1,0))</f>
        <v>8.25</v>
      </c>
      <c r="O162" s="15">
        <f t="shared" si="8"/>
        <v>33</v>
      </c>
      <c r="P162" t="str">
        <f>_xlfn.XLOOKUP(C162,customers!$A$2:$A$1001,customers!$I$2:$I$1001,,0)</f>
        <v>No</v>
      </c>
    </row>
    <row r="163" spans="1:16" x14ac:dyDescent="0.25">
      <c r="A163" s="2" t="s">
        <v>1395</v>
      </c>
      <c r="B163" s="3">
        <v>44207</v>
      </c>
      <c r="C163" s="2" t="s">
        <v>1396</v>
      </c>
      <c r="D163" t="s">
        <v>6180</v>
      </c>
      <c r="E163" s="2">
        <v>3</v>
      </c>
      <c r="F163" s="2" t="str">
        <f>_xlfn.XLOOKUP(C163,customers!$A$2:$A$1001,customers!$B$2:$B$1001,,0)</f>
        <v>Leontine Rubrow</v>
      </c>
      <c r="G163" s="2" t="str">
        <f>IF(_xlfn.XLOOKUP(orders!C163,customers!$A$1:$A$1001,customers!$C$1:$C$1001,,0)=0,"",_xlfn.XLOOKUP(orders!C163,customers!$A$1:$A$1001,customers!$C$1:$C$1001,,0))</f>
        <v>lrubrow4h@microsoft.com</v>
      </c>
      <c r="H163" s="2" t="str">
        <f>_xlfn.XLOOKUP(C163,customers!$A$1:$A$1001,customers!$G$1:$G$1001,,0)</f>
        <v>United States</v>
      </c>
      <c r="I163" t="str">
        <f>INDEX(products!$A$1:$G$49,MATCH(orders!$D163,products!$A$1:$A$49,0),MATCH(orders!I$1,products!$A$1:$G$1,0))</f>
        <v>Ara</v>
      </c>
      <c r="J163" t="str">
        <f t="shared" si="6"/>
        <v>Arabica</v>
      </c>
      <c r="K163" t="str">
        <f>INDEX(products!$A$1:$G$49,MATCH(orders!$D163,products!$A$1:$A$49,0),MATCH(orders!K$1,products!$A$1:$G$1,0))</f>
        <v>L</v>
      </c>
      <c r="L163" t="str">
        <f t="shared" si="7"/>
        <v>Light</v>
      </c>
      <c r="M163" s="17">
        <f>INDEX(products!$A$1:$G$49,MATCH(orders!$D163,products!$A$1:$A$49,0),MATCH(orders!M$1,products!$A$1:$G$1,0))</f>
        <v>0.5</v>
      </c>
      <c r="N163" s="13">
        <f>INDEX(products!$A$1:$G$49,MATCH(orders!$D163,products!$A$1:$A$49,0),MATCH(orders!N$1,products!$A$1:$G$1,0))</f>
        <v>7.77</v>
      </c>
      <c r="O163" s="15">
        <f t="shared" si="8"/>
        <v>23.31</v>
      </c>
      <c r="P163" t="str">
        <f>_xlfn.XLOOKUP(C163,customers!$A$2:$A$1001,customers!$I$2:$I$1001,,0)</f>
        <v>No</v>
      </c>
    </row>
    <row r="164" spans="1:16" x14ac:dyDescent="0.25">
      <c r="A164" s="2" t="s">
        <v>1401</v>
      </c>
      <c r="B164" s="3">
        <v>44515</v>
      </c>
      <c r="C164" s="2" t="s">
        <v>1402</v>
      </c>
      <c r="D164" t="s">
        <v>6144</v>
      </c>
      <c r="E164" s="2">
        <v>3</v>
      </c>
      <c r="F164" s="2" t="str">
        <f>_xlfn.XLOOKUP(C164,customers!$A$2:$A$1001,customers!$B$2:$B$1001,,0)</f>
        <v>Dottie Tift</v>
      </c>
      <c r="G164" s="2" t="str">
        <f>IF(_xlfn.XLOOKUP(orders!C164,customers!$A$1:$A$1001,customers!$C$1:$C$1001,,0)=0,"",_xlfn.XLOOKUP(orders!C164,customers!$A$1:$A$1001,customers!$C$1:$C$1001,,0))</f>
        <v>dtift4i@netvibes.com</v>
      </c>
      <c r="H164" s="2" t="str">
        <f>_xlfn.XLOOKUP(C164,customers!$A$1:$A$1001,customers!$G$1:$G$1001,,0)</f>
        <v>United States</v>
      </c>
      <c r="I164" t="str">
        <f>INDEX(products!$A$1:$G$49,MATCH(orders!$D164,products!$A$1:$A$49,0),MATCH(orders!I$1,products!$A$1:$G$1,0))</f>
        <v>Exc</v>
      </c>
      <c r="J164" t="str">
        <f t="shared" si="6"/>
        <v>Excelsa</v>
      </c>
      <c r="K164" t="str">
        <f>INDEX(products!$A$1:$G$49,MATCH(orders!$D164,products!$A$1:$A$49,0),MATCH(orders!K$1,products!$A$1:$G$1,0))</f>
        <v>D</v>
      </c>
      <c r="L164" t="str">
        <f t="shared" si="7"/>
        <v>Dark</v>
      </c>
      <c r="M164" s="17">
        <f>INDEX(products!$A$1:$G$49,MATCH(orders!$D164,products!$A$1:$A$49,0),MATCH(orders!M$1,products!$A$1:$G$1,0))</f>
        <v>0.5</v>
      </c>
      <c r="N164" s="13">
        <f>INDEX(products!$A$1:$G$49,MATCH(orders!$D164,products!$A$1:$A$49,0),MATCH(orders!N$1,products!$A$1:$G$1,0))</f>
        <v>7.29</v>
      </c>
      <c r="O164" s="15">
        <f t="shared" si="8"/>
        <v>21.87</v>
      </c>
      <c r="P164" t="str">
        <f>_xlfn.XLOOKUP(C164,customers!$A$2:$A$1001,customers!$I$2:$I$1001,,0)</f>
        <v>Yes</v>
      </c>
    </row>
    <row r="165" spans="1:16" x14ac:dyDescent="0.25">
      <c r="A165" s="2" t="s">
        <v>1407</v>
      </c>
      <c r="B165" s="3">
        <v>43619</v>
      </c>
      <c r="C165" s="2" t="s">
        <v>1408</v>
      </c>
      <c r="D165" t="s">
        <v>6163</v>
      </c>
      <c r="E165" s="2">
        <v>6</v>
      </c>
      <c r="F165" s="2" t="str">
        <f>_xlfn.XLOOKUP(C165,customers!$A$2:$A$1001,customers!$B$2:$B$1001,,0)</f>
        <v>Gerardo Schonfeld</v>
      </c>
      <c r="G165" s="2" t="str">
        <f>IF(_xlfn.XLOOKUP(orders!C165,customers!$A$1:$A$1001,customers!$C$1:$C$1001,,0)=0,"",_xlfn.XLOOKUP(orders!C165,customers!$A$1:$A$1001,customers!$C$1:$C$1001,,0))</f>
        <v>gschonfeld4j@oracle.com</v>
      </c>
      <c r="H165" s="2" t="str">
        <f>_xlfn.XLOOKUP(C165,customers!$A$1:$A$1001,customers!$G$1:$G$1001,,0)</f>
        <v>United States</v>
      </c>
      <c r="I165" t="str">
        <f>INDEX(products!$A$1:$G$49,MATCH(orders!$D165,products!$A$1:$A$49,0),MATCH(orders!I$1,products!$A$1:$G$1,0))</f>
        <v>Rob</v>
      </c>
      <c r="J165" t="str">
        <f t="shared" si="6"/>
        <v>Robusta</v>
      </c>
      <c r="K165" t="str">
        <f>INDEX(products!$A$1:$G$49,MATCH(orders!$D165,products!$A$1:$A$49,0),MATCH(orders!K$1,products!$A$1:$G$1,0))</f>
        <v>D</v>
      </c>
      <c r="L165" t="str">
        <f t="shared" si="7"/>
        <v>Dark</v>
      </c>
      <c r="M165" s="17">
        <f>INDEX(products!$A$1:$G$49,MATCH(orders!$D165,products!$A$1:$A$49,0),MATCH(orders!M$1,products!$A$1:$G$1,0))</f>
        <v>0.2</v>
      </c>
      <c r="N165" s="13">
        <f>INDEX(products!$A$1:$G$49,MATCH(orders!$D165,products!$A$1:$A$49,0),MATCH(orders!N$1,products!$A$1:$G$1,0))</f>
        <v>2.6849999999999996</v>
      </c>
      <c r="O165" s="15">
        <f t="shared" si="8"/>
        <v>16.11</v>
      </c>
      <c r="P165" t="str">
        <f>_xlfn.XLOOKUP(C165,customers!$A$2:$A$1001,customers!$I$2:$I$1001,,0)</f>
        <v>No</v>
      </c>
    </row>
    <row r="166" spans="1:16" x14ac:dyDescent="0.25">
      <c r="A166" s="2" t="s">
        <v>1413</v>
      </c>
      <c r="B166" s="3">
        <v>44182</v>
      </c>
      <c r="C166" s="2" t="s">
        <v>1414</v>
      </c>
      <c r="D166" t="s">
        <v>6144</v>
      </c>
      <c r="E166" s="2">
        <v>4</v>
      </c>
      <c r="F166" s="2" t="str">
        <f>_xlfn.XLOOKUP(C166,customers!$A$2:$A$1001,customers!$B$2:$B$1001,,0)</f>
        <v>Claiborne Feye</v>
      </c>
      <c r="G166" s="2" t="str">
        <f>IF(_xlfn.XLOOKUP(orders!C166,customers!$A$1:$A$1001,customers!$C$1:$C$1001,,0)=0,"",_xlfn.XLOOKUP(orders!C166,customers!$A$1:$A$1001,customers!$C$1:$C$1001,,0))</f>
        <v>cfeye4k@google.co.jp</v>
      </c>
      <c r="H166" s="2" t="str">
        <f>_xlfn.XLOOKUP(C166,customers!$A$1:$A$1001,customers!$G$1:$G$1001,,0)</f>
        <v>Ireland</v>
      </c>
      <c r="I166" t="str">
        <f>INDEX(products!$A$1:$G$49,MATCH(orders!$D166,products!$A$1:$A$49,0),MATCH(orders!I$1,products!$A$1:$G$1,0))</f>
        <v>Exc</v>
      </c>
      <c r="J166" t="str">
        <f t="shared" si="6"/>
        <v>Excelsa</v>
      </c>
      <c r="K166" t="str">
        <f>INDEX(products!$A$1:$G$49,MATCH(orders!$D166,products!$A$1:$A$49,0),MATCH(orders!K$1,products!$A$1:$G$1,0))</f>
        <v>D</v>
      </c>
      <c r="L166" t="str">
        <f t="shared" si="7"/>
        <v>Dark</v>
      </c>
      <c r="M166" s="17">
        <f>INDEX(products!$A$1:$G$49,MATCH(orders!$D166,products!$A$1:$A$49,0),MATCH(orders!M$1,products!$A$1:$G$1,0))</f>
        <v>0.5</v>
      </c>
      <c r="N166" s="13">
        <f>INDEX(products!$A$1:$G$49,MATCH(orders!$D166,products!$A$1:$A$49,0),MATCH(orders!N$1,products!$A$1:$G$1,0))</f>
        <v>7.29</v>
      </c>
      <c r="O166" s="15">
        <f t="shared" si="8"/>
        <v>29.16</v>
      </c>
      <c r="P166" t="str">
        <f>_xlfn.XLOOKUP(C166,customers!$A$2:$A$1001,customers!$I$2:$I$1001,,0)</f>
        <v>No</v>
      </c>
    </row>
    <row r="167" spans="1:16" x14ac:dyDescent="0.25">
      <c r="A167" s="2" t="s">
        <v>1420</v>
      </c>
      <c r="B167" s="3">
        <v>44234</v>
      </c>
      <c r="C167" s="2" t="s">
        <v>1421</v>
      </c>
      <c r="D167" t="s">
        <v>6177</v>
      </c>
      <c r="E167" s="2">
        <v>6</v>
      </c>
      <c r="F167" s="2" t="str">
        <f>_xlfn.XLOOKUP(C167,customers!$A$2:$A$1001,customers!$B$2:$B$1001,,0)</f>
        <v>Mina Elstone</v>
      </c>
      <c r="G167" s="2" t="str">
        <f>IF(_xlfn.XLOOKUP(orders!C167,customers!$A$1:$A$1001,customers!$C$1:$C$1001,,0)=0,"",_xlfn.XLOOKUP(orders!C167,customers!$A$1:$A$1001,customers!$C$1:$C$1001,,0))</f>
        <v/>
      </c>
      <c r="H167" s="2" t="str">
        <f>_xlfn.XLOOKUP(C167,customers!$A$1:$A$1001,customers!$G$1:$G$1001,,0)</f>
        <v>United States</v>
      </c>
      <c r="I167" t="str">
        <f>INDEX(products!$A$1:$G$49,MATCH(orders!$D167,products!$A$1:$A$49,0),MATCH(orders!I$1,products!$A$1:$G$1,0))</f>
        <v>Rob</v>
      </c>
      <c r="J167" t="str">
        <f t="shared" si="6"/>
        <v>Robusta</v>
      </c>
      <c r="K167" t="str">
        <f>INDEX(products!$A$1:$G$49,MATCH(orders!$D167,products!$A$1:$A$49,0),MATCH(orders!K$1,products!$A$1:$G$1,0))</f>
        <v>D</v>
      </c>
      <c r="L167" t="str">
        <f t="shared" si="7"/>
        <v>Dark</v>
      </c>
      <c r="M167" s="17">
        <f>INDEX(products!$A$1:$G$49,MATCH(orders!$D167,products!$A$1:$A$49,0),MATCH(orders!M$1,products!$A$1:$G$1,0))</f>
        <v>1</v>
      </c>
      <c r="N167" s="13">
        <f>INDEX(products!$A$1:$G$49,MATCH(orders!$D167,products!$A$1:$A$49,0),MATCH(orders!N$1,products!$A$1:$G$1,0))</f>
        <v>8.9499999999999993</v>
      </c>
      <c r="O167" s="15">
        <f t="shared" si="8"/>
        <v>53.699999999999996</v>
      </c>
      <c r="P167" t="str">
        <f>_xlfn.XLOOKUP(C167,customers!$A$2:$A$1001,customers!$I$2:$I$1001,,0)</f>
        <v>Yes</v>
      </c>
    </row>
    <row r="168" spans="1:16" x14ac:dyDescent="0.25">
      <c r="A168" s="2" t="s">
        <v>1425</v>
      </c>
      <c r="B168" s="3">
        <v>44270</v>
      </c>
      <c r="C168" s="2" t="s">
        <v>1426</v>
      </c>
      <c r="D168" t="s">
        <v>6172</v>
      </c>
      <c r="E168" s="2">
        <v>5</v>
      </c>
      <c r="F168" s="2" t="str">
        <f>_xlfn.XLOOKUP(C168,customers!$A$2:$A$1001,customers!$B$2:$B$1001,,0)</f>
        <v>Sherman Mewrcik</v>
      </c>
      <c r="G168" s="2" t="str">
        <f>IF(_xlfn.XLOOKUP(orders!C168,customers!$A$1:$A$1001,customers!$C$1:$C$1001,,0)=0,"",_xlfn.XLOOKUP(orders!C168,customers!$A$1:$A$1001,customers!$C$1:$C$1001,,0))</f>
        <v/>
      </c>
      <c r="H168" s="2" t="str">
        <f>_xlfn.XLOOKUP(C168,customers!$A$1:$A$1001,customers!$G$1:$G$1001,,0)</f>
        <v>United States</v>
      </c>
      <c r="I168" t="str">
        <f>INDEX(products!$A$1:$G$49,MATCH(orders!$D168,products!$A$1:$A$49,0),MATCH(orders!I$1,products!$A$1:$G$1,0))</f>
        <v>Rob</v>
      </c>
      <c r="J168" t="str">
        <f t="shared" si="6"/>
        <v>Robusta</v>
      </c>
      <c r="K168" t="str">
        <f>INDEX(products!$A$1:$G$49,MATCH(orders!$D168,products!$A$1:$A$49,0),MATCH(orders!K$1,products!$A$1:$G$1,0))</f>
        <v>D</v>
      </c>
      <c r="L168" t="str">
        <f t="shared" si="7"/>
        <v>Dark</v>
      </c>
      <c r="M168" s="17">
        <f>INDEX(products!$A$1:$G$49,MATCH(orders!$D168,products!$A$1:$A$49,0),MATCH(orders!M$1,products!$A$1:$G$1,0))</f>
        <v>0.5</v>
      </c>
      <c r="N168" s="13">
        <f>INDEX(products!$A$1:$G$49,MATCH(orders!$D168,products!$A$1:$A$49,0),MATCH(orders!N$1,products!$A$1:$G$1,0))</f>
        <v>5.3699999999999992</v>
      </c>
      <c r="O168" s="15">
        <f t="shared" si="8"/>
        <v>26.849999999999994</v>
      </c>
      <c r="P168" t="str">
        <f>_xlfn.XLOOKUP(C168,customers!$A$2:$A$1001,customers!$I$2:$I$1001,,0)</f>
        <v>Yes</v>
      </c>
    </row>
    <row r="169" spans="1:16" x14ac:dyDescent="0.25">
      <c r="A169" s="2" t="s">
        <v>1430</v>
      </c>
      <c r="B169" s="3">
        <v>44777</v>
      </c>
      <c r="C169" s="2" t="s">
        <v>1431</v>
      </c>
      <c r="D169" t="s">
        <v>6139</v>
      </c>
      <c r="E169" s="2">
        <v>5</v>
      </c>
      <c r="F169" s="2" t="str">
        <f>_xlfn.XLOOKUP(C169,customers!$A$2:$A$1001,customers!$B$2:$B$1001,,0)</f>
        <v>Tamarah Fero</v>
      </c>
      <c r="G169" s="2" t="str">
        <f>IF(_xlfn.XLOOKUP(orders!C169,customers!$A$1:$A$1001,customers!$C$1:$C$1001,,0)=0,"",_xlfn.XLOOKUP(orders!C169,customers!$A$1:$A$1001,customers!$C$1:$C$1001,,0))</f>
        <v>tfero4n@comsenz.com</v>
      </c>
      <c r="H169" s="2" t="str">
        <f>_xlfn.XLOOKUP(C169,customers!$A$1:$A$1001,customers!$G$1:$G$1001,,0)</f>
        <v>United States</v>
      </c>
      <c r="I169" t="str">
        <f>INDEX(products!$A$1:$G$49,MATCH(orders!$D169,products!$A$1:$A$49,0),MATCH(orders!I$1,products!$A$1:$G$1,0))</f>
        <v>Exc</v>
      </c>
      <c r="J169" t="str">
        <f t="shared" si="6"/>
        <v>Excelsa</v>
      </c>
      <c r="K169" t="str">
        <f>INDEX(products!$A$1:$G$49,MATCH(orders!$D169,products!$A$1:$A$49,0),MATCH(orders!K$1,products!$A$1:$G$1,0))</f>
        <v>M</v>
      </c>
      <c r="L169" t="str">
        <f t="shared" si="7"/>
        <v>Medium</v>
      </c>
      <c r="M169" s="17">
        <f>INDEX(products!$A$1:$G$49,MATCH(orders!$D169,products!$A$1:$A$49,0),MATCH(orders!M$1,products!$A$1:$G$1,0))</f>
        <v>0.5</v>
      </c>
      <c r="N169" s="13">
        <f>INDEX(products!$A$1:$G$49,MATCH(orders!$D169,products!$A$1:$A$49,0),MATCH(orders!N$1,products!$A$1:$G$1,0))</f>
        <v>8.25</v>
      </c>
      <c r="O169" s="15">
        <f t="shared" si="8"/>
        <v>41.25</v>
      </c>
      <c r="P169" t="str">
        <f>_xlfn.XLOOKUP(C169,customers!$A$2:$A$1001,customers!$I$2:$I$1001,,0)</f>
        <v>Yes</v>
      </c>
    </row>
    <row r="170" spans="1:16" x14ac:dyDescent="0.25">
      <c r="A170" s="2" t="s">
        <v>1436</v>
      </c>
      <c r="B170" s="3">
        <v>43484</v>
      </c>
      <c r="C170" s="2" t="s">
        <v>1437</v>
      </c>
      <c r="D170" t="s">
        <v>6157</v>
      </c>
      <c r="E170" s="2">
        <v>6</v>
      </c>
      <c r="F170" s="2" t="str">
        <f>_xlfn.XLOOKUP(C170,customers!$A$2:$A$1001,customers!$B$2:$B$1001,,0)</f>
        <v>Stanislaus Valsler</v>
      </c>
      <c r="G170" s="2" t="str">
        <f>IF(_xlfn.XLOOKUP(orders!C170,customers!$A$1:$A$1001,customers!$C$1:$C$1001,,0)=0,"",_xlfn.XLOOKUP(orders!C170,customers!$A$1:$A$1001,customers!$C$1:$C$1001,,0))</f>
        <v/>
      </c>
      <c r="H170" s="2" t="str">
        <f>_xlfn.XLOOKUP(C170,customers!$A$1:$A$1001,customers!$G$1:$G$1001,,0)</f>
        <v>Ireland</v>
      </c>
      <c r="I170" t="str">
        <f>INDEX(products!$A$1:$G$49,MATCH(orders!$D170,products!$A$1:$A$49,0),MATCH(orders!I$1,products!$A$1:$G$1,0))</f>
        <v>Ara</v>
      </c>
      <c r="J170" t="str">
        <f t="shared" si="6"/>
        <v>Arabica</v>
      </c>
      <c r="K170" t="str">
        <f>INDEX(products!$A$1:$G$49,MATCH(orders!$D170,products!$A$1:$A$49,0),MATCH(orders!K$1,products!$A$1:$G$1,0))</f>
        <v>M</v>
      </c>
      <c r="L170" t="str">
        <f t="shared" si="7"/>
        <v>Medium</v>
      </c>
      <c r="M170" s="17">
        <f>INDEX(products!$A$1:$G$49,MATCH(orders!$D170,products!$A$1:$A$49,0),MATCH(orders!M$1,products!$A$1:$G$1,0))</f>
        <v>0.5</v>
      </c>
      <c r="N170" s="13">
        <f>INDEX(products!$A$1:$G$49,MATCH(orders!$D170,products!$A$1:$A$49,0),MATCH(orders!N$1,products!$A$1:$G$1,0))</f>
        <v>6.75</v>
      </c>
      <c r="O170" s="15">
        <f t="shared" si="8"/>
        <v>40.5</v>
      </c>
      <c r="P170" t="str">
        <f>_xlfn.XLOOKUP(C170,customers!$A$2:$A$1001,customers!$I$2:$I$1001,,0)</f>
        <v>No</v>
      </c>
    </row>
    <row r="171" spans="1:16" x14ac:dyDescent="0.25">
      <c r="A171" s="2" t="s">
        <v>1441</v>
      </c>
      <c r="B171" s="3">
        <v>44643</v>
      </c>
      <c r="C171" s="2" t="s">
        <v>1442</v>
      </c>
      <c r="D171" t="s">
        <v>6177</v>
      </c>
      <c r="E171" s="2">
        <v>2</v>
      </c>
      <c r="F171" s="2" t="str">
        <f>_xlfn.XLOOKUP(C171,customers!$A$2:$A$1001,customers!$B$2:$B$1001,,0)</f>
        <v>Felita Dauney</v>
      </c>
      <c r="G171" s="2" t="str">
        <f>IF(_xlfn.XLOOKUP(orders!C171,customers!$A$1:$A$1001,customers!$C$1:$C$1001,,0)=0,"",_xlfn.XLOOKUP(orders!C171,customers!$A$1:$A$1001,customers!$C$1:$C$1001,,0))</f>
        <v>fdauney4p@sphinn.com</v>
      </c>
      <c r="H171" s="2" t="str">
        <f>_xlfn.XLOOKUP(C171,customers!$A$1:$A$1001,customers!$G$1:$G$1001,,0)</f>
        <v>Ireland</v>
      </c>
      <c r="I171" t="str">
        <f>INDEX(products!$A$1:$G$49,MATCH(orders!$D171,products!$A$1:$A$49,0),MATCH(orders!I$1,products!$A$1:$G$1,0))</f>
        <v>Rob</v>
      </c>
      <c r="J171" t="str">
        <f t="shared" si="6"/>
        <v>Robusta</v>
      </c>
      <c r="K171" t="str">
        <f>INDEX(products!$A$1:$G$49,MATCH(orders!$D171,products!$A$1:$A$49,0),MATCH(orders!K$1,products!$A$1:$G$1,0))</f>
        <v>D</v>
      </c>
      <c r="L171" t="str">
        <f t="shared" si="7"/>
        <v>Dark</v>
      </c>
      <c r="M171" s="17">
        <f>INDEX(products!$A$1:$G$49,MATCH(orders!$D171,products!$A$1:$A$49,0),MATCH(orders!M$1,products!$A$1:$G$1,0))</f>
        <v>1</v>
      </c>
      <c r="N171" s="13">
        <f>INDEX(products!$A$1:$G$49,MATCH(orders!$D171,products!$A$1:$A$49,0),MATCH(orders!N$1,products!$A$1:$G$1,0))</f>
        <v>8.9499999999999993</v>
      </c>
      <c r="O171" s="15">
        <f t="shared" si="8"/>
        <v>17.899999999999999</v>
      </c>
      <c r="P171" t="str">
        <f>_xlfn.XLOOKUP(C171,customers!$A$2:$A$1001,customers!$I$2:$I$1001,,0)</f>
        <v>No</v>
      </c>
    </row>
    <row r="172" spans="1:16" x14ac:dyDescent="0.25">
      <c r="A172" s="2" t="s">
        <v>1448</v>
      </c>
      <c r="B172" s="3">
        <v>44476</v>
      </c>
      <c r="C172" s="2" t="s">
        <v>1449</v>
      </c>
      <c r="D172" t="s">
        <v>6148</v>
      </c>
      <c r="E172" s="2">
        <v>2</v>
      </c>
      <c r="F172" s="2" t="str">
        <f>_xlfn.XLOOKUP(C172,customers!$A$2:$A$1001,customers!$B$2:$B$1001,,0)</f>
        <v>Serena Earley</v>
      </c>
      <c r="G172" s="2" t="str">
        <f>IF(_xlfn.XLOOKUP(orders!C172,customers!$A$1:$A$1001,customers!$C$1:$C$1001,,0)=0,"",_xlfn.XLOOKUP(orders!C172,customers!$A$1:$A$1001,customers!$C$1:$C$1001,,0))</f>
        <v>searley4q@youku.com</v>
      </c>
      <c r="H172" s="2" t="str">
        <f>_xlfn.XLOOKUP(C172,customers!$A$1:$A$1001,customers!$G$1:$G$1001,,0)</f>
        <v>United Kingdom</v>
      </c>
      <c r="I172" t="str">
        <f>INDEX(products!$A$1:$G$49,MATCH(orders!$D172,products!$A$1:$A$49,0),MATCH(orders!I$1,products!$A$1:$G$1,0))</f>
        <v>Exc</v>
      </c>
      <c r="J172" t="str">
        <f t="shared" si="6"/>
        <v>Excelsa</v>
      </c>
      <c r="K172" t="str">
        <f>INDEX(products!$A$1:$G$49,MATCH(orders!$D172,products!$A$1:$A$49,0),MATCH(orders!K$1,products!$A$1:$G$1,0))</f>
        <v>L</v>
      </c>
      <c r="L172" t="str">
        <f t="shared" si="7"/>
        <v>Light</v>
      </c>
      <c r="M172" s="17">
        <f>INDEX(products!$A$1:$G$49,MATCH(orders!$D172,products!$A$1:$A$49,0),MATCH(orders!M$1,products!$A$1:$G$1,0))</f>
        <v>2.5</v>
      </c>
      <c r="N172" s="13">
        <f>INDEX(products!$A$1:$G$49,MATCH(orders!$D172,products!$A$1:$A$49,0),MATCH(orders!N$1,products!$A$1:$G$1,0))</f>
        <v>34.154999999999994</v>
      </c>
      <c r="O172" s="15">
        <f t="shared" si="8"/>
        <v>68.309999999999988</v>
      </c>
      <c r="P172" t="str">
        <f>_xlfn.XLOOKUP(C172,customers!$A$2:$A$1001,customers!$I$2:$I$1001,,0)</f>
        <v>No</v>
      </c>
    </row>
    <row r="173" spans="1:16" x14ac:dyDescent="0.25">
      <c r="A173" s="2" t="s">
        <v>1453</v>
      </c>
      <c r="B173" s="3">
        <v>43544</v>
      </c>
      <c r="C173" s="2" t="s">
        <v>1454</v>
      </c>
      <c r="D173" t="s">
        <v>6166</v>
      </c>
      <c r="E173" s="2">
        <v>2</v>
      </c>
      <c r="F173" s="2" t="str">
        <f>_xlfn.XLOOKUP(C173,customers!$A$2:$A$1001,customers!$B$2:$B$1001,,0)</f>
        <v>Minny Chamberlayne</v>
      </c>
      <c r="G173" s="2" t="str">
        <f>IF(_xlfn.XLOOKUP(orders!C173,customers!$A$1:$A$1001,customers!$C$1:$C$1001,,0)=0,"",_xlfn.XLOOKUP(orders!C173,customers!$A$1:$A$1001,customers!$C$1:$C$1001,,0))</f>
        <v>mchamberlayne4r@bigcartel.com</v>
      </c>
      <c r="H173" s="2" t="str">
        <f>_xlfn.XLOOKUP(C173,customers!$A$1:$A$1001,customers!$G$1:$G$1001,,0)</f>
        <v>United States</v>
      </c>
      <c r="I173" t="str">
        <f>INDEX(products!$A$1:$G$49,MATCH(orders!$D173,products!$A$1:$A$49,0),MATCH(orders!I$1,products!$A$1:$G$1,0))</f>
        <v>Exc</v>
      </c>
      <c r="J173" t="str">
        <f t="shared" si="6"/>
        <v>Excelsa</v>
      </c>
      <c r="K173" t="str">
        <f>INDEX(products!$A$1:$G$49,MATCH(orders!$D173,products!$A$1:$A$49,0),MATCH(orders!K$1,products!$A$1:$G$1,0))</f>
        <v>M</v>
      </c>
      <c r="L173" t="str">
        <f t="shared" si="7"/>
        <v>Medium</v>
      </c>
      <c r="M173" s="17">
        <f>INDEX(products!$A$1:$G$49,MATCH(orders!$D173,products!$A$1:$A$49,0),MATCH(orders!M$1,products!$A$1:$G$1,0))</f>
        <v>2.5</v>
      </c>
      <c r="N173" s="13">
        <f>INDEX(products!$A$1:$G$49,MATCH(orders!$D173,products!$A$1:$A$49,0),MATCH(orders!N$1,products!$A$1:$G$1,0))</f>
        <v>31.624999999999996</v>
      </c>
      <c r="O173" s="15">
        <f t="shared" si="8"/>
        <v>63.249999999999993</v>
      </c>
      <c r="P173" t="str">
        <f>_xlfn.XLOOKUP(C173,customers!$A$2:$A$1001,customers!$I$2:$I$1001,,0)</f>
        <v>Yes</v>
      </c>
    </row>
    <row r="174" spans="1:16" x14ac:dyDescent="0.25">
      <c r="A174" s="2" t="s">
        <v>1459</v>
      </c>
      <c r="B174" s="3">
        <v>44545</v>
      </c>
      <c r="C174" s="2" t="s">
        <v>1460</v>
      </c>
      <c r="D174" t="s">
        <v>6144</v>
      </c>
      <c r="E174" s="2">
        <v>3</v>
      </c>
      <c r="F174" s="2" t="str">
        <f>_xlfn.XLOOKUP(C174,customers!$A$2:$A$1001,customers!$B$2:$B$1001,,0)</f>
        <v>Bartholemy Flaherty</v>
      </c>
      <c r="G174" s="2" t="str">
        <f>IF(_xlfn.XLOOKUP(orders!C174,customers!$A$1:$A$1001,customers!$C$1:$C$1001,,0)=0,"",_xlfn.XLOOKUP(orders!C174,customers!$A$1:$A$1001,customers!$C$1:$C$1001,,0))</f>
        <v>bflaherty4s@moonfruit.com</v>
      </c>
      <c r="H174" s="2" t="str">
        <f>_xlfn.XLOOKUP(C174,customers!$A$1:$A$1001,customers!$G$1:$G$1001,,0)</f>
        <v>Ireland</v>
      </c>
      <c r="I174" t="str">
        <f>INDEX(products!$A$1:$G$49,MATCH(orders!$D174,products!$A$1:$A$49,0),MATCH(orders!I$1,products!$A$1:$G$1,0))</f>
        <v>Exc</v>
      </c>
      <c r="J174" t="str">
        <f t="shared" si="6"/>
        <v>Excelsa</v>
      </c>
      <c r="K174" t="str">
        <f>INDEX(products!$A$1:$G$49,MATCH(orders!$D174,products!$A$1:$A$49,0),MATCH(orders!K$1,products!$A$1:$G$1,0))</f>
        <v>D</v>
      </c>
      <c r="L174" t="str">
        <f t="shared" si="7"/>
        <v>Dark</v>
      </c>
      <c r="M174" s="17">
        <f>INDEX(products!$A$1:$G$49,MATCH(orders!$D174,products!$A$1:$A$49,0),MATCH(orders!M$1,products!$A$1:$G$1,0))</f>
        <v>0.5</v>
      </c>
      <c r="N174" s="13">
        <f>INDEX(products!$A$1:$G$49,MATCH(orders!$D174,products!$A$1:$A$49,0),MATCH(orders!N$1,products!$A$1:$G$1,0))</f>
        <v>7.29</v>
      </c>
      <c r="O174" s="15">
        <f t="shared" si="8"/>
        <v>21.87</v>
      </c>
      <c r="P174" t="str">
        <f>_xlfn.XLOOKUP(C174,customers!$A$2:$A$1001,customers!$I$2:$I$1001,,0)</f>
        <v>No</v>
      </c>
    </row>
    <row r="175" spans="1:16" x14ac:dyDescent="0.25">
      <c r="A175" s="2" t="s">
        <v>1464</v>
      </c>
      <c r="B175" s="3">
        <v>44720</v>
      </c>
      <c r="C175" s="2" t="s">
        <v>1465</v>
      </c>
      <c r="D175" t="s">
        <v>6151</v>
      </c>
      <c r="E175" s="2">
        <v>4</v>
      </c>
      <c r="F175" s="2" t="str">
        <f>_xlfn.XLOOKUP(C175,customers!$A$2:$A$1001,customers!$B$2:$B$1001,,0)</f>
        <v>Oran Colbeck</v>
      </c>
      <c r="G175" s="2" t="str">
        <f>IF(_xlfn.XLOOKUP(orders!C175,customers!$A$1:$A$1001,customers!$C$1:$C$1001,,0)=0,"",_xlfn.XLOOKUP(orders!C175,customers!$A$1:$A$1001,customers!$C$1:$C$1001,,0))</f>
        <v>ocolbeck4t@sina.com.cn</v>
      </c>
      <c r="H175" s="2" t="str">
        <f>_xlfn.XLOOKUP(C175,customers!$A$1:$A$1001,customers!$G$1:$G$1001,,0)</f>
        <v>United States</v>
      </c>
      <c r="I175" t="str">
        <f>INDEX(products!$A$1:$G$49,MATCH(orders!$D175,products!$A$1:$A$49,0),MATCH(orders!I$1,products!$A$1:$G$1,0))</f>
        <v>Rob</v>
      </c>
      <c r="J175" t="str">
        <f t="shared" si="6"/>
        <v>Robusta</v>
      </c>
      <c r="K175" t="str">
        <f>INDEX(products!$A$1:$G$49,MATCH(orders!$D175,products!$A$1:$A$49,0),MATCH(orders!K$1,products!$A$1:$G$1,0))</f>
        <v>M</v>
      </c>
      <c r="L175" t="str">
        <f t="shared" si="7"/>
        <v>Medium</v>
      </c>
      <c r="M175" s="17">
        <f>INDEX(products!$A$1:$G$49,MATCH(orders!$D175,products!$A$1:$A$49,0),MATCH(orders!M$1,products!$A$1:$G$1,0))</f>
        <v>2.5</v>
      </c>
      <c r="N175" s="13">
        <f>INDEX(products!$A$1:$G$49,MATCH(orders!$D175,products!$A$1:$A$49,0),MATCH(orders!N$1,products!$A$1:$G$1,0))</f>
        <v>22.884999999999998</v>
      </c>
      <c r="O175" s="15">
        <f t="shared" si="8"/>
        <v>91.539999999999992</v>
      </c>
      <c r="P175" t="str">
        <f>_xlfn.XLOOKUP(C175,customers!$A$2:$A$1001,customers!$I$2:$I$1001,,0)</f>
        <v>No</v>
      </c>
    </row>
    <row r="176" spans="1:16" x14ac:dyDescent="0.25">
      <c r="A176" s="2" t="s">
        <v>1470</v>
      </c>
      <c r="B176" s="3">
        <v>43813</v>
      </c>
      <c r="C176" s="2" t="s">
        <v>1471</v>
      </c>
      <c r="D176" t="s">
        <v>6148</v>
      </c>
      <c r="E176" s="2">
        <v>6</v>
      </c>
      <c r="F176" s="2" t="str">
        <f>_xlfn.XLOOKUP(C176,customers!$A$2:$A$1001,customers!$B$2:$B$1001,,0)</f>
        <v>Elysee Sketch</v>
      </c>
      <c r="G176" s="2" t="str">
        <f>IF(_xlfn.XLOOKUP(orders!C176,customers!$A$1:$A$1001,customers!$C$1:$C$1001,,0)=0,"",_xlfn.XLOOKUP(orders!C176,customers!$A$1:$A$1001,customers!$C$1:$C$1001,,0))</f>
        <v/>
      </c>
      <c r="H176" s="2" t="str">
        <f>_xlfn.XLOOKUP(C176,customers!$A$1:$A$1001,customers!$G$1:$G$1001,,0)</f>
        <v>United States</v>
      </c>
      <c r="I176" t="str">
        <f>INDEX(products!$A$1:$G$49,MATCH(orders!$D176,products!$A$1:$A$49,0),MATCH(orders!I$1,products!$A$1:$G$1,0))</f>
        <v>Exc</v>
      </c>
      <c r="J176" t="str">
        <f t="shared" si="6"/>
        <v>Excelsa</v>
      </c>
      <c r="K176" t="str">
        <f>INDEX(products!$A$1:$G$49,MATCH(orders!$D176,products!$A$1:$A$49,0),MATCH(orders!K$1,products!$A$1:$G$1,0))</f>
        <v>L</v>
      </c>
      <c r="L176" t="str">
        <f t="shared" si="7"/>
        <v>Light</v>
      </c>
      <c r="M176" s="17">
        <f>INDEX(products!$A$1:$G$49,MATCH(orders!$D176,products!$A$1:$A$49,0),MATCH(orders!M$1,products!$A$1:$G$1,0))</f>
        <v>2.5</v>
      </c>
      <c r="N176" s="13">
        <f>INDEX(products!$A$1:$G$49,MATCH(orders!$D176,products!$A$1:$A$49,0),MATCH(orders!N$1,products!$A$1:$G$1,0))</f>
        <v>34.154999999999994</v>
      </c>
      <c r="O176" s="15">
        <f t="shared" si="8"/>
        <v>204.92999999999995</v>
      </c>
      <c r="P176" t="str">
        <f>_xlfn.XLOOKUP(C176,customers!$A$2:$A$1001,customers!$I$2:$I$1001,,0)</f>
        <v>Yes</v>
      </c>
    </row>
    <row r="177" spans="1:16" x14ac:dyDescent="0.25">
      <c r="A177" s="2" t="s">
        <v>1475</v>
      </c>
      <c r="B177" s="3">
        <v>44296</v>
      </c>
      <c r="C177" s="2" t="s">
        <v>1476</v>
      </c>
      <c r="D177" t="s">
        <v>6166</v>
      </c>
      <c r="E177" s="2">
        <v>2</v>
      </c>
      <c r="F177" s="2" t="str">
        <f>_xlfn.XLOOKUP(C177,customers!$A$2:$A$1001,customers!$B$2:$B$1001,,0)</f>
        <v>Ethelda Hobbing</v>
      </c>
      <c r="G177" s="2" t="str">
        <f>IF(_xlfn.XLOOKUP(orders!C177,customers!$A$1:$A$1001,customers!$C$1:$C$1001,,0)=0,"",_xlfn.XLOOKUP(orders!C177,customers!$A$1:$A$1001,customers!$C$1:$C$1001,,0))</f>
        <v>ehobbing4v@nsw.gov.au</v>
      </c>
      <c r="H177" s="2" t="str">
        <f>_xlfn.XLOOKUP(C177,customers!$A$1:$A$1001,customers!$G$1:$G$1001,,0)</f>
        <v>United States</v>
      </c>
      <c r="I177" t="str">
        <f>INDEX(products!$A$1:$G$49,MATCH(orders!$D177,products!$A$1:$A$49,0),MATCH(orders!I$1,products!$A$1:$G$1,0))</f>
        <v>Exc</v>
      </c>
      <c r="J177" t="str">
        <f t="shared" si="6"/>
        <v>Excelsa</v>
      </c>
      <c r="K177" t="str">
        <f>INDEX(products!$A$1:$G$49,MATCH(orders!$D177,products!$A$1:$A$49,0),MATCH(orders!K$1,products!$A$1:$G$1,0))</f>
        <v>M</v>
      </c>
      <c r="L177" t="str">
        <f t="shared" si="7"/>
        <v>Medium</v>
      </c>
      <c r="M177" s="17">
        <f>INDEX(products!$A$1:$G$49,MATCH(orders!$D177,products!$A$1:$A$49,0),MATCH(orders!M$1,products!$A$1:$G$1,0))</f>
        <v>2.5</v>
      </c>
      <c r="N177" s="13">
        <f>INDEX(products!$A$1:$G$49,MATCH(orders!$D177,products!$A$1:$A$49,0),MATCH(orders!N$1,products!$A$1:$G$1,0))</f>
        <v>31.624999999999996</v>
      </c>
      <c r="O177" s="15">
        <f t="shared" si="8"/>
        <v>63.249999999999993</v>
      </c>
      <c r="P177" t="str">
        <f>_xlfn.XLOOKUP(C177,customers!$A$2:$A$1001,customers!$I$2:$I$1001,,0)</f>
        <v>Yes</v>
      </c>
    </row>
    <row r="178" spans="1:16" x14ac:dyDescent="0.25">
      <c r="A178" s="2" t="s">
        <v>1481</v>
      </c>
      <c r="B178" s="3">
        <v>43900</v>
      </c>
      <c r="C178" s="2" t="s">
        <v>1482</v>
      </c>
      <c r="D178" t="s">
        <v>6148</v>
      </c>
      <c r="E178" s="2">
        <v>1</v>
      </c>
      <c r="F178" s="2" t="str">
        <f>_xlfn.XLOOKUP(C178,customers!$A$2:$A$1001,customers!$B$2:$B$1001,,0)</f>
        <v>Odille Thynne</v>
      </c>
      <c r="G178" s="2" t="str">
        <f>IF(_xlfn.XLOOKUP(orders!C178,customers!$A$1:$A$1001,customers!$C$1:$C$1001,,0)=0,"",_xlfn.XLOOKUP(orders!C178,customers!$A$1:$A$1001,customers!$C$1:$C$1001,,0))</f>
        <v>othynne4w@auda.org.au</v>
      </c>
      <c r="H178" s="2" t="str">
        <f>_xlfn.XLOOKUP(C178,customers!$A$1:$A$1001,customers!$G$1:$G$1001,,0)</f>
        <v>United States</v>
      </c>
      <c r="I178" t="str">
        <f>INDEX(products!$A$1:$G$49,MATCH(orders!$D178,products!$A$1:$A$49,0),MATCH(orders!I$1,products!$A$1:$G$1,0))</f>
        <v>Exc</v>
      </c>
      <c r="J178" t="str">
        <f t="shared" si="6"/>
        <v>Excelsa</v>
      </c>
      <c r="K178" t="str">
        <f>INDEX(products!$A$1:$G$49,MATCH(orders!$D178,products!$A$1:$A$49,0),MATCH(orders!K$1,products!$A$1:$G$1,0))</f>
        <v>L</v>
      </c>
      <c r="L178" t="str">
        <f t="shared" si="7"/>
        <v>Light</v>
      </c>
      <c r="M178" s="17">
        <f>INDEX(products!$A$1:$G$49,MATCH(orders!$D178,products!$A$1:$A$49,0),MATCH(orders!M$1,products!$A$1:$G$1,0))</f>
        <v>2.5</v>
      </c>
      <c r="N178" s="13">
        <f>INDEX(products!$A$1:$G$49,MATCH(orders!$D178,products!$A$1:$A$49,0),MATCH(orders!N$1,products!$A$1:$G$1,0))</f>
        <v>34.154999999999994</v>
      </c>
      <c r="O178" s="15">
        <f t="shared" si="8"/>
        <v>34.154999999999994</v>
      </c>
      <c r="P178" t="str">
        <f>_xlfn.XLOOKUP(C178,customers!$A$2:$A$1001,customers!$I$2:$I$1001,,0)</f>
        <v>Yes</v>
      </c>
    </row>
    <row r="179" spans="1:16" x14ac:dyDescent="0.25">
      <c r="A179" s="2" t="s">
        <v>1487</v>
      </c>
      <c r="B179" s="3">
        <v>44120</v>
      </c>
      <c r="C179" s="2" t="s">
        <v>1488</v>
      </c>
      <c r="D179" t="s">
        <v>6142</v>
      </c>
      <c r="E179" s="2">
        <v>4</v>
      </c>
      <c r="F179" s="2" t="str">
        <f>_xlfn.XLOOKUP(C179,customers!$A$2:$A$1001,customers!$B$2:$B$1001,,0)</f>
        <v>Emlynne Heining</v>
      </c>
      <c r="G179" s="2" t="str">
        <f>IF(_xlfn.XLOOKUP(orders!C179,customers!$A$1:$A$1001,customers!$C$1:$C$1001,,0)=0,"",_xlfn.XLOOKUP(orders!C179,customers!$A$1:$A$1001,customers!$C$1:$C$1001,,0))</f>
        <v>eheining4x@flickr.com</v>
      </c>
      <c r="H179" s="2" t="str">
        <f>_xlfn.XLOOKUP(C179,customers!$A$1:$A$1001,customers!$G$1:$G$1001,,0)</f>
        <v>United States</v>
      </c>
      <c r="I179" t="str">
        <f>INDEX(products!$A$1:$G$49,MATCH(orders!$D179,products!$A$1:$A$49,0),MATCH(orders!I$1,products!$A$1:$G$1,0))</f>
        <v>Rob</v>
      </c>
      <c r="J179" t="str">
        <f t="shared" si="6"/>
        <v>Robusta</v>
      </c>
      <c r="K179" t="str">
        <f>INDEX(products!$A$1:$G$49,MATCH(orders!$D179,products!$A$1:$A$49,0),MATCH(orders!K$1,products!$A$1:$G$1,0))</f>
        <v>L</v>
      </c>
      <c r="L179" t="str">
        <f t="shared" si="7"/>
        <v>Light</v>
      </c>
      <c r="M179" s="17">
        <f>INDEX(products!$A$1:$G$49,MATCH(orders!$D179,products!$A$1:$A$49,0),MATCH(orders!M$1,products!$A$1:$G$1,0))</f>
        <v>2.5</v>
      </c>
      <c r="N179" s="13">
        <f>INDEX(products!$A$1:$G$49,MATCH(orders!$D179,products!$A$1:$A$49,0),MATCH(orders!N$1,products!$A$1:$G$1,0))</f>
        <v>27.484999999999996</v>
      </c>
      <c r="O179" s="15">
        <f t="shared" si="8"/>
        <v>109.93999999999998</v>
      </c>
      <c r="P179" t="str">
        <f>_xlfn.XLOOKUP(C179,customers!$A$2:$A$1001,customers!$I$2:$I$1001,,0)</f>
        <v>Yes</v>
      </c>
    </row>
    <row r="180" spans="1:16" x14ac:dyDescent="0.25">
      <c r="A180" s="2" t="s">
        <v>1492</v>
      </c>
      <c r="B180" s="3">
        <v>43746</v>
      </c>
      <c r="C180" s="2" t="s">
        <v>1493</v>
      </c>
      <c r="D180" t="s">
        <v>6140</v>
      </c>
      <c r="E180" s="2">
        <v>2</v>
      </c>
      <c r="F180" s="2" t="str">
        <f>_xlfn.XLOOKUP(C180,customers!$A$2:$A$1001,customers!$B$2:$B$1001,,0)</f>
        <v>Katerina Melloi</v>
      </c>
      <c r="G180" s="2" t="str">
        <f>IF(_xlfn.XLOOKUP(orders!C180,customers!$A$1:$A$1001,customers!$C$1:$C$1001,,0)=0,"",_xlfn.XLOOKUP(orders!C180,customers!$A$1:$A$1001,customers!$C$1:$C$1001,,0))</f>
        <v>kmelloi4y@imdb.com</v>
      </c>
      <c r="H180" s="2" t="str">
        <f>_xlfn.XLOOKUP(C180,customers!$A$1:$A$1001,customers!$G$1:$G$1001,,0)</f>
        <v>United States</v>
      </c>
      <c r="I180" t="str">
        <f>INDEX(products!$A$1:$G$49,MATCH(orders!$D180,products!$A$1:$A$49,0),MATCH(orders!I$1,products!$A$1:$G$1,0))</f>
        <v>Ara</v>
      </c>
      <c r="J180" t="str">
        <f t="shared" si="6"/>
        <v>Arabica</v>
      </c>
      <c r="K180" t="str">
        <f>INDEX(products!$A$1:$G$49,MATCH(orders!$D180,products!$A$1:$A$49,0),MATCH(orders!K$1,products!$A$1:$G$1,0))</f>
        <v>L</v>
      </c>
      <c r="L180" t="str">
        <f t="shared" si="7"/>
        <v>Light</v>
      </c>
      <c r="M180" s="17">
        <f>INDEX(products!$A$1:$G$49,MATCH(orders!$D180,products!$A$1:$A$49,0),MATCH(orders!M$1,products!$A$1:$G$1,0))</f>
        <v>1</v>
      </c>
      <c r="N180" s="13">
        <f>INDEX(products!$A$1:$G$49,MATCH(orders!$D180,products!$A$1:$A$49,0),MATCH(orders!N$1,products!$A$1:$G$1,0))</f>
        <v>12.95</v>
      </c>
      <c r="O180" s="15">
        <f t="shared" si="8"/>
        <v>25.9</v>
      </c>
      <c r="P180" t="str">
        <f>_xlfn.XLOOKUP(C180,customers!$A$2:$A$1001,customers!$I$2:$I$1001,,0)</f>
        <v>No</v>
      </c>
    </row>
    <row r="181" spans="1:16" x14ac:dyDescent="0.25">
      <c r="A181" s="2" t="s">
        <v>1498</v>
      </c>
      <c r="B181" s="3">
        <v>43830</v>
      </c>
      <c r="C181" s="2" t="s">
        <v>1499</v>
      </c>
      <c r="D181" t="s">
        <v>6154</v>
      </c>
      <c r="E181" s="2">
        <v>1</v>
      </c>
      <c r="F181" s="2" t="str">
        <f>_xlfn.XLOOKUP(C181,customers!$A$2:$A$1001,customers!$B$2:$B$1001,,0)</f>
        <v>Tiffany Scardafield</v>
      </c>
      <c r="G181" s="2" t="str">
        <f>IF(_xlfn.XLOOKUP(orders!C181,customers!$A$1:$A$1001,customers!$C$1:$C$1001,,0)=0,"",_xlfn.XLOOKUP(orders!C181,customers!$A$1:$A$1001,customers!$C$1:$C$1001,,0))</f>
        <v/>
      </c>
      <c r="H181" s="2" t="str">
        <f>_xlfn.XLOOKUP(C181,customers!$A$1:$A$1001,customers!$G$1:$G$1001,,0)</f>
        <v>Ireland</v>
      </c>
      <c r="I181" t="str">
        <f>INDEX(products!$A$1:$G$49,MATCH(orders!$D181,products!$A$1:$A$49,0),MATCH(orders!I$1,products!$A$1:$G$1,0))</f>
        <v>Ara</v>
      </c>
      <c r="J181" t="str">
        <f t="shared" si="6"/>
        <v>Arabica</v>
      </c>
      <c r="K181" t="str">
        <f>INDEX(products!$A$1:$G$49,MATCH(orders!$D181,products!$A$1:$A$49,0),MATCH(orders!K$1,products!$A$1:$G$1,0))</f>
        <v>D</v>
      </c>
      <c r="L181" t="str">
        <f t="shared" si="7"/>
        <v>Dark</v>
      </c>
      <c r="M181" s="17">
        <f>INDEX(products!$A$1:$G$49,MATCH(orders!$D181,products!$A$1:$A$49,0),MATCH(orders!M$1,products!$A$1:$G$1,0))</f>
        <v>0.2</v>
      </c>
      <c r="N181" s="13">
        <f>INDEX(products!$A$1:$G$49,MATCH(orders!$D181,products!$A$1:$A$49,0),MATCH(orders!N$1,products!$A$1:$G$1,0))</f>
        <v>2.9849999999999999</v>
      </c>
      <c r="O181" s="15">
        <f t="shared" si="8"/>
        <v>2.9849999999999999</v>
      </c>
      <c r="P181" t="str">
        <f>_xlfn.XLOOKUP(C181,customers!$A$2:$A$1001,customers!$I$2:$I$1001,,0)</f>
        <v>No</v>
      </c>
    </row>
    <row r="182" spans="1:16" x14ac:dyDescent="0.25">
      <c r="A182" s="2" t="s">
        <v>1503</v>
      </c>
      <c r="B182" s="3">
        <v>43910</v>
      </c>
      <c r="C182" s="2" t="s">
        <v>1504</v>
      </c>
      <c r="D182" t="s">
        <v>6184</v>
      </c>
      <c r="E182" s="2">
        <v>5</v>
      </c>
      <c r="F182" s="2" t="str">
        <f>_xlfn.XLOOKUP(C182,customers!$A$2:$A$1001,customers!$B$2:$B$1001,,0)</f>
        <v>Abrahan Mussen</v>
      </c>
      <c r="G182" s="2" t="str">
        <f>IF(_xlfn.XLOOKUP(orders!C182,customers!$A$1:$A$1001,customers!$C$1:$C$1001,,0)=0,"",_xlfn.XLOOKUP(orders!C182,customers!$A$1:$A$1001,customers!$C$1:$C$1001,,0))</f>
        <v>amussen50@51.la</v>
      </c>
      <c r="H182" s="2" t="str">
        <f>_xlfn.XLOOKUP(C182,customers!$A$1:$A$1001,customers!$G$1:$G$1001,,0)</f>
        <v>United States</v>
      </c>
      <c r="I182" t="str">
        <f>INDEX(products!$A$1:$G$49,MATCH(orders!$D182,products!$A$1:$A$49,0),MATCH(orders!I$1,products!$A$1:$G$1,0))</f>
        <v>Exc</v>
      </c>
      <c r="J182" t="str">
        <f t="shared" si="6"/>
        <v>Excelsa</v>
      </c>
      <c r="K182" t="str">
        <f>INDEX(products!$A$1:$G$49,MATCH(orders!$D182,products!$A$1:$A$49,0),MATCH(orders!K$1,products!$A$1:$G$1,0))</f>
        <v>L</v>
      </c>
      <c r="L182" t="str">
        <f t="shared" si="7"/>
        <v>Light</v>
      </c>
      <c r="M182" s="17">
        <f>INDEX(products!$A$1:$G$49,MATCH(orders!$D182,products!$A$1:$A$49,0),MATCH(orders!M$1,products!$A$1:$G$1,0))</f>
        <v>0.2</v>
      </c>
      <c r="N182" s="13">
        <f>INDEX(products!$A$1:$G$49,MATCH(orders!$D182,products!$A$1:$A$49,0),MATCH(orders!N$1,products!$A$1:$G$1,0))</f>
        <v>4.4550000000000001</v>
      </c>
      <c r="O182" s="15">
        <f t="shared" si="8"/>
        <v>22.274999999999999</v>
      </c>
      <c r="P182" t="str">
        <f>_xlfn.XLOOKUP(C182,customers!$A$2:$A$1001,customers!$I$2:$I$1001,,0)</f>
        <v>No</v>
      </c>
    </row>
    <row r="183" spans="1:16" x14ac:dyDescent="0.25">
      <c r="A183" s="2" t="s">
        <v>1503</v>
      </c>
      <c r="B183" s="3">
        <v>43910</v>
      </c>
      <c r="C183" s="2" t="s">
        <v>1504</v>
      </c>
      <c r="D183" t="s">
        <v>6158</v>
      </c>
      <c r="E183" s="2">
        <v>5</v>
      </c>
      <c r="F183" s="2" t="str">
        <f>_xlfn.XLOOKUP(C183,customers!$A$2:$A$1001,customers!$B$2:$B$1001,,0)</f>
        <v>Abrahan Mussen</v>
      </c>
      <c r="G183" s="2" t="str">
        <f>IF(_xlfn.XLOOKUP(orders!C183,customers!$A$1:$A$1001,customers!$C$1:$C$1001,,0)=0,"",_xlfn.XLOOKUP(orders!C183,customers!$A$1:$A$1001,customers!$C$1:$C$1001,,0))</f>
        <v>amussen50@51.la</v>
      </c>
      <c r="H183" s="2" t="str">
        <f>_xlfn.XLOOKUP(C183,customers!$A$1:$A$1001,customers!$G$1:$G$1001,,0)</f>
        <v>United States</v>
      </c>
      <c r="I183" t="str">
        <f>INDEX(products!$A$1:$G$49,MATCH(orders!$D183,products!$A$1:$A$49,0),MATCH(orders!I$1,products!$A$1:$G$1,0))</f>
        <v>Ara</v>
      </c>
      <c r="J183" t="str">
        <f t="shared" si="6"/>
        <v>Arabica</v>
      </c>
      <c r="K183" t="str">
        <f>INDEX(products!$A$1:$G$49,MATCH(orders!$D183,products!$A$1:$A$49,0),MATCH(orders!K$1,products!$A$1:$G$1,0))</f>
        <v>D</v>
      </c>
      <c r="L183" t="str">
        <f t="shared" si="7"/>
        <v>Dark</v>
      </c>
      <c r="M183" s="17">
        <f>INDEX(products!$A$1:$G$49,MATCH(orders!$D183,products!$A$1:$A$49,0),MATCH(orders!M$1,products!$A$1:$G$1,0))</f>
        <v>0.5</v>
      </c>
      <c r="N183" s="13">
        <f>INDEX(products!$A$1:$G$49,MATCH(orders!$D183,products!$A$1:$A$49,0),MATCH(orders!N$1,products!$A$1:$G$1,0))</f>
        <v>5.97</v>
      </c>
      <c r="O183" s="15">
        <f t="shared" si="8"/>
        <v>29.849999999999998</v>
      </c>
      <c r="P183" t="str">
        <f>_xlfn.XLOOKUP(C183,customers!$A$2:$A$1001,customers!$I$2:$I$1001,,0)</f>
        <v>No</v>
      </c>
    </row>
    <row r="184" spans="1:16" x14ac:dyDescent="0.25">
      <c r="A184" s="2" t="s">
        <v>1514</v>
      </c>
      <c r="B184" s="3">
        <v>44284</v>
      </c>
      <c r="C184" s="2" t="s">
        <v>1515</v>
      </c>
      <c r="D184" t="s">
        <v>6172</v>
      </c>
      <c r="E184" s="2">
        <v>6</v>
      </c>
      <c r="F184" s="2" t="str">
        <f>_xlfn.XLOOKUP(C184,customers!$A$2:$A$1001,customers!$B$2:$B$1001,,0)</f>
        <v>Anny Mundford</v>
      </c>
      <c r="G184" s="2" t="str">
        <f>IF(_xlfn.XLOOKUP(orders!C184,customers!$A$1:$A$1001,customers!$C$1:$C$1001,,0)=0,"",_xlfn.XLOOKUP(orders!C184,customers!$A$1:$A$1001,customers!$C$1:$C$1001,,0))</f>
        <v>amundford52@nbcnews.com</v>
      </c>
      <c r="H184" s="2" t="str">
        <f>_xlfn.XLOOKUP(C184,customers!$A$1:$A$1001,customers!$G$1:$G$1001,,0)</f>
        <v>United States</v>
      </c>
      <c r="I184" t="str">
        <f>INDEX(products!$A$1:$G$49,MATCH(orders!$D184,products!$A$1:$A$49,0),MATCH(orders!I$1,products!$A$1:$G$1,0))</f>
        <v>Rob</v>
      </c>
      <c r="J184" t="str">
        <f t="shared" si="6"/>
        <v>Robusta</v>
      </c>
      <c r="K184" t="str">
        <f>INDEX(products!$A$1:$G$49,MATCH(orders!$D184,products!$A$1:$A$49,0),MATCH(orders!K$1,products!$A$1:$G$1,0))</f>
        <v>D</v>
      </c>
      <c r="L184" t="str">
        <f t="shared" si="7"/>
        <v>Dark</v>
      </c>
      <c r="M184" s="17">
        <f>INDEX(products!$A$1:$G$49,MATCH(orders!$D184,products!$A$1:$A$49,0),MATCH(orders!M$1,products!$A$1:$G$1,0))</f>
        <v>0.5</v>
      </c>
      <c r="N184" s="13">
        <f>INDEX(products!$A$1:$G$49,MATCH(orders!$D184,products!$A$1:$A$49,0),MATCH(orders!N$1,products!$A$1:$G$1,0))</f>
        <v>5.3699999999999992</v>
      </c>
      <c r="O184" s="15">
        <f t="shared" si="8"/>
        <v>32.22</v>
      </c>
      <c r="P184" t="str">
        <f>_xlfn.XLOOKUP(C184,customers!$A$2:$A$1001,customers!$I$2:$I$1001,,0)</f>
        <v>No</v>
      </c>
    </row>
    <row r="185" spans="1:16" x14ac:dyDescent="0.25">
      <c r="A185" s="2" t="s">
        <v>1520</v>
      </c>
      <c r="B185" s="3">
        <v>44512</v>
      </c>
      <c r="C185" s="2" t="s">
        <v>1521</v>
      </c>
      <c r="D185" t="s">
        <v>6156</v>
      </c>
      <c r="E185" s="2">
        <v>2</v>
      </c>
      <c r="F185" s="2" t="str">
        <f>_xlfn.XLOOKUP(C185,customers!$A$2:$A$1001,customers!$B$2:$B$1001,,0)</f>
        <v>Tory Walas</v>
      </c>
      <c r="G185" s="2" t="str">
        <f>IF(_xlfn.XLOOKUP(orders!C185,customers!$A$1:$A$1001,customers!$C$1:$C$1001,,0)=0,"",_xlfn.XLOOKUP(orders!C185,customers!$A$1:$A$1001,customers!$C$1:$C$1001,,0))</f>
        <v>twalas53@google.ca</v>
      </c>
      <c r="H185" s="2" t="str">
        <f>_xlfn.XLOOKUP(C185,customers!$A$1:$A$1001,customers!$G$1:$G$1001,,0)</f>
        <v>United States</v>
      </c>
      <c r="I185" t="str">
        <f>INDEX(products!$A$1:$G$49,MATCH(orders!$D185,products!$A$1:$A$49,0),MATCH(orders!I$1,products!$A$1:$G$1,0))</f>
        <v>Exc</v>
      </c>
      <c r="J185" t="str">
        <f t="shared" si="6"/>
        <v>Excelsa</v>
      </c>
      <c r="K185" t="str">
        <f>INDEX(products!$A$1:$G$49,MATCH(orders!$D185,products!$A$1:$A$49,0),MATCH(orders!K$1,products!$A$1:$G$1,0))</f>
        <v>M</v>
      </c>
      <c r="L185" t="str">
        <f t="shared" si="7"/>
        <v>Medium</v>
      </c>
      <c r="M185" s="17">
        <f>INDEX(products!$A$1:$G$49,MATCH(orders!$D185,products!$A$1:$A$49,0),MATCH(orders!M$1,products!$A$1:$G$1,0))</f>
        <v>0.2</v>
      </c>
      <c r="N185" s="13">
        <f>INDEX(products!$A$1:$G$49,MATCH(orders!$D185,products!$A$1:$A$49,0),MATCH(orders!N$1,products!$A$1:$G$1,0))</f>
        <v>4.125</v>
      </c>
      <c r="O185" s="15">
        <f t="shared" si="8"/>
        <v>8.25</v>
      </c>
      <c r="P185" t="str">
        <f>_xlfn.XLOOKUP(C185,customers!$A$2:$A$1001,customers!$I$2:$I$1001,,0)</f>
        <v>No</v>
      </c>
    </row>
    <row r="186" spans="1:16" x14ac:dyDescent="0.25">
      <c r="A186" s="2" t="s">
        <v>1526</v>
      </c>
      <c r="B186" s="3">
        <v>44397</v>
      </c>
      <c r="C186" s="2" t="s">
        <v>1527</v>
      </c>
      <c r="D186" t="s">
        <v>6180</v>
      </c>
      <c r="E186" s="2">
        <v>4</v>
      </c>
      <c r="F186" s="2" t="str">
        <f>_xlfn.XLOOKUP(C186,customers!$A$2:$A$1001,customers!$B$2:$B$1001,,0)</f>
        <v>Isa Blazewicz</v>
      </c>
      <c r="G186" s="2" t="str">
        <f>IF(_xlfn.XLOOKUP(orders!C186,customers!$A$1:$A$1001,customers!$C$1:$C$1001,,0)=0,"",_xlfn.XLOOKUP(orders!C186,customers!$A$1:$A$1001,customers!$C$1:$C$1001,,0))</f>
        <v>iblazewicz54@thetimes.co.uk</v>
      </c>
      <c r="H186" s="2" t="str">
        <f>_xlfn.XLOOKUP(C186,customers!$A$1:$A$1001,customers!$G$1:$G$1001,,0)</f>
        <v>United States</v>
      </c>
      <c r="I186" t="str">
        <f>INDEX(products!$A$1:$G$49,MATCH(orders!$D186,products!$A$1:$A$49,0),MATCH(orders!I$1,products!$A$1:$G$1,0))</f>
        <v>Ara</v>
      </c>
      <c r="J186" t="str">
        <f t="shared" si="6"/>
        <v>Arabica</v>
      </c>
      <c r="K186" t="str">
        <f>INDEX(products!$A$1:$G$49,MATCH(orders!$D186,products!$A$1:$A$49,0),MATCH(orders!K$1,products!$A$1:$G$1,0))</f>
        <v>L</v>
      </c>
      <c r="L186" t="str">
        <f t="shared" si="7"/>
        <v>Light</v>
      </c>
      <c r="M186" s="17">
        <f>INDEX(products!$A$1:$G$49,MATCH(orders!$D186,products!$A$1:$A$49,0),MATCH(orders!M$1,products!$A$1:$G$1,0))</f>
        <v>0.5</v>
      </c>
      <c r="N186" s="13">
        <f>INDEX(products!$A$1:$G$49,MATCH(orders!$D186,products!$A$1:$A$49,0),MATCH(orders!N$1,products!$A$1:$G$1,0))</f>
        <v>7.77</v>
      </c>
      <c r="O186" s="15">
        <f t="shared" si="8"/>
        <v>31.08</v>
      </c>
      <c r="P186" t="str">
        <f>_xlfn.XLOOKUP(C186,customers!$A$2:$A$1001,customers!$I$2:$I$1001,,0)</f>
        <v>No</v>
      </c>
    </row>
    <row r="187" spans="1:16" x14ac:dyDescent="0.25">
      <c r="A187" s="2" t="s">
        <v>1532</v>
      </c>
      <c r="B187" s="3">
        <v>43483</v>
      </c>
      <c r="C187" s="2" t="s">
        <v>1533</v>
      </c>
      <c r="D187" t="s">
        <v>6144</v>
      </c>
      <c r="E187" s="2">
        <v>5</v>
      </c>
      <c r="F187" s="2" t="str">
        <f>_xlfn.XLOOKUP(C187,customers!$A$2:$A$1001,customers!$B$2:$B$1001,,0)</f>
        <v>Angie Rizzetti</v>
      </c>
      <c r="G187" s="2" t="str">
        <f>IF(_xlfn.XLOOKUP(orders!C187,customers!$A$1:$A$1001,customers!$C$1:$C$1001,,0)=0,"",_xlfn.XLOOKUP(orders!C187,customers!$A$1:$A$1001,customers!$C$1:$C$1001,,0))</f>
        <v>arizzetti55@naver.com</v>
      </c>
      <c r="H187" s="2" t="str">
        <f>_xlfn.XLOOKUP(C187,customers!$A$1:$A$1001,customers!$G$1:$G$1001,,0)</f>
        <v>United States</v>
      </c>
      <c r="I187" t="str">
        <f>INDEX(products!$A$1:$G$49,MATCH(orders!$D187,products!$A$1:$A$49,0),MATCH(orders!I$1,products!$A$1:$G$1,0))</f>
        <v>Exc</v>
      </c>
      <c r="J187" t="str">
        <f t="shared" si="6"/>
        <v>Excelsa</v>
      </c>
      <c r="K187" t="str">
        <f>INDEX(products!$A$1:$G$49,MATCH(orders!$D187,products!$A$1:$A$49,0),MATCH(orders!K$1,products!$A$1:$G$1,0))</f>
        <v>D</v>
      </c>
      <c r="L187" t="str">
        <f t="shared" si="7"/>
        <v>Dark</v>
      </c>
      <c r="M187" s="17">
        <f>INDEX(products!$A$1:$G$49,MATCH(orders!$D187,products!$A$1:$A$49,0),MATCH(orders!M$1,products!$A$1:$G$1,0))</f>
        <v>0.5</v>
      </c>
      <c r="N187" s="13">
        <f>INDEX(products!$A$1:$G$49,MATCH(orders!$D187,products!$A$1:$A$49,0),MATCH(orders!N$1,products!$A$1:$G$1,0))</f>
        <v>7.29</v>
      </c>
      <c r="O187" s="15">
        <f t="shared" si="8"/>
        <v>36.450000000000003</v>
      </c>
      <c r="P187" t="str">
        <f>_xlfn.XLOOKUP(C187,customers!$A$2:$A$1001,customers!$I$2:$I$1001,,0)</f>
        <v>Yes</v>
      </c>
    </row>
    <row r="188" spans="1:16" x14ac:dyDescent="0.25">
      <c r="A188" s="2" t="s">
        <v>1538</v>
      </c>
      <c r="B188" s="3">
        <v>43684</v>
      </c>
      <c r="C188" s="2" t="s">
        <v>1539</v>
      </c>
      <c r="D188" t="s">
        <v>6151</v>
      </c>
      <c r="E188" s="2">
        <v>3</v>
      </c>
      <c r="F188" s="2" t="str">
        <f>_xlfn.XLOOKUP(C188,customers!$A$2:$A$1001,customers!$B$2:$B$1001,,0)</f>
        <v>Mord Meriet</v>
      </c>
      <c r="G188" s="2" t="str">
        <f>IF(_xlfn.XLOOKUP(orders!C188,customers!$A$1:$A$1001,customers!$C$1:$C$1001,,0)=0,"",_xlfn.XLOOKUP(orders!C188,customers!$A$1:$A$1001,customers!$C$1:$C$1001,,0))</f>
        <v>mmeriet56@noaa.gov</v>
      </c>
      <c r="H188" s="2" t="str">
        <f>_xlfn.XLOOKUP(C188,customers!$A$1:$A$1001,customers!$G$1:$G$1001,,0)</f>
        <v>United States</v>
      </c>
      <c r="I188" t="str">
        <f>INDEX(products!$A$1:$G$49,MATCH(orders!$D188,products!$A$1:$A$49,0),MATCH(orders!I$1,products!$A$1:$G$1,0))</f>
        <v>Rob</v>
      </c>
      <c r="J188" t="str">
        <f t="shared" si="6"/>
        <v>Robusta</v>
      </c>
      <c r="K188" t="str">
        <f>INDEX(products!$A$1:$G$49,MATCH(orders!$D188,products!$A$1:$A$49,0),MATCH(orders!K$1,products!$A$1:$G$1,0))</f>
        <v>M</v>
      </c>
      <c r="L188" t="str">
        <f t="shared" si="7"/>
        <v>Medium</v>
      </c>
      <c r="M188" s="17">
        <f>INDEX(products!$A$1:$G$49,MATCH(orders!$D188,products!$A$1:$A$49,0),MATCH(orders!M$1,products!$A$1:$G$1,0))</f>
        <v>2.5</v>
      </c>
      <c r="N188" s="13">
        <f>INDEX(products!$A$1:$G$49,MATCH(orders!$D188,products!$A$1:$A$49,0),MATCH(orders!N$1,products!$A$1:$G$1,0))</f>
        <v>22.884999999999998</v>
      </c>
      <c r="O188" s="15">
        <f t="shared" si="8"/>
        <v>68.655000000000001</v>
      </c>
      <c r="P188" t="str">
        <f>_xlfn.XLOOKUP(C188,customers!$A$2:$A$1001,customers!$I$2:$I$1001,,0)</f>
        <v>No</v>
      </c>
    </row>
    <row r="189" spans="1:16" x14ac:dyDescent="0.25">
      <c r="A189" s="2" t="s">
        <v>1544</v>
      </c>
      <c r="B189" s="3">
        <v>44633</v>
      </c>
      <c r="C189" s="2" t="s">
        <v>1545</v>
      </c>
      <c r="D189" t="s">
        <v>6160</v>
      </c>
      <c r="E189" s="2">
        <v>5</v>
      </c>
      <c r="F189" s="2" t="str">
        <f>_xlfn.XLOOKUP(C189,customers!$A$2:$A$1001,customers!$B$2:$B$1001,,0)</f>
        <v>Lawrence Pratt</v>
      </c>
      <c r="G189" s="2" t="str">
        <f>IF(_xlfn.XLOOKUP(orders!C189,customers!$A$1:$A$1001,customers!$C$1:$C$1001,,0)=0,"",_xlfn.XLOOKUP(orders!C189,customers!$A$1:$A$1001,customers!$C$1:$C$1001,,0))</f>
        <v>lpratt57@netvibes.com</v>
      </c>
      <c r="H189" s="2" t="str">
        <f>_xlfn.XLOOKUP(C189,customers!$A$1:$A$1001,customers!$G$1:$G$1001,,0)</f>
        <v>United States</v>
      </c>
      <c r="I189" t="str">
        <f>INDEX(products!$A$1:$G$49,MATCH(orders!$D189,products!$A$1:$A$49,0),MATCH(orders!I$1,products!$A$1:$G$1,0))</f>
        <v>Lib</v>
      </c>
      <c r="J189" t="str">
        <f t="shared" si="6"/>
        <v>Liberica</v>
      </c>
      <c r="K189" t="str">
        <f>INDEX(products!$A$1:$G$49,MATCH(orders!$D189,products!$A$1:$A$49,0),MATCH(orders!K$1,products!$A$1:$G$1,0))</f>
        <v>M</v>
      </c>
      <c r="L189" t="str">
        <f t="shared" si="7"/>
        <v>Medium</v>
      </c>
      <c r="M189" s="17">
        <f>INDEX(products!$A$1:$G$49,MATCH(orders!$D189,products!$A$1:$A$49,0),MATCH(orders!M$1,products!$A$1:$G$1,0))</f>
        <v>0.5</v>
      </c>
      <c r="N189" s="13">
        <f>INDEX(products!$A$1:$G$49,MATCH(orders!$D189,products!$A$1:$A$49,0),MATCH(orders!N$1,products!$A$1:$G$1,0))</f>
        <v>8.73</v>
      </c>
      <c r="O189" s="15">
        <f t="shared" si="8"/>
        <v>43.650000000000006</v>
      </c>
      <c r="P189" t="str">
        <f>_xlfn.XLOOKUP(C189,customers!$A$2:$A$1001,customers!$I$2:$I$1001,,0)</f>
        <v>Yes</v>
      </c>
    </row>
    <row r="190" spans="1:16" x14ac:dyDescent="0.25">
      <c r="A190" s="2" t="s">
        <v>1549</v>
      </c>
      <c r="B190" s="3">
        <v>44698</v>
      </c>
      <c r="C190" s="2" t="s">
        <v>1550</v>
      </c>
      <c r="D190" t="s">
        <v>6184</v>
      </c>
      <c r="E190" s="2">
        <v>1</v>
      </c>
      <c r="F190" s="2" t="str">
        <f>_xlfn.XLOOKUP(C190,customers!$A$2:$A$1001,customers!$B$2:$B$1001,,0)</f>
        <v>Astrix Kitchingham</v>
      </c>
      <c r="G190" s="2" t="str">
        <f>IF(_xlfn.XLOOKUP(orders!C190,customers!$A$1:$A$1001,customers!$C$1:$C$1001,,0)=0,"",_xlfn.XLOOKUP(orders!C190,customers!$A$1:$A$1001,customers!$C$1:$C$1001,,0))</f>
        <v>akitchingham58@com.com</v>
      </c>
      <c r="H190" s="2" t="str">
        <f>_xlfn.XLOOKUP(C190,customers!$A$1:$A$1001,customers!$G$1:$G$1001,,0)</f>
        <v>United States</v>
      </c>
      <c r="I190" t="str">
        <f>INDEX(products!$A$1:$G$49,MATCH(orders!$D190,products!$A$1:$A$49,0),MATCH(orders!I$1,products!$A$1:$G$1,0))</f>
        <v>Exc</v>
      </c>
      <c r="J190" t="str">
        <f t="shared" si="6"/>
        <v>Excelsa</v>
      </c>
      <c r="K190" t="str">
        <f>INDEX(products!$A$1:$G$49,MATCH(orders!$D190,products!$A$1:$A$49,0),MATCH(orders!K$1,products!$A$1:$G$1,0))</f>
        <v>L</v>
      </c>
      <c r="L190" t="str">
        <f t="shared" si="7"/>
        <v>Light</v>
      </c>
      <c r="M190" s="17">
        <f>INDEX(products!$A$1:$G$49,MATCH(orders!$D190,products!$A$1:$A$49,0),MATCH(orders!M$1,products!$A$1:$G$1,0))</f>
        <v>0.2</v>
      </c>
      <c r="N190" s="13">
        <f>INDEX(products!$A$1:$G$49,MATCH(orders!$D190,products!$A$1:$A$49,0),MATCH(orders!N$1,products!$A$1:$G$1,0))</f>
        <v>4.4550000000000001</v>
      </c>
      <c r="O190" s="15">
        <f t="shared" si="8"/>
        <v>4.4550000000000001</v>
      </c>
      <c r="P190" t="str">
        <f>_xlfn.XLOOKUP(C190,customers!$A$2:$A$1001,customers!$I$2:$I$1001,,0)</f>
        <v>Yes</v>
      </c>
    </row>
    <row r="191" spans="1:16" x14ac:dyDescent="0.25">
      <c r="A191" s="2" t="s">
        <v>1555</v>
      </c>
      <c r="B191" s="3">
        <v>43813</v>
      </c>
      <c r="C191" s="2" t="s">
        <v>1556</v>
      </c>
      <c r="D191" t="s">
        <v>6162</v>
      </c>
      <c r="E191" s="2">
        <v>3</v>
      </c>
      <c r="F191" s="2" t="str">
        <f>_xlfn.XLOOKUP(C191,customers!$A$2:$A$1001,customers!$B$2:$B$1001,,0)</f>
        <v>Burnard Bartholin</v>
      </c>
      <c r="G191" s="2" t="str">
        <f>IF(_xlfn.XLOOKUP(orders!C191,customers!$A$1:$A$1001,customers!$C$1:$C$1001,,0)=0,"",_xlfn.XLOOKUP(orders!C191,customers!$A$1:$A$1001,customers!$C$1:$C$1001,,0))</f>
        <v>bbartholin59@xinhuanet.com</v>
      </c>
      <c r="H191" s="2" t="str">
        <f>_xlfn.XLOOKUP(C191,customers!$A$1:$A$1001,customers!$G$1:$G$1001,,0)</f>
        <v>United States</v>
      </c>
      <c r="I191" t="str">
        <f>INDEX(products!$A$1:$G$49,MATCH(orders!$D191,products!$A$1:$A$49,0),MATCH(orders!I$1,products!$A$1:$G$1,0))</f>
        <v>Lib</v>
      </c>
      <c r="J191" t="str">
        <f t="shared" si="6"/>
        <v>Liberica</v>
      </c>
      <c r="K191" t="str">
        <f>INDEX(products!$A$1:$G$49,MATCH(orders!$D191,products!$A$1:$A$49,0),MATCH(orders!K$1,products!$A$1:$G$1,0))</f>
        <v>M</v>
      </c>
      <c r="L191" t="str">
        <f t="shared" si="7"/>
        <v>Medium</v>
      </c>
      <c r="M191" s="17">
        <f>INDEX(products!$A$1:$G$49,MATCH(orders!$D191,products!$A$1:$A$49,0),MATCH(orders!M$1,products!$A$1:$G$1,0))</f>
        <v>1</v>
      </c>
      <c r="N191" s="13">
        <f>INDEX(products!$A$1:$G$49,MATCH(orders!$D191,products!$A$1:$A$49,0),MATCH(orders!N$1,products!$A$1:$G$1,0))</f>
        <v>14.55</v>
      </c>
      <c r="O191" s="15">
        <f t="shared" si="8"/>
        <v>43.650000000000006</v>
      </c>
      <c r="P191" t="str">
        <f>_xlfn.XLOOKUP(C191,customers!$A$2:$A$1001,customers!$I$2:$I$1001,,0)</f>
        <v>Yes</v>
      </c>
    </row>
    <row r="192" spans="1:16" x14ac:dyDescent="0.25">
      <c r="A192" s="2" t="s">
        <v>1561</v>
      </c>
      <c r="B192" s="3">
        <v>43845</v>
      </c>
      <c r="C192" s="2" t="s">
        <v>1562</v>
      </c>
      <c r="D192" t="s">
        <v>6181</v>
      </c>
      <c r="E192" s="2">
        <v>1</v>
      </c>
      <c r="F192" s="2" t="str">
        <f>_xlfn.XLOOKUP(C192,customers!$A$2:$A$1001,customers!$B$2:$B$1001,,0)</f>
        <v>Madelene Prinn</v>
      </c>
      <c r="G192" s="2" t="str">
        <f>IF(_xlfn.XLOOKUP(orders!C192,customers!$A$1:$A$1001,customers!$C$1:$C$1001,,0)=0,"",_xlfn.XLOOKUP(orders!C192,customers!$A$1:$A$1001,customers!$C$1:$C$1001,,0))</f>
        <v>mprinn5a@usa.gov</v>
      </c>
      <c r="H192" s="2" t="str">
        <f>_xlfn.XLOOKUP(C192,customers!$A$1:$A$1001,customers!$G$1:$G$1001,,0)</f>
        <v>United States</v>
      </c>
      <c r="I192" t="str">
        <f>INDEX(products!$A$1:$G$49,MATCH(orders!$D192,products!$A$1:$A$49,0),MATCH(orders!I$1,products!$A$1:$G$1,0))</f>
        <v>Lib</v>
      </c>
      <c r="J192" t="str">
        <f t="shared" si="6"/>
        <v>Liberica</v>
      </c>
      <c r="K192" t="str">
        <f>INDEX(products!$A$1:$G$49,MATCH(orders!$D192,products!$A$1:$A$49,0),MATCH(orders!K$1,products!$A$1:$G$1,0))</f>
        <v>M</v>
      </c>
      <c r="L192" t="str">
        <f t="shared" si="7"/>
        <v>Medium</v>
      </c>
      <c r="M192" s="17">
        <f>INDEX(products!$A$1:$G$49,MATCH(orders!$D192,products!$A$1:$A$49,0),MATCH(orders!M$1,products!$A$1:$G$1,0))</f>
        <v>2.5</v>
      </c>
      <c r="N192" s="13">
        <f>INDEX(products!$A$1:$G$49,MATCH(orders!$D192,products!$A$1:$A$49,0),MATCH(orders!N$1,products!$A$1:$G$1,0))</f>
        <v>33.464999999999996</v>
      </c>
      <c r="O192" s="15">
        <f t="shared" si="8"/>
        <v>33.464999999999996</v>
      </c>
      <c r="P192" t="str">
        <f>_xlfn.XLOOKUP(C192,customers!$A$2:$A$1001,customers!$I$2:$I$1001,,0)</f>
        <v>Yes</v>
      </c>
    </row>
    <row r="193" spans="1:16" x14ac:dyDescent="0.25">
      <c r="A193" s="2" t="s">
        <v>1567</v>
      </c>
      <c r="B193" s="3">
        <v>43567</v>
      </c>
      <c r="C193" s="2" t="s">
        <v>1568</v>
      </c>
      <c r="D193" t="s">
        <v>6150</v>
      </c>
      <c r="E193" s="2">
        <v>5</v>
      </c>
      <c r="F193" s="2" t="str">
        <f>_xlfn.XLOOKUP(C193,customers!$A$2:$A$1001,customers!$B$2:$B$1001,,0)</f>
        <v>Alisun Baudino</v>
      </c>
      <c r="G193" s="2" t="str">
        <f>IF(_xlfn.XLOOKUP(orders!C193,customers!$A$1:$A$1001,customers!$C$1:$C$1001,,0)=0,"",_xlfn.XLOOKUP(orders!C193,customers!$A$1:$A$1001,customers!$C$1:$C$1001,,0))</f>
        <v>abaudino5b@netvibes.com</v>
      </c>
      <c r="H193" s="2" t="str">
        <f>_xlfn.XLOOKUP(C193,customers!$A$1:$A$1001,customers!$G$1:$G$1001,,0)</f>
        <v>United States</v>
      </c>
      <c r="I193" t="str">
        <f>INDEX(products!$A$1:$G$49,MATCH(orders!$D193,products!$A$1:$A$49,0),MATCH(orders!I$1,products!$A$1:$G$1,0))</f>
        <v>Lib</v>
      </c>
      <c r="J193" t="str">
        <f t="shared" si="6"/>
        <v>Liberica</v>
      </c>
      <c r="K193" t="str">
        <f>INDEX(products!$A$1:$G$49,MATCH(orders!$D193,products!$A$1:$A$49,0),MATCH(orders!K$1,products!$A$1:$G$1,0))</f>
        <v>D</v>
      </c>
      <c r="L193" t="str">
        <f t="shared" si="7"/>
        <v>Dark</v>
      </c>
      <c r="M193" s="17">
        <f>INDEX(products!$A$1:$G$49,MATCH(orders!$D193,products!$A$1:$A$49,0),MATCH(orders!M$1,products!$A$1:$G$1,0))</f>
        <v>0.2</v>
      </c>
      <c r="N193" s="13">
        <f>INDEX(products!$A$1:$G$49,MATCH(orders!$D193,products!$A$1:$A$49,0),MATCH(orders!N$1,products!$A$1:$G$1,0))</f>
        <v>3.8849999999999998</v>
      </c>
      <c r="O193" s="15">
        <f t="shared" si="8"/>
        <v>19.424999999999997</v>
      </c>
      <c r="P193" t="str">
        <f>_xlfn.XLOOKUP(C193,customers!$A$2:$A$1001,customers!$I$2:$I$1001,,0)</f>
        <v>Yes</v>
      </c>
    </row>
    <row r="194" spans="1:16" x14ac:dyDescent="0.25">
      <c r="A194" s="2" t="s">
        <v>1573</v>
      </c>
      <c r="B194" s="3">
        <v>43919</v>
      </c>
      <c r="C194" s="2" t="s">
        <v>1574</v>
      </c>
      <c r="D194" t="s">
        <v>6183</v>
      </c>
      <c r="E194" s="2">
        <v>6</v>
      </c>
      <c r="F194" s="2" t="str">
        <f>_xlfn.XLOOKUP(C194,customers!$A$2:$A$1001,customers!$B$2:$B$1001,,0)</f>
        <v>Philipa Petrushanko</v>
      </c>
      <c r="G194" s="2" t="str">
        <f>IF(_xlfn.XLOOKUP(orders!C194,customers!$A$1:$A$1001,customers!$C$1:$C$1001,,0)=0,"",_xlfn.XLOOKUP(orders!C194,customers!$A$1:$A$1001,customers!$C$1:$C$1001,,0))</f>
        <v>ppetrushanko5c@blinklist.com</v>
      </c>
      <c r="H194" s="2" t="str">
        <f>_xlfn.XLOOKUP(C194,customers!$A$1:$A$1001,customers!$G$1:$G$1001,,0)</f>
        <v>Ireland</v>
      </c>
      <c r="I194" t="str">
        <f>INDEX(products!$A$1:$G$49,MATCH(orders!$D194,products!$A$1:$A$49,0),MATCH(orders!I$1,products!$A$1:$G$1,0))</f>
        <v>Exc</v>
      </c>
      <c r="J194" t="str">
        <f t="shared" ref="J194:J257" si="9">IF(I194="Rob","Robusta", IF(I194="Exc", "Excelsa", IF(I194="Lib","Liberica", IF(I194="Ara","Arabica",""))))</f>
        <v>Excelsa</v>
      </c>
      <c r="K194" t="str">
        <f>INDEX(products!$A$1:$G$49,MATCH(orders!$D194,products!$A$1:$A$49,0),MATCH(orders!K$1,products!$A$1:$G$1,0))</f>
        <v>D</v>
      </c>
      <c r="L194" t="str">
        <f t="shared" ref="L194:L257" si="10">IF(K194="M","Medium", IF(K194="L","Light", IF(K194="D","Dark","")))</f>
        <v>Dark</v>
      </c>
      <c r="M194" s="17">
        <f>INDEX(products!$A$1:$G$49,MATCH(orders!$D194,products!$A$1:$A$49,0),MATCH(orders!M$1,products!$A$1:$G$1,0))</f>
        <v>1</v>
      </c>
      <c r="N194" s="13">
        <f>INDEX(products!$A$1:$G$49,MATCH(orders!$D194,products!$A$1:$A$49,0),MATCH(orders!N$1,products!$A$1:$G$1,0))</f>
        <v>12.15</v>
      </c>
      <c r="O194" s="15">
        <f t="shared" si="8"/>
        <v>72.900000000000006</v>
      </c>
      <c r="P194" t="str">
        <f>_xlfn.XLOOKUP(C194,customers!$A$2:$A$1001,customers!$I$2:$I$1001,,0)</f>
        <v>Yes</v>
      </c>
    </row>
    <row r="195" spans="1:16" x14ac:dyDescent="0.25">
      <c r="A195" s="2" t="s">
        <v>1579</v>
      </c>
      <c r="B195" s="3">
        <v>44644</v>
      </c>
      <c r="C195" s="2" t="s">
        <v>1580</v>
      </c>
      <c r="D195" t="s">
        <v>6171</v>
      </c>
      <c r="E195" s="2">
        <v>3</v>
      </c>
      <c r="F195" s="2" t="str">
        <f>_xlfn.XLOOKUP(C195,customers!$A$2:$A$1001,customers!$B$2:$B$1001,,0)</f>
        <v>Kimberli Mustchin</v>
      </c>
      <c r="G195" s="2" t="str">
        <f>IF(_xlfn.XLOOKUP(orders!C195,customers!$A$1:$A$1001,customers!$C$1:$C$1001,,0)=0,"",_xlfn.XLOOKUP(orders!C195,customers!$A$1:$A$1001,customers!$C$1:$C$1001,,0))</f>
        <v/>
      </c>
      <c r="H195" s="2" t="str">
        <f>_xlfn.XLOOKUP(C195,customers!$A$1:$A$1001,customers!$G$1:$G$1001,,0)</f>
        <v>United States</v>
      </c>
      <c r="I195" t="str">
        <f>INDEX(products!$A$1:$G$49,MATCH(orders!$D195,products!$A$1:$A$49,0),MATCH(orders!I$1,products!$A$1:$G$1,0))</f>
        <v>Exc</v>
      </c>
      <c r="J195" t="str">
        <f t="shared" si="9"/>
        <v>Excelsa</v>
      </c>
      <c r="K195" t="str">
        <f>INDEX(products!$A$1:$G$49,MATCH(orders!$D195,products!$A$1:$A$49,0),MATCH(orders!K$1,products!$A$1:$G$1,0))</f>
        <v>L</v>
      </c>
      <c r="L195" t="str">
        <f t="shared" si="10"/>
        <v>Light</v>
      </c>
      <c r="M195" s="17">
        <f>INDEX(products!$A$1:$G$49,MATCH(orders!$D195,products!$A$1:$A$49,0),MATCH(orders!M$1,products!$A$1:$G$1,0))</f>
        <v>1</v>
      </c>
      <c r="N195" s="13">
        <f>INDEX(products!$A$1:$G$49,MATCH(orders!$D195,products!$A$1:$A$49,0),MATCH(orders!N$1,products!$A$1:$G$1,0))</f>
        <v>14.85</v>
      </c>
      <c r="O195" s="15">
        <f t="shared" ref="O195:O258" si="11">N195*E195</f>
        <v>44.55</v>
      </c>
      <c r="P195" t="str">
        <f>_xlfn.XLOOKUP(C195,customers!$A$2:$A$1001,customers!$I$2:$I$1001,,0)</f>
        <v>No</v>
      </c>
    </row>
    <row r="196" spans="1:16" x14ac:dyDescent="0.25">
      <c r="A196" s="2" t="s">
        <v>1584</v>
      </c>
      <c r="B196" s="3">
        <v>44398</v>
      </c>
      <c r="C196" s="2" t="s">
        <v>1585</v>
      </c>
      <c r="D196" t="s">
        <v>6144</v>
      </c>
      <c r="E196" s="2">
        <v>5</v>
      </c>
      <c r="F196" s="2" t="str">
        <f>_xlfn.XLOOKUP(C196,customers!$A$2:$A$1001,customers!$B$2:$B$1001,,0)</f>
        <v>Emlynne Laird</v>
      </c>
      <c r="G196" s="2" t="str">
        <f>IF(_xlfn.XLOOKUP(orders!C196,customers!$A$1:$A$1001,customers!$C$1:$C$1001,,0)=0,"",_xlfn.XLOOKUP(orders!C196,customers!$A$1:$A$1001,customers!$C$1:$C$1001,,0))</f>
        <v>elaird5e@bing.com</v>
      </c>
      <c r="H196" s="2" t="str">
        <f>_xlfn.XLOOKUP(C196,customers!$A$1:$A$1001,customers!$G$1:$G$1001,,0)</f>
        <v>United States</v>
      </c>
      <c r="I196" t="str">
        <f>INDEX(products!$A$1:$G$49,MATCH(orders!$D196,products!$A$1:$A$49,0),MATCH(orders!I$1,products!$A$1:$G$1,0))</f>
        <v>Exc</v>
      </c>
      <c r="J196" t="str">
        <f t="shared" si="9"/>
        <v>Excelsa</v>
      </c>
      <c r="K196" t="str">
        <f>INDEX(products!$A$1:$G$49,MATCH(orders!$D196,products!$A$1:$A$49,0),MATCH(orders!K$1,products!$A$1:$G$1,0))</f>
        <v>D</v>
      </c>
      <c r="L196" t="str">
        <f t="shared" si="10"/>
        <v>Dark</v>
      </c>
      <c r="M196" s="17">
        <f>INDEX(products!$A$1:$G$49,MATCH(orders!$D196,products!$A$1:$A$49,0),MATCH(orders!M$1,products!$A$1:$G$1,0))</f>
        <v>0.5</v>
      </c>
      <c r="N196" s="13">
        <f>INDEX(products!$A$1:$G$49,MATCH(orders!$D196,products!$A$1:$A$49,0),MATCH(orders!N$1,products!$A$1:$G$1,0))</f>
        <v>7.29</v>
      </c>
      <c r="O196" s="15">
        <f t="shared" si="11"/>
        <v>36.450000000000003</v>
      </c>
      <c r="P196" t="str">
        <f>_xlfn.XLOOKUP(C196,customers!$A$2:$A$1001,customers!$I$2:$I$1001,,0)</f>
        <v>No</v>
      </c>
    </row>
    <row r="197" spans="1:16" x14ac:dyDescent="0.25">
      <c r="A197" s="2" t="s">
        <v>1590</v>
      </c>
      <c r="B197" s="3">
        <v>43683</v>
      </c>
      <c r="C197" s="2" t="s">
        <v>1591</v>
      </c>
      <c r="D197" t="s">
        <v>6140</v>
      </c>
      <c r="E197" s="2">
        <v>3</v>
      </c>
      <c r="F197" s="2" t="str">
        <f>_xlfn.XLOOKUP(C197,customers!$A$2:$A$1001,customers!$B$2:$B$1001,,0)</f>
        <v>Marlena Howsden</v>
      </c>
      <c r="G197" s="2" t="str">
        <f>IF(_xlfn.XLOOKUP(orders!C197,customers!$A$1:$A$1001,customers!$C$1:$C$1001,,0)=0,"",_xlfn.XLOOKUP(orders!C197,customers!$A$1:$A$1001,customers!$C$1:$C$1001,,0))</f>
        <v>mhowsden5f@infoseek.co.jp</v>
      </c>
      <c r="H197" s="2" t="str">
        <f>_xlfn.XLOOKUP(C197,customers!$A$1:$A$1001,customers!$G$1:$G$1001,,0)</f>
        <v>United States</v>
      </c>
      <c r="I197" t="str">
        <f>INDEX(products!$A$1:$G$49,MATCH(orders!$D197,products!$A$1:$A$49,0),MATCH(orders!I$1,products!$A$1:$G$1,0))</f>
        <v>Ara</v>
      </c>
      <c r="J197" t="str">
        <f t="shared" si="9"/>
        <v>Arabica</v>
      </c>
      <c r="K197" t="str">
        <f>INDEX(products!$A$1:$G$49,MATCH(orders!$D197,products!$A$1:$A$49,0),MATCH(orders!K$1,products!$A$1:$G$1,0))</f>
        <v>L</v>
      </c>
      <c r="L197" t="str">
        <f t="shared" si="10"/>
        <v>Light</v>
      </c>
      <c r="M197" s="17">
        <f>INDEX(products!$A$1:$G$49,MATCH(orders!$D197,products!$A$1:$A$49,0),MATCH(orders!M$1,products!$A$1:$G$1,0))</f>
        <v>1</v>
      </c>
      <c r="N197" s="13">
        <f>INDEX(products!$A$1:$G$49,MATCH(orders!$D197,products!$A$1:$A$49,0),MATCH(orders!N$1,products!$A$1:$G$1,0))</f>
        <v>12.95</v>
      </c>
      <c r="O197" s="15">
        <f t="shared" si="11"/>
        <v>38.849999999999994</v>
      </c>
      <c r="P197" t="str">
        <f>_xlfn.XLOOKUP(C197,customers!$A$2:$A$1001,customers!$I$2:$I$1001,,0)</f>
        <v>No</v>
      </c>
    </row>
    <row r="198" spans="1:16" x14ac:dyDescent="0.25">
      <c r="A198" s="2" t="s">
        <v>1596</v>
      </c>
      <c r="B198" s="3">
        <v>44339</v>
      </c>
      <c r="C198" s="2" t="s">
        <v>1597</v>
      </c>
      <c r="D198" t="s">
        <v>6176</v>
      </c>
      <c r="E198" s="2">
        <v>6</v>
      </c>
      <c r="F198" s="2" t="str">
        <f>_xlfn.XLOOKUP(C198,customers!$A$2:$A$1001,customers!$B$2:$B$1001,,0)</f>
        <v>Nealson Cuttler</v>
      </c>
      <c r="G198" s="2" t="str">
        <f>IF(_xlfn.XLOOKUP(orders!C198,customers!$A$1:$A$1001,customers!$C$1:$C$1001,,0)=0,"",_xlfn.XLOOKUP(orders!C198,customers!$A$1:$A$1001,customers!$C$1:$C$1001,,0))</f>
        <v>ncuttler5g@parallels.com</v>
      </c>
      <c r="H198" s="2" t="str">
        <f>_xlfn.XLOOKUP(C198,customers!$A$1:$A$1001,customers!$G$1:$G$1001,,0)</f>
        <v>United States</v>
      </c>
      <c r="I198" t="str">
        <f>INDEX(products!$A$1:$G$49,MATCH(orders!$D198,products!$A$1:$A$49,0),MATCH(orders!I$1,products!$A$1:$G$1,0))</f>
        <v>Exc</v>
      </c>
      <c r="J198" t="str">
        <f t="shared" si="9"/>
        <v>Excelsa</v>
      </c>
      <c r="K198" t="str">
        <f>INDEX(products!$A$1:$G$49,MATCH(orders!$D198,products!$A$1:$A$49,0),MATCH(orders!K$1,products!$A$1:$G$1,0))</f>
        <v>L</v>
      </c>
      <c r="L198" t="str">
        <f t="shared" si="10"/>
        <v>Light</v>
      </c>
      <c r="M198" s="17">
        <f>INDEX(products!$A$1:$G$49,MATCH(orders!$D198,products!$A$1:$A$49,0),MATCH(orders!M$1,products!$A$1:$G$1,0))</f>
        <v>0.5</v>
      </c>
      <c r="N198" s="13">
        <f>INDEX(products!$A$1:$G$49,MATCH(orders!$D198,products!$A$1:$A$49,0),MATCH(orders!N$1,products!$A$1:$G$1,0))</f>
        <v>8.91</v>
      </c>
      <c r="O198" s="15">
        <f t="shared" si="11"/>
        <v>53.46</v>
      </c>
      <c r="P198" t="str">
        <f>_xlfn.XLOOKUP(C198,customers!$A$2:$A$1001,customers!$I$2:$I$1001,,0)</f>
        <v>No</v>
      </c>
    </row>
    <row r="199" spans="1:16" x14ac:dyDescent="0.25">
      <c r="A199" s="2" t="s">
        <v>1596</v>
      </c>
      <c r="B199" s="3">
        <v>44339</v>
      </c>
      <c r="C199" s="2" t="s">
        <v>1597</v>
      </c>
      <c r="D199" t="s">
        <v>6165</v>
      </c>
      <c r="E199" s="2">
        <v>2</v>
      </c>
      <c r="F199" s="2" t="str">
        <f>_xlfn.XLOOKUP(C199,customers!$A$2:$A$1001,customers!$B$2:$B$1001,,0)</f>
        <v>Nealson Cuttler</v>
      </c>
      <c r="G199" s="2" t="str">
        <f>IF(_xlfn.XLOOKUP(orders!C199,customers!$A$1:$A$1001,customers!$C$1:$C$1001,,0)=0,"",_xlfn.XLOOKUP(orders!C199,customers!$A$1:$A$1001,customers!$C$1:$C$1001,,0))</f>
        <v>ncuttler5g@parallels.com</v>
      </c>
      <c r="H199" s="2" t="str">
        <f>_xlfn.XLOOKUP(C199,customers!$A$1:$A$1001,customers!$G$1:$G$1001,,0)</f>
        <v>United States</v>
      </c>
      <c r="I199" t="str">
        <f>INDEX(products!$A$1:$G$49,MATCH(orders!$D199,products!$A$1:$A$49,0),MATCH(orders!I$1,products!$A$1:$G$1,0))</f>
        <v>Lib</v>
      </c>
      <c r="J199" t="str">
        <f t="shared" si="9"/>
        <v>Liberica</v>
      </c>
      <c r="K199" t="str">
        <f>INDEX(products!$A$1:$G$49,MATCH(orders!$D199,products!$A$1:$A$49,0),MATCH(orders!K$1,products!$A$1:$G$1,0))</f>
        <v>D</v>
      </c>
      <c r="L199" t="str">
        <f t="shared" si="10"/>
        <v>Dark</v>
      </c>
      <c r="M199" s="17">
        <f>INDEX(products!$A$1:$G$49,MATCH(orders!$D199,products!$A$1:$A$49,0),MATCH(orders!M$1,products!$A$1:$G$1,0))</f>
        <v>2.5</v>
      </c>
      <c r="N199" s="13">
        <f>INDEX(products!$A$1:$G$49,MATCH(orders!$D199,products!$A$1:$A$49,0),MATCH(orders!N$1,products!$A$1:$G$1,0))</f>
        <v>29.784999999999997</v>
      </c>
      <c r="O199" s="15">
        <f t="shared" si="11"/>
        <v>59.569999999999993</v>
      </c>
      <c r="P199" t="str">
        <f>_xlfn.XLOOKUP(C199,customers!$A$2:$A$1001,customers!$I$2:$I$1001,,0)</f>
        <v>No</v>
      </c>
    </row>
    <row r="200" spans="1:16" x14ac:dyDescent="0.25">
      <c r="A200" s="2" t="s">
        <v>1596</v>
      </c>
      <c r="B200" s="3">
        <v>44339</v>
      </c>
      <c r="C200" s="2" t="s">
        <v>1597</v>
      </c>
      <c r="D200" t="s">
        <v>6165</v>
      </c>
      <c r="E200" s="2">
        <v>3</v>
      </c>
      <c r="F200" s="2" t="str">
        <f>_xlfn.XLOOKUP(C200,customers!$A$2:$A$1001,customers!$B$2:$B$1001,,0)</f>
        <v>Nealson Cuttler</v>
      </c>
      <c r="G200" s="2" t="str">
        <f>IF(_xlfn.XLOOKUP(orders!C200,customers!$A$1:$A$1001,customers!$C$1:$C$1001,,0)=0,"",_xlfn.XLOOKUP(orders!C200,customers!$A$1:$A$1001,customers!$C$1:$C$1001,,0))</f>
        <v>ncuttler5g@parallels.com</v>
      </c>
      <c r="H200" s="2" t="str">
        <f>_xlfn.XLOOKUP(C200,customers!$A$1:$A$1001,customers!$G$1:$G$1001,,0)</f>
        <v>United States</v>
      </c>
      <c r="I200" t="str">
        <f>INDEX(products!$A$1:$G$49,MATCH(orders!$D200,products!$A$1:$A$49,0),MATCH(orders!I$1,products!$A$1:$G$1,0))</f>
        <v>Lib</v>
      </c>
      <c r="J200" t="str">
        <f t="shared" si="9"/>
        <v>Liberica</v>
      </c>
      <c r="K200" t="str">
        <f>INDEX(products!$A$1:$G$49,MATCH(orders!$D200,products!$A$1:$A$49,0),MATCH(orders!K$1,products!$A$1:$G$1,0))</f>
        <v>D</v>
      </c>
      <c r="L200" t="str">
        <f t="shared" si="10"/>
        <v>Dark</v>
      </c>
      <c r="M200" s="17">
        <f>INDEX(products!$A$1:$G$49,MATCH(orders!$D200,products!$A$1:$A$49,0),MATCH(orders!M$1,products!$A$1:$G$1,0))</f>
        <v>2.5</v>
      </c>
      <c r="N200" s="13">
        <f>INDEX(products!$A$1:$G$49,MATCH(orders!$D200,products!$A$1:$A$49,0),MATCH(orders!N$1,products!$A$1:$G$1,0))</f>
        <v>29.784999999999997</v>
      </c>
      <c r="O200" s="15">
        <f t="shared" si="11"/>
        <v>89.35499999999999</v>
      </c>
      <c r="P200" t="str">
        <f>_xlfn.XLOOKUP(C200,customers!$A$2:$A$1001,customers!$I$2:$I$1001,,0)</f>
        <v>No</v>
      </c>
    </row>
    <row r="201" spans="1:16" x14ac:dyDescent="0.25">
      <c r="A201" s="2" t="s">
        <v>1596</v>
      </c>
      <c r="B201" s="3">
        <v>44339</v>
      </c>
      <c r="C201" s="2" t="s">
        <v>1597</v>
      </c>
      <c r="D201" t="s">
        <v>6161</v>
      </c>
      <c r="E201" s="2">
        <v>4</v>
      </c>
      <c r="F201" s="2" t="str">
        <f>_xlfn.XLOOKUP(C201,customers!$A$2:$A$1001,customers!$B$2:$B$1001,,0)</f>
        <v>Nealson Cuttler</v>
      </c>
      <c r="G201" s="2" t="str">
        <f>IF(_xlfn.XLOOKUP(orders!C201,customers!$A$1:$A$1001,customers!$C$1:$C$1001,,0)=0,"",_xlfn.XLOOKUP(orders!C201,customers!$A$1:$A$1001,customers!$C$1:$C$1001,,0))</f>
        <v>ncuttler5g@parallels.com</v>
      </c>
      <c r="H201" s="2" t="str">
        <f>_xlfn.XLOOKUP(C201,customers!$A$1:$A$1001,customers!$G$1:$G$1001,,0)</f>
        <v>United States</v>
      </c>
      <c r="I201" t="str">
        <f>INDEX(products!$A$1:$G$49,MATCH(orders!$D201,products!$A$1:$A$49,0),MATCH(orders!I$1,products!$A$1:$G$1,0))</f>
        <v>Lib</v>
      </c>
      <c r="J201" t="str">
        <f t="shared" si="9"/>
        <v>Liberica</v>
      </c>
      <c r="K201" t="str">
        <f>INDEX(products!$A$1:$G$49,MATCH(orders!$D201,products!$A$1:$A$49,0),MATCH(orders!K$1,products!$A$1:$G$1,0))</f>
        <v>L</v>
      </c>
      <c r="L201" t="str">
        <f t="shared" si="10"/>
        <v>Light</v>
      </c>
      <c r="M201" s="17">
        <f>INDEX(products!$A$1:$G$49,MATCH(orders!$D201,products!$A$1:$A$49,0),MATCH(orders!M$1,products!$A$1:$G$1,0))</f>
        <v>0.5</v>
      </c>
      <c r="N201" s="13">
        <f>INDEX(products!$A$1:$G$49,MATCH(orders!$D201,products!$A$1:$A$49,0),MATCH(orders!N$1,products!$A$1:$G$1,0))</f>
        <v>9.51</v>
      </c>
      <c r="O201" s="15">
        <f t="shared" si="11"/>
        <v>38.04</v>
      </c>
      <c r="P201" t="str">
        <f>_xlfn.XLOOKUP(C201,customers!$A$2:$A$1001,customers!$I$2:$I$1001,,0)</f>
        <v>No</v>
      </c>
    </row>
    <row r="202" spans="1:16" x14ac:dyDescent="0.25">
      <c r="A202" s="2" t="s">
        <v>1596</v>
      </c>
      <c r="B202" s="3">
        <v>44339</v>
      </c>
      <c r="C202" s="2" t="s">
        <v>1597</v>
      </c>
      <c r="D202" t="s">
        <v>6141</v>
      </c>
      <c r="E202" s="2">
        <v>3</v>
      </c>
      <c r="F202" s="2" t="str">
        <f>_xlfn.XLOOKUP(C202,customers!$A$2:$A$1001,customers!$B$2:$B$1001,,0)</f>
        <v>Nealson Cuttler</v>
      </c>
      <c r="G202" s="2" t="str">
        <f>IF(_xlfn.XLOOKUP(orders!C202,customers!$A$1:$A$1001,customers!$C$1:$C$1001,,0)=0,"",_xlfn.XLOOKUP(orders!C202,customers!$A$1:$A$1001,customers!$C$1:$C$1001,,0))</f>
        <v>ncuttler5g@parallels.com</v>
      </c>
      <c r="H202" s="2" t="str">
        <f>_xlfn.XLOOKUP(C202,customers!$A$1:$A$1001,customers!$G$1:$G$1001,,0)</f>
        <v>United States</v>
      </c>
      <c r="I202" t="str">
        <f>INDEX(products!$A$1:$G$49,MATCH(orders!$D202,products!$A$1:$A$49,0),MATCH(orders!I$1,products!$A$1:$G$1,0))</f>
        <v>Exc</v>
      </c>
      <c r="J202" t="str">
        <f t="shared" si="9"/>
        <v>Excelsa</v>
      </c>
      <c r="K202" t="str">
        <f>INDEX(products!$A$1:$G$49,MATCH(orders!$D202,products!$A$1:$A$49,0),MATCH(orders!K$1,products!$A$1:$G$1,0))</f>
        <v>M</v>
      </c>
      <c r="L202" t="str">
        <f t="shared" si="10"/>
        <v>Medium</v>
      </c>
      <c r="M202" s="17">
        <f>INDEX(products!$A$1:$G$49,MATCH(orders!$D202,products!$A$1:$A$49,0),MATCH(orders!M$1,products!$A$1:$G$1,0))</f>
        <v>1</v>
      </c>
      <c r="N202" s="13">
        <f>INDEX(products!$A$1:$G$49,MATCH(orders!$D202,products!$A$1:$A$49,0),MATCH(orders!N$1,products!$A$1:$G$1,0))</f>
        <v>13.75</v>
      </c>
      <c r="O202" s="15">
        <f t="shared" si="11"/>
        <v>41.25</v>
      </c>
      <c r="P202" t="str">
        <f>_xlfn.XLOOKUP(C202,customers!$A$2:$A$1001,customers!$I$2:$I$1001,,0)</f>
        <v>No</v>
      </c>
    </row>
    <row r="203" spans="1:16" x14ac:dyDescent="0.25">
      <c r="A203" s="2" t="s">
        <v>1621</v>
      </c>
      <c r="B203" s="3">
        <v>44294</v>
      </c>
      <c r="C203" s="2" t="s">
        <v>1622</v>
      </c>
      <c r="D203" t="s">
        <v>6161</v>
      </c>
      <c r="E203" s="2">
        <v>6</v>
      </c>
      <c r="F203" s="2" t="str">
        <f>_xlfn.XLOOKUP(C203,customers!$A$2:$A$1001,customers!$B$2:$B$1001,,0)</f>
        <v>Adriana Lazarus</v>
      </c>
      <c r="G203" s="2" t="str">
        <f>IF(_xlfn.XLOOKUP(orders!C203,customers!$A$1:$A$1001,customers!$C$1:$C$1001,,0)=0,"",_xlfn.XLOOKUP(orders!C203,customers!$A$1:$A$1001,customers!$C$1:$C$1001,,0))</f>
        <v/>
      </c>
      <c r="H203" s="2" t="str">
        <f>_xlfn.XLOOKUP(C203,customers!$A$1:$A$1001,customers!$G$1:$G$1001,,0)</f>
        <v>United States</v>
      </c>
      <c r="I203" t="str">
        <f>INDEX(products!$A$1:$G$49,MATCH(orders!$D203,products!$A$1:$A$49,0),MATCH(orders!I$1,products!$A$1:$G$1,0))</f>
        <v>Lib</v>
      </c>
      <c r="J203" t="str">
        <f t="shared" si="9"/>
        <v>Liberica</v>
      </c>
      <c r="K203" t="str">
        <f>INDEX(products!$A$1:$G$49,MATCH(orders!$D203,products!$A$1:$A$49,0),MATCH(orders!K$1,products!$A$1:$G$1,0))</f>
        <v>L</v>
      </c>
      <c r="L203" t="str">
        <f t="shared" si="10"/>
        <v>Light</v>
      </c>
      <c r="M203" s="17">
        <f>INDEX(products!$A$1:$G$49,MATCH(orders!$D203,products!$A$1:$A$49,0),MATCH(orders!M$1,products!$A$1:$G$1,0))</f>
        <v>0.5</v>
      </c>
      <c r="N203" s="13">
        <f>INDEX(products!$A$1:$G$49,MATCH(orders!$D203,products!$A$1:$A$49,0),MATCH(orders!N$1,products!$A$1:$G$1,0))</f>
        <v>9.51</v>
      </c>
      <c r="O203" s="15">
        <f t="shared" si="11"/>
        <v>57.06</v>
      </c>
      <c r="P203" t="str">
        <f>_xlfn.XLOOKUP(C203,customers!$A$2:$A$1001,customers!$I$2:$I$1001,,0)</f>
        <v>No</v>
      </c>
    </row>
    <row r="204" spans="1:16" x14ac:dyDescent="0.25">
      <c r="A204" s="2" t="s">
        <v>1626</v>
      </c>
      <c r="B204" s="3">
        <v>44486</v>
      </c>
      <c r="C204" s="2" t="s">
        <v>1627</v>
      </c>
      <c r="D204" t="s">
        <v>6165</v>
      </c>
      <c r="E204" s="2">
        <v>6</v>
      </c>
      <c r="F204" s="2" t="str">
        <f>_xlfn.XLOOKUP(C204,customers!$A$2:$A$1001,customers!$B$2:$B$1001,,0)</f>
        <v>Tallie felip</v>
      </c>
      <c r="G204" s="2" t="str">
        <f>IF(_xlfn.XLOOKUP(orders!C204,customers!$A$1:$A$1001,customers!$C$1:$C$1001,,0)=0,"",_xlfn.XLOOKUP(orders!C204,customers!$A$1:$A$1001,customers!$C$1:$C$1001,,0))</f>
        <v>tfelip5m@typepad.com</v>
      </c>
      <c r="H204" s="2" t="str">
        <f>_xlfn.XLOOKUP(C204,customers!$A$1:$A$1001,customers!$G$1:$G$1001,,0)</f>
        <v>United States</v>
      </c>
      <c r="I204" t="str">
        <f>INDEX(products!$A$1:$G$49,MATCH(orders!$D204,products!$A$1:$A$49,0),MATCH(orders!I$1,products!$A$1:$G$1,0))</f>
        <v>Lib</v>
      </c>
      <c r="J204" t="str">
        <f t="shared" si="9"/>
        <v>Liberica</v>
      </c>
      <c r="K204" t="str">
        <f>INDEX(products!$A$1:$G$49,MATCH(orders!$D204,products!$A$1:$A$49,0),MATCH(orders!K$1,products!$A$1:$G$1,0))</f>
        <v>D</v>
      </c>
      <c r="L204" t="str">
        <f t="shared" si="10"/>
        <v>Dark</v>
      </c>
      <c r="M204" s="17">
        <f>INDEX(products!$A$1:$G$49,MATCH(orders!$D204,products!$A$1:$A$49,0),MATCH(orders!M$1,products!$A$1:$G$1,0))</f>
        <v>2.5</v>
      </c>
      <c r="N204" s="13">
        <f>INDEX(products!$A$1:$G$49,MATCH(orders!$D204,products!$A$1:$A$49,0),MATCH(orders!N$1,products!$A$1:$G$1,0))</f>
        <v>29.784999999999997</v>
      </c>
      <c r="O204" s="15">
        <f t="shared" si="11"/>
        <v>178.70999999999998</v>
      </c>
      <c r="P204" t="str">
        <f>_xlfn.XLOOKUP(C204,customers!$A$2:$A$1001,customers!$I$2:$I$1001,,0)</f>
        <v>Yes</v>
      </c>
    </row>
    <row r="205" spans="1:16" x14ac:dyDescent="0.25">
      <c r="A205" s="2" t="s">
        <v>1632</v>
      </c>
      <c r="B205" s="3">
        <v>44608</v>
      </c>
      <c r="C205" s="2" t="s">
        <v>1633</v>
      </c>
      <c r="D205" t="s">
        <v>6145</v>
      </c>
      <c r="E205" s="2">
        <v>1</v>
      </c>
      <c r="F205" s="2" t="str">
        <f>_xlfn.XLOOKUP(C205,customers!$A$2:$A$1001,customers!$B$2:$B$1001,,0)</f>
        <v>Vanna Le - Count</v>
      </c>
      <c r="G205" s="2" t="str">
        <f>IF(_xlfn.XLOOKUP(orders!C205,customers!$A$1:$A$1001,customers!$C$1:$C$1001,,0)=0,"",_xlfn.XLOOKUP(orders!C205,customers!$A$1:$A$1001,customers!$C$1:$C$1001,,0))</f>
        <v>vle5n@disqus.com</v>
      </c>
      <c r="H205" s="2" t="str">
        <f>_xlfn.XLOOKUP(C205,customers!$A$1:$A$1001,customers!$G$1:$G$1001,,0)</f>
        <v>United States</v>
      </c>
      <c r="I205" t="str">
        <f>INDEX(products!$A$1:$G$49,MATCH(orders!$D205,products!$A$1:$A$49,0),MATCH(orders!I$1,products!$A$1:$G$1,0))</f>
        <v>Lib</v>
      </c>
      <c r="J205" t="str">
        <f t="shared" si="9"/>
        <v>Liberica</v>
      </c>
      <c r="K205" t="str">
        <f>INDEX(products!$A$1:$G$49,MATCH(orders!$D205,products!$A$1:$A$49,0),MATCH(orders!K$1,products!$A$1:$G$1,0))</f>
        <v>L</v>
      </c>
      <c r="L205" t="str">
        <f t="shared" si="10"/>
        <v>Light</v>
      </c>
      <c r="M205" s="17">
        <f>INDEX(products!$A$1:$G$49,MATCH(orders!$D205,products!$A$1:$A$49,0),MATCH(orders!M$1,products!$A$1:$G$1,0))</f>
        <v>0.2</v>
      </c>
      <c r="N205" s="13">
        <f>INDEX(products!$A$1:$G$49,MATCH(orders!$D205,products!$A$1:$A$49,0),MATCH(orders!N$1,products!$A$1:$G$1,0))</f>
        <v>4.7549999999999999</v>
      </c>
      <c r="O205" s="15">
        <f t="shared" si="11"/>
        <v>4.7549999999999999</v>
      </c>
      <c r="P205" t="str">
        <f>_xlfn.XLOOKUP(C205,customers!$A$2:$A$1001,customers!$I$2:$I$1001,,0)</f>
        <v>No</v>
      </c>
    </row>
    <row r="206" spans="1:16" x14ac:dyDescent="0.25">
      <c r="A206" s="2" t="s">
        <v>1638</v>
      </c>
      <c r="B206" s="3">
        <v>44027</v>
      </c>
      <c r="C206" s="2" t="s">
        <v>1639</v>
      </c>
      <c r="D206" t="s">
        <v>6141</v>
      </c>
      <c r="E206" s="2">
        <v>6</v>
      </c>
      <c r="F206" s="2" t="str">
        <f>_xlfn.XLOOKUP(C206,customers!$A$2:$A$1001,customers!$B$2:$B$1001,,0)</f>
        <v>Sarette Ducarel</v>
      </c>
      <c r="G206" s="2" t="str">
        <f>IF(_xlfn.XLOOKUP(orders!C206,customers!$A$1:$A$1001,customers!$C$1:$C$1001,,0)=0,"",_xlfn.XLOOKUP(orders!C206,customers!$A$1:$A$1001,customers!$C$1:$C$1001,,0))</f>
        <v/>
      </c>
      <c r="H206" s="2" t="str">
        <f>_xlfn.XLOOKUP(C206,customers!$A$1:$A$1001,customers!$G$1:$G$1001,,0)</f>
        <v>United States</v>
      </c>
      <c r="I206" t="str">
        <f>INDEX(products!$A$1:$G$49,MATCH(orders!$D206,products!$A$1:$A$49,0),MATCH(orders!I$1,products!$A$1:$G$1,0))</f>
        <v>Exc</v>
      </c>
      <c r="J206" t="str">
        <f t="shared" si="9"/>
        <v>Excelsa</v>
      </c>
      <c r="K206" t="str">
        <f>INDEX(products!$A$1:$G$49,MATCH(orders!$D206,products!$A$1:$A$49,0),MATCH(orders!K$1,products!$A$1:$G$1,0))</f>
        <v>M</v>
      </c>
      <c r="L206" t="str">
        <f t="shared" si="10"/>
        <v>Medium</v>
      </c>
      <c r="M206" s="17">
        <f>INDEX(products!$A$1:$G$49,MATCH(orders!$D206,products!$A$1:$A$49,0),MATCH(orders!M$1,products!$A$1:$G$1,0))</f>
        <v>1</v>
      </c>
      <c r="N206" s="13">
        <f>INDEX(products!$A$1:$G$49,MATCH(orders!$D206,products!$A$1:$A$49,0),MATCH(orders!N$1,products!$A$1:$G$1,0))</f>
        <v>13.75</v>
      </c>
      <c r="O206" s="15">
        <f t="shared" si="11"/>
        <v>82.5</v>
      </c>
      <c r="P206" t="str">
        <f>_xlfn.XLOOKUP(C206,customers!$A$2:$A$1001,customers!$I$2:$I$1001,,0)</f>
        <v>No</v>
      </c>
    </row>
    <row r="207" spans="1:16" x14ac:dyDescent="0.25">
      <c r="A207" s="2" t="s">
        <v>1643</v>
      </c>
      <c r="B207" s="3">
        <v>43883</v>
      </c>
      <c r="C207" s="2" t="s">
        <v>1644</v>
      </c>
      <c r="D207" t="s">
        <v>6163</v>
      </c>
      <c r="E207" s="2">
        <v>3</v>
      </c>
      <c r="F207" s="2" t="str">
        <f>_xlfn.XLOOKUP(C207,customers!$A$2:$A$1001,customers!$B$2:$B$1001,,0)</f>
        <v>Kendra Glison</v>
      </c>
      <c r="G207" s="2" t="str">
        <f>IF(_xlfn.XLOOKUP(orders!C207,customers!$A$1:$A$1001,customers!$C$1:$C$1001,,0)=0,"",_xlfn.XLOOKUP(orders!C207,customers!$A$1:$A$1001,customers!$C$1:$C$1001,,0))</f>
        <v/>
      </c>
      <c r="H207" s="2" t="str">
        <f>_xlfn.XLOOKUP(C207,customers!$A$1:$A$1001,customers!$G$1:$G$1001,,0)</f>
        <v>United States</v>
      </c>
      <c r="I207" t="str">
        <f>INDEX(products!$A$1:$G$49,MATCH(orders!$D207,products!$A$1:$A$49,0),MATCH(orders!I$1,products!$A$1:$G$1,0))</f>
        <v>Rob</v>
      </c>
      <c r="J207" t="str">
        <f t="shared" si="9"/>
        <v>Robusta</v>
      </c>
      <c r="K207" t="str">
        <f>INDEX(products!$A$1:$G$49,MATCH(orders!$D207,products!$A$1:$A$49,0),MATCH(orders!K$1,products!$A$1:$G$1,0))</f>
        <v>D</v>
      </c>
      <c r="L207" t="str">
        <f t="shared" si="10"/>
        <v>Dark</v>
      </c>
      <c r="M207" s="17">
        <f>INDEX(products!$A$1:$G$49,MATCH(orders!$D207,products!$A$1:$A$49,0),MATCH(orders!M$1,products!$A$1:$G$1,0))</f>
        <v>0.2</v>
      </c>
      <c r="N207" s="13">
        <f>INDEX(products!$A$1:$G$49,MATCH(orders!$D207,products!$A$1:$A$49,0),MATCH(orders!N$1,products!$A$1:$G$1,0))</f>
        <v>2.6849999999999996</v>
      </c>
      <c r="O207" s="15">
        <f t="shared" si="11"/>
        <v>8.0549999999999997</v>
      </c>
      <c r="P207" t="str">
        <f>_xlfn.XLOOKUP(C207,customers!$A$2:$A$1001,customers!$I$2:$I$1001,,0)</f>
        <v>Yes</v>
      </c>
    </row>
    <row r="208" spans="1:16" x14ac:dyDescent="0.25">
      <c r="A208" s="2" t="s">
        <v>1648</v>
      </c>
      <c r="B208" s="3">
        <v>44211</v>
      </c>
      <c r="C208" s="2" t="s">
        <v>1649</v>
      </c>
      <c r="D208" t="s">
        <v>6155</v>
      </c>
      <c r="E208" s="2">
        <v>2</v>
      </c>
      <c r="F208" s="2" t="str">
        <f>_xlfn.XLOOKUP(C208,customers!$A$2:$A$1001,customers!$B$2:$B$1001,,0)</f>
        <v>Nertie Poolman</v>
      </c>
      <c r="G208" s="2" t="str">
        <f>IF(_xlfn.XLOOKUP(orders!C208,customers!$A$1:$A$1001,customers!$C$1:$C$1001,,0)=0,"",_xlfn.XLOOKUP(orders!C208,customers!$A$1:$A$1001,customers!$C$1:$C$1001,,0))</f>
        <v>npoolman5q@howstuffworks.com</v>
      </c>
      <c r="H208" s="2" t="str">
        <f>_xlfn.XLOOKUP(C208,customers!$A$1:$A$1001,customers!$G$1:$G$1001,,0)</f>
        <v>United States</v>
      </c>
      <c r="I208" t="str">
        <f>INDEX(products!$A$1:$G$49,MATCH(orders!$D208,products!$A$1:$A$49,0),MATCH(orders!I$1,products!$A$1:$G$1,0))</f>
        <v>Ara</v>
      </c>
      <c r="J208" t="str">
        <f t="shared" si="9"/>
        <v>Arabica</v>
      </c>
      <c r="K208" t="str">
        <f>INDEX(products!$A$1:$G$49,MATCH(orders!$D208,products!$A$1:$A$49,0),MATCH(orders!K$1,products!$A$1:$G$1,0))</f>
        <v>M</v>
      </c>
      <c r="L208" t="str">
        <f t="shared" si="10"/>
        <v>Medium</v>
      </c>
      <c r="M208" s="17">
        <f>INDEX(products!$A$1:$G$49,MATCH(orders!$D208,products!$A$1:$A$49,0),MATCH(orders!M$1,products!$A$1:$G$1,0))</f>
        <v>1</v>
      </c>
      <c r="N208" s="13">
        <f>INDEX(products!$A$1:$G$49,MATCH(orders!$D208,products!$A$1:$A$49,0),MATCH(orders!N$1,products!$A$1:$G$1,0))</f>
        <v>11.25</v>
      </c>
      <c r="O208" s="15">
        <f t="shared" si="11"/>
        <v>22.5</v>
      </c>
      <c r="P208" t="str">
        <f>_xlfn.XLOOKUP(C208,customers!$A$2:$A$1001,customers!$I$2:$I$1001,,0)</f>
        <v>No</v>
      </c>
    </row>
    <row r="209" spans="1:16" x14ac:dyDescent="0.25">
      <c r="A209" s="2" t="s">
        <v>1653</v>
      </c>
      <c r="B209" s="3">
        <v>44207</v>
      </c>
      <c r="C209" s="2" t="s">
        <v>1654</v>
      </c>
      <c r="D209" t="s">
        <v>6157</v>
      </c>
      <c r="E209" s="2">
        <v>6</v>
      </c>
      <c r="F209" s="2" t="str">
        <f>_xlfn.XLOOKUP(C209,customers!$A$2:$A$1001,customers!$B$2:$B$1001,,0)</f>
        <v>Orbadiah Duny</v>
      </c>
      <c r="G209" s="2" t="str">
        <f>IF(_xlfn.XLOOKUP(orders!C209,customers!$A$1:$A$1001,customers!$C$1:$C$1001,,0)=0,"",_xlfn.XLOOKUP(orders!C209,customers!$A$1:$A$1001,customers!$C$1:$C$1001,,0))</f>
        <v>oduny5r@constantcontact.com</v>
      </c>
      <c r="H209" s="2" t="str">
        <f>_xlfn.XLOOKUP(C209,customers!$A$1:$A$1001,customers!$G$1:$G$1001,,0)</f>
        <v>United States</v>
      </c>
      <c r="I209" t="str">
        <f>INDEX(products!$A$1:$G$49,MATCH(orders!$D209,products!$A$1:$A$49,0),MATCH(orders!I$1,products!$A$1:$G$1,0))</f>
        <v>Ara</v>
      </c>
      <c r="J209" t="str">
        <f t="shared" si="9"/>
        <v>Arabica</v>
      </c>
      <c r="K209" t="str">
        <f>INDEX(products!$A$1:$G$49,MATCH(orders!$D209,products!$A$1:$A$49,0),MATCH(orders!K$1,products!$A$1:$G$1,0))</f>
        <v>M</v>
      </c>
      <c r="L209" t="str">
        <f t="shared" si="10"/>
        <v>Medium</v>
      </c>
      <c r="M209" s="17">
        <f>INDEX(products!$A$1:$G$49,MATCH(orders!$D209,products!$A$1:$A$49,0),MATCH(orders!M$1,products!$A$1:$G$1,0))</f>
        <v>0.5</v>
      </c>
      <c r="N209" s="13">
        <f>INDEX(products!$A$1:$G$49,MATCH(orders!$D209,products!$A$1:$A$49,0),MATCH(orders!N$1,products!$A$1:$G$1,0))</f>
        <v>6.75</v>
      </c>
      <c r="O209" s="15">
        <f t="shared" si="11"/>
        <v>40.5</v>
      </c>
      <c r="P209" t="str">
        <f>_xlfn.XLOOKUP(C209,customers!$A$2:$A$1001,customers!$I$2:$I$1001,,0)</f>
        <v>Yes</v>
      </c>
    </row>
    <row r="210" spans="1:16" x14ac:dyDescent="0.25">
      <c r="A210" s="2" t="s">
        <v>1659</v>
      </c>
      <c r="B210" s="3">
        <v>44659</v>
      </c>
      <c r="C210" s="2" t="s">
        <v>1660</v>
      </c>
      <c r="D210" t="s">
        <v>6144</v>
      </c>
      <c r="E210" s="2">
        <v>4</v>
      </c>
      <c r="F210" s="2" t="str">
        <f>_xlfn.XLOOKUP(C210,customers!$A$2:$A$1001,customers!$B$2:$B$1001,,0)</f>
        <v>Constance Halfhide</v>
      </c>
      <c r="G210" s="2" t="str">
        <f>IF(_xlfn.XLOOKUP(orders!C210,customers!$A$1:$A$1001,customers!$C$1:$C$1001,,0)=0,"",_xlfn.XLOOKUP(orders!C210,customers!$A$1:$A$1001,customers!$C$1:$C$1001,,0))</f>
        <v>chalfhide5s@google.ru</v>
      </c>
      <c r="H210" s="2" t="str">
        <f>_xlfn.XLOOKUP(C210,customers!$A$1:$A$1001,customers!$G$1:$G$1001,,0)</f>
        <v>Ireland</v>
      </c>
      <c r="I210" t="str">
        <f>INDEX(products!$A$1:$G$49,MATCH(orders!$D210,products!$A$1:$A$49,0),MATCH(orders!I$1,products!$A$1:$G$1,0))</f>
        <v>Exc</v>
      </c>
      <c r="J210" t="str">
        <f t="shared" si="9"/>
        <v>Excelsa</v>
      </c>
      <c r="K210" t="str">
        <f>INDEX(products!$A$1:$G$49,MATCH(orders!$D210,products!$A$1:$A$49,0),MATCH(orders!K$1,products!$A$1:$G$1,0))</f>
        <v>D</v>
      </c>
      <c r="L210" t="str">
        <f t="shared" si="10"/>
        <v>Dark</v>
      </c>
      <c r="M210" s="17">
        <f>INDEX(products!$A$1:$G$49,MATCH(orders!$D210,products!$A$1:$A$49,0),MATCH(orders!M$1,products!$A$1:$G$1,0))</f>
        <v>0.5</v>
      </c>
      <c r="N210" s="13">
        <f>INDEX(products!$A$1:$G$49,MATCH(orders!$D210,products!$A$1:$A$49,0),MATCH(orders!N$1,products!$A$1:$G$1,0))</f>
        <v>7.29</v>
      </c>
      <c r="O210" s="15">
        <f t="shared" si="11"/>
        <v>29.16</v>
      </c>
      <c r="P210" t="str">
        <f>_xlfn.XLOOKUP(C210,customers!$A$2:$A$1001,customers!$I$2:$I$1001,,0)</f>
        <v>Yes</v>
      </c>
    </row>
    <row r="211" spans="1:16" x14ac:dyDescent="0.25">
      <c r="A211" s="2" t="s">
        <v>1665</v>
      </c>
      <c r="B211" s="3">
        <v>44105</v>
      </c>
      <c r="C211" s="2" t="s">
        <v>1666</v>
      </c>
      <c r="D211" t="s">
        <v>6157</v>
      </c>
      <c r="E211" s="2">
        <v>1</v>
      </c>
      <c r="F211" s="2" t="str">
        <f>_xlfn.XLOOKUP(C211,customers!$A$2:$A$1001,customers!$B$2:$B$1001,,0)</f>
        <v>Fransisco Malecky</v>
      </c>
      <c r="G211" s="2" t="str">
        <f>IF(_xlfn.XLOOKUP(orders!C211,customers!$A$1:$A$1001,customers!$C$1:$C$1001,,0)=0,"",_xlfn.XLOOKUP(orders!C211,customers!$A$1:$A$1001,customers!$C$1:$C$1001,,0))</f>
        <v>fmalecky5t@list-manage.com</v>
      </c>
      <c r="H211" s="2" t="str">
        <f>_xlfn.XLOOKUP(C211,customers!$A$1:$A$1001,customers!$G$1:$G$1001,,0)</f>
        <v>United Kingdom</v>
      </c>
      <c r="I211" t="str">
        <f>INDEX(products!$A$1:$G$49,MATCH(orders!$D211,products!$A$1:$A$49,0),MATCH(orders!I$1,products!$A$1:$G$1,0))</f>
        <v>Ara</v>
      </c>
      <c r="J211" t="str">
        <f t="shared" si="9"/>
        <v>Arabica</v>
      </c>
      <c r="K211" t="str">
        <f>INDEX(products!$A$1:$G$49,MATCH(orders!$D211,products!$A$1:$A$49,0),MATCH(orders!K$1,products!$A$1:$G$1,0))</f>
        <v>M</v>
      </c>
      <c r="L211" t="str">
        <f t="shared" si="10"/>
        <v>Medium</v>
      </c>
      <c r="M211" s="17">
        <f>INDEX(products!$A$1:$G$49,MATCH(orders!$D211,products!$A$1:$A$49,0),MATCH(orders!M$1,products!$A$1:$G$1,0))</f>
        <v>0.5</v>
      </c>
      <c r="N211" s="13">
        <f>INDEX(products!$A$1:$G$49,MATCH(orders!$D211,products!$A$1:$A$49,0),MATCH(orders!N$1,products!$A$1:$G$1,0))</f>
        <v>6.75</v>
      </c>
      <c r="O211" s="15">
        <f t="shared" si="11"/>
        <v>6.75</v>
      </c>
      <c r="P211" t="str">
        <f>_xlfn.XLOOKUP(C211,customers!$A$2:$A$1001,customers!$I$2:$I$1001,,0)</f>
        <v>No</v>
      </c>
    </row>
    <row r="212" spans="1:16" x14ac:dyDescent="0.25">
      <c r="A212" s="2" t="s">
        <v>1671</v>
      </c>
      <c r="B212" s="3">
        <v>43766</v>
      </c>
      <c r="C212" s="2" t="s">
        <v>1672</v>
      </c>
      <c r="D212" t="s">
        <v>6143</v>
      </c>
      <c r="E212" s="2">
        <v>4</v>
      </c>
      <c r="F212" s="2" t="str">
        <f>_xlfn.XLOOKUP(C212,customers!$A$2:$A$1001,customers!$B$2:$B$1001,,0)</f>
        <v>Anselma Attwater</v>
      </c>
      <c r="G212" s="2" t="str">
        <f>IF(_xlfn.XLOOKUP(orders!C212,customers!$A$1:$A$1001,customers!$C$1:$C$1001,,0)=0,"",_xlfn.XLOOKUP(orders!C212,customers!$A$1:$A$1001,customers!$C$1:$C$1001,,0))</f>
        <v>aattwater5u@wikia.com</v>
      </c>
      <c r="H212" s="2" t="str">
        <f>_xlfn.XLOOKUP(C212,customers!$A$1:$A$1001,customers!$G$1:$G$1001,,0)</f>
        <v>United States</v>
      </c>
      <c r="I212" t="str">
        <f>INDEX(products!$A$1:$G$49,MATCH(orders!$D212,products!$A$1:$A$49,0),MATCH(orders!I$1,products!$A$1:$G$1,0))</f>
        <v>Lib</v>
      </c>
      <c r="J212" t="str">
        <f t="shared" si="9"/>
        <v>Liberica</v>
      </c>
      <c r="K212" t="str">
        <f>INDEX(products!$A$1:$G$49,MATCH(orders!$D212,products!$A$1:$A$49,0),MATCH(orders!K$1,products!$A$1:$G$1,0))</f>
        <v>D</v>
      </c>
      <c r="L212" t="str">
        <f t="shared" si="10"/>
        <v>Dark</v>
      </c>
      <c r="M212" s="17">
        <f>INDEX(products!$A$1:$G$49,MATCH(orders!$D212,products!$A$1:$A$49,0),MATCH(orders!M$1,products!$A$1:$G$1,0))</f>
        <v>1</v>
      </c>
      <c r="N212" s="13">
        <f>INDEX(products!$A$1:$G$49,MATCH(orders!$D212,products!$A$1:$A$49,0),MATCH(orders!N$1,products!$A$1:$G$1,0))</f>
        <v>12.95</v>
      </c>
      <c r="O212" s="15">
        <f t="shared" si="11"/>
        <v>51.8</v>
      </c>
      <c r="P212" t="str">
        <f>_xlfn.XLOOKUP(C212,customers!$A$2:$A$1001,customers!$I$2:$I$1001,,0)</f>
        <v>Yes</v>
      </c>
    </row>
    <row r="213" spans="1:16" x14ac:dyDescent="0.25">
      <c r="A213" s="2" t="s">
        <v>1677</v>
      </c>
      <c r="B213" s="3">
        <v>44283</v>
      </c>
      <c r="C213" s="2" t="s">
        <v>1678</v>
      </c>
      <c r="D213" t="s">
        <v>6176</v>
      </c>
      <c r="E213" s="2">
        <v>6</v>
      </c>
      <c r="F213" s="2" t="str">
        <f>_xlfn.XLOOKUP(C213,customers!$A$2:$A$1001,customers!$B$2:$B$1001,,0)</f>
        <v>Minette Whellans</v>
      </c>
      <c r="G213" s="2" t="str">
        <f>IF(_xlfn.XLOOKUP(orders!C213,customers!$A$1:$A$1001,customers!$C$1:$C$1001,,0)=0,"",_xlfn.XLOOKUP(orders!C213,customers!$A$1:$A$1001,customers!$C$1:$C$1001,,0))</f>
        <v>mwhellans5v@mapquest.com</v>
      </c>
      <c r="H213" s="2" t="str">
        <f>_xlfn.XLOOKUP(C213,customers!$A$1:$A$1001,customers!$G$1:$G$1001,,0)</f>
        <v>United States</v>
      </c>
      <c r="I213" t="str">
        <f>INDEX(products!$A$1:$G$49,MATCH(orders!$D213,products!$A$1:$A$49,0),MATCH(orders!I$1,products!$A$1:$G$1,0))</f>
        <v>Exc</v>
      </c>
      <c r="J213" t="str">
        <f t="shared" si="9"/>
        <v>Excelsa</v>
      </c>
      <c r="K213" t="str">
        <f>INDEX(products!$A$1:$G$49,MATCH(orders!$D213,products!$A$1:$A$49,0),MATCH(orders!K$1,products!$A$1:$G$1,0))</f>
        <v>L</v>
      </c>
      <c r="L213" t="str">
        <f t="shared" si="10"/>
        <v>Light</v>
      </c>
      <c r="M213" s="17">
        <f>INDEX(products!$A$1:$G$49,MATCH(orders!$D213,products!$A$1:$A$49,0),MATCH(orders!M$1,products!$A$1:$G$1,0))</f>
        <v>0.5</v>
      </c>
      <c r="N213" s="13">
        <f>INDEX(products!$A$1:$G$49,MATCH(orders!$D213,products!$A$1:$A$49,0),MATCH(orders!N$1,products!$A$1:$G$1,0))</f>
        <v>8.91</v>
      </c>
      <c r="O213" s="15">
        <f t="shared" si="11"/>
        <v>53.46</v>
      </c>
      <c r="P213" t="str">
        <f>_xlfn.XLOOKUP(C213,customers!$A$2:$A$1001,customers!$I$2:$I$1001,,0)</f>
        <v>No</v>
      </c>
    </row>
    <row r="214" spans="1:16" x14ac:dyDescent="0.25">
      <c r="A214" s="2" t="s">
        <v>1682</v>
      </c>
      <c r="B214" s="3">
        <v>43921</v>
      </c>
      <c r="C214" s="2" t="s">
        <v>1683</v>
      </c>
      <c r="D214" t="s">
        <v>6153</v>
      </c>
      <c r="E214" s="2">
        <v>4</v>
      </c>
      <c r="F214" s="2" t="str">
        <f>_xlfn.XLOOKUP(C214,customers!$A$2:$A$1001,customers!$B$2:$B$1001,,0)</f>
        <v>Dael Camilletti</v>
      </c>
      <c r="G214" s="2" t="str">
        <f>IF(_xlfn.XLOOKUP(orders!C214,customers!$A$1:$A$1001,customers!$C$1:$C$1001,,0)=0,"",_xlfn.XLOOKUP(orders!C214,customers!$A$1:$A$1001,customers!$C$1:$C$1001,,0))</f>
        <v>dcamilletti5w@businesswire.com</v>
      </c>
      <c r="H214" s="2" t="str">
        <f>_xlfn.XLOOKUP(C214,customers!$A$1:$A$1001,customers!$G$1:$G$1001,,0)</f>
        <v>United States</v>
      </c>
      <c r="I214" t="str">
        <f>INDEX(products!$A$1:$G$49,MATCH(orders!$D214,products!$A$1:$A$49,0),MATCH(orders!I$1,products!$A$1:$G$1,0))</f>
        <v>Exc</v>
      </c>
      <c r="J214" t="str">
        <f t="shared" si="9"/>
        <v>Excelsa</v>
      </c>
      <c r="K214" t="str">
        <f>INDEX(products!$A$1:$G$49,MATCH(orders!$D214,products!$A$1:$A$49,0),MATCH(orders!K$1,products!$A$1:$G$1,0))</f>
        <v>D</v>
      </c>
      <c r="L214" t="str">
        <f t="shared" si="10"/>
        <v>Dark</v>
      </c>
      <c r="M214" s="17">
        <f>INDEX(products!$A$1:$G$49,MATCH(orders!$D214,products!$A$1:$A$49,0),MATCH(orders!M$1,products!$A$1:$G$1,0))</f>
        <v>0.2</v>
      </c>
      <c r="N214" s="13">
        <f>INDEX(products!$A$1:$G$49,MATCH(orders!$D214,products!$A$1:$A$49,0),MATCH(orders!N$1,products!$A$1:$G$1,0))</f>
        <v>3.645</v>
      </c>
      <c r="O214" s="15">
        <f t="shared" si="11"/>
        <v>14.58</v>
      </c>
      <c r="P214" t="str">
        <f>_xlfn.XLOOKUP(C214,customers!$A$2:$A$1001,customers!$I$2:$I$1001,,0)</f>
        <v>Yes</v>
      </c>
    </row>
    <row r="215" spans="1:16" x14ac:dyDescent="0.25">
      <c r="A215" s="2" t="s">
        <v>1688</v>
      </c>
      <c r="B215" s="3">
        <v>44646</v>
      </c>
      <c r="C215" s="2" t="s">
        <v>1689</v>
      </c>
      <c r="D215" t="s">
        <v>6149</v>
      </c>
      <c r="E215" s="2">
        <v>1</v>
      </c>
      <c r="F215" s="2" t="str">
        <f>_xlfn.XLOOKUP(C215,customers!$A$2:$A$1001,customers!$B$2:$B$1001,,0)</f>
        <v>Emiline Galgey</v>
      </c>
      <c r="G215" s="2" t="str">
        <f>IF(_xlfn.XLOOKUP(orders!C215,customers!$A$1:$A$1001,customers!$C$1:$C$1001,,0)=0,"",_xlfn.XLOOKUP(orders!C215,customers!$A$1:$A$1001,customers!$C$1:$C$1001,,0))</f>
        <v>egalgey5x@wufoo.com</v>
      </c>
      <c r="H215" s="2" t="str">
        <f>_xlfn.XLOOKUP(C215,customers!$A$1:$A$1001,customers!$G$1:$G$1001,,0)</f>
        <v>United States</v>
      </c>
      <c r="I215" t="str">
        <f>INDEX(products!$A$1:$G$49,MATCH(orders!$D215,products!$A$1:$A$49,0),MATCH(orders!I$1,products!$A$1:$G$1,0))</f>
        <v>Rob</v>
      </c>
      <c r="J215" t="str">
        <f t="shared" si="9"/>
        <v>Robusta</v>
      </c>
      <c r="K215" t="str">
        <f>INDEX(products!$A$1:$G$49,MATCH(orders!$D215,products!$A$1:$A$49,0),MATCH(orders!K$1,products!$A$1:$G$1,0))</f>
        <v>D</v>
      </c>
      <c r="L215" t="str">
        <f t="shared" si="10"/>
        <v>Dark</v>
      </c>
      <c r="M215" s="17">
        <f>INDEX(products!$A$1:$G$49,MATCH(orders!$D215,products!$A$1:$A$49,0),MATCH(orders!M$1,products!$A$1:$G$1,0))</f>
        <v>2.5</v>
      </c>
      <c r="N215" s="13">
        <f>INDEX(products!$A$1:$G$49,MATCH(orders!$D215,products!$A$1:$A$49,0),MATCH(orders!N$1,products!$A$1:$G$1,0))</f>
        <v>20.584999999999997</v>
      </c>
      <c r="O215" s="15">
        <f t="shared" si="11"/>
        <v>20.584999999999997</v>
      </c>
      <c r="P215" t="str">
        <f>_xlfn.XLOOKUP(C215,customers!$A$2:$A$1001,customers!$I$2:$I$1001,,0)</f>
        <v>No</v>
      </c>
    </row>
    <row r="216" spans="1:16" x14ac:dyDescent="0.25">
      <c r="A216" s="2" t="s">
        <v>1694</v>
      </c>
      <c r="B216" s="3">
        <v>43775</v>
      </c>
      <c r="C216" s="2" t="s">
        <v>1695</v>
      </c>
      <c r="D216" t="s">
        <v>6170</v>
      </c>
      <c r="E216" s="2">
        <v>2</v>
      </c>
      <c r="F216" s="2" t="str">
        <f>_xlfn.XLOOKUP(C216,customers!$A$2:$A$1001,customers!$B$2:$B$1001,,0)</f>
        <v>Murdock Hame</v>
      </c>
      <c r="G216" s="2" t="str">
        <f>IF(_xlfn.XLOOKUP(orders!C216,customers!$A$1:$A$1001,customers!$C$1:$C$1001,,0)=0,"",_xlfn.XLOOKUP(orders!C216,customers!$A$1:$A$1001,customers!$C$1:$C$1001,,0))</f>
        <v>mhame5y@newsvine.com</v>
      </c>
      <c r="H216" s="2" t="str">
        <f>_xlfn.XLOOKUP(C216,customers!$A$1:$A$1001,customers!$G$1:$G$1001,,0)</f>
        <v>Ireland</v>
      </c>
      <c r="I216" t="str">
        <f>INDEX(products!$A$1:$G$49,MATCH(orders!$D216,products!$A$1:$A$49,0),MATCH(orders!I$1,products!$A$1:$G$1,0))</f>
        <v>Lib</v>
      </c>
      <c r="J216" t="str">
        <f t="shared" si="9"/>
        <v>Liberica</v>
      </c>
      <c r="K216" t="str">
        <f>INDEX(products!$A$1:$G$49,MATCH(orders!$D216,products!$A$1:$A$49,0),MATCH(orders!K$1,products!$A$1:$G$1,0))</f>
        <v>L</v>
      </c>
      <c r="L216" t="str">
        <f t="shared" si="10"/>
        <v>Light</v>
      </c>
      <c r="M216" s="17">
        <f>INDEX(products!$A$1:$G$49,MATCH(orders!$D216,products!$A$1:$A$49,0),MATCH(orders!M$1,products!$A$1:$G$1,0))</f>
        <v>1</v>
      </c>
      <c r="N216" s="13">
        <f>INDEX(products!$A$1:$G$49,MATCH(orders!$D216,products!$A$1:$A$49,0),MATCH(orders!N$1,products!$A$1:$G$1,0))</f>
        <v>15.85</v>
      </c>
      <c r="O216" s="15">
        <f t="shared" si="11"/>
        <v>31.7</v>
      </c>
      <c r="P216" t="str">
        <f>_xlfn.XLOOKUP(C216,customers!$A$2:$A$1001,customers!$I$2:$I$1001,,0)</f>
        <v>No</v>
      </c>
    </row>
    <row r="217" spans="1:16" x14ac:dyDescent="0.25">
      <c r="A217" s="2" t="s">
        <v>1701</v>
      </c>
      <c r="B217" s="3">
        <v>43829</v>
      </c>
      <c r="C217" s="2" t="s">
        <v>1702</v>
      </c>
      <c r="D217" t="s">
        <v>6150</v>
      </c>
      <c r="E217" s="2">
        <v>6</v>
      </c>
      <c r="F217" s="2" t="str">
        <f>_xlfn.XLOOKUP(C217,customers!$A$2:$A$1001,customers!$B$2:$B$1001,,0)</f>
        <v>Ilka Gurnee</v>
      </c>
      <c r="G217" s="2" t="str">
        <f>IF(_xlfn.XLOOKUP(orders!C217,customers!$A$1:$A$1001,customers!$C$1:$C$1001,,0)=0,"",_xlfn.XLOOKUP(orders!C217,customers!$A$1:$A$1001,customers!$C$1:$C$1001,,0))</f>
        <v>igurnee5z@usnews.com</v>
      </c>
      <c r="H217" s="2" t="str">
        <f>_xlfn.XLOOKUP(C217,customers!$A$1:$A$1001,customers!$G$1:$G$1001,,0)</f>
        <v>United States</v>
      </c>
      <c r="I217" t="str">
        <f>INDEX(products!$A$1:$G$49,MATCH(orders!$D217,products!$A$1:$A$49,0),MATCH(orders!I$1,products!$A$1:$G$1,0))</f>
        <v>Lib</v>
      </c>
      <c r="J217" t="str">
        <f t="shared" si="9"/>
        <v>Liberica</v>
      </c>
      <c r="K217" t="str">
        <f>INDEX(products!$A$1:$G$49,MATCH(orders!$D217,products!$A$1:$A$49,0),MATCH(orders!K$1,products!$A$1:$G$1,0))</f>
        <v>D</v>
      </c>
      <c r="L217" t="str">
        <f t="shared" si="10"/>
        <v>Dark</v>
      </c>
      <c r="M217" s="17">
        <f>INDEX(products!$A$1:$G$49,MATCH(orders!$D217,products!$A$1:$A$49,0),MATCH(orders!M$1,products!$A$1:$G$1,0))</f>
        <v>0.2</v>
      </c>
      <c r="N217" s="13">
        <f>INDEX(products!$A$1:$G$49,MATCH(orders!$D217,products!$A$1:$A$49,0),MATCH(orders!N$1,products!$A$1:$G$1,0))</f>
        <v>3.8849999999999998</v>
      </c>
      <c r="O217" s="15">
        <f t="shared" si="11"/>
        <v>23.31</v>
      </c>
      <c r="P217" t="str">
        <f>_xlfn.XLOOKUP(C217,customers!$A$2:$A$1001,customers!$I$2:$I$1001,,0)</f>
        <v>No</v>
      </c>
    </row>
    <row r="218" spans="1:16" x14ac:dyDescent="0.25">
      <c r="A218" s="2" t="s">
        <v>1707</v>
      </c>
      <c r="B218" s="3">
        <v>44470</v>
      </c>
      <c r="C218" s="2" t="s">
        <v>1708</v>
      </c>
      <c r="D218" t="s">
        <v>6162</v>
      </c>
      <c r="E218" s="2">
        <v>4</v>
      </c>
      <c r="F218" s="2" t="str">
        <f>_xlfn.XLOOKUP(C218,customers!$A$2:$A$1001,customers!$B$2:$B$1001,,0)</f>
        <v>Alfy Snowding</v>
      </c>
      <c r="G218" s="2" t="str">
        <f>IF(_xlfn.XLOOKUP(orders!C218,customers!$A$1:$A$1001,customers!$C$1:$C$1001,,0)=0,"",_xlfn.XLOOKUP(orders!C218,customers!$A$1:$A$1001,customers!$C$1:$C$1001,,0))</f>
        <v>asnowding60@comsenz.com</v>
      </c>
      <c r="H218" s="2" t="str">
        <f>_xlfn.XLOOKUP(C218,customers!$A$1:$A$1001,customers!$G$1:$G$1001,,0)</f>
        <v>United States</v>
      </c>
      <c r="I218" t="str">
        <f>INDEX(products!$A$1:$G$49,MATCH(orders!$D218,products!$A$1:$A$49,0),MATCH(orders!I$1,products!$A$1:$G$1,0))</f>
        <v>Lib</v>
      </c>
      <c r="J218" t="str">
        <f t="shared" si="9"/>
        <v>Liberica</v>
      </c>
      <c r="K218" t="str">
        <f>INDEX(products!$A$1:$G$49,MATCH(orders!$D218,products!$A$1:$A$49,0),MATCH(orders!K$1,products!$A$1:$G$1,0))</f>
        <v>M</v>
      </c>
      <c r="L218" t="str">
        <f t="shared" si="10"/>
        <v>Medium</v>
      </c>
      <c r="M218" s="17">
        <f>INDEX(products!$A$1:$G$49,MATCH(orders!$D218,products!$A$1:$A$49,0),MATCH(orders!M$1,products!$A$1:$G$1,0))</f>
        <v>1</v>
      </c>
      <c r="N218" s="13">
        <f>INDEX(products!$A$1:$G$49,MATCH(orders!$D218,products!$A$1:$A$49,0),MATCH(orders!N$1,products!$A$1:$G$1,0))</f>
        <v>14.55</v>
      </c>
      <c r="O218" s="15">
        <f t="shared" si="11"/>
        <v>58.2</v>
      </c>
      <c r="P218" t="str">
        <f>_xlfn.XLOOKUP(C218,customers!$A$2:$A$1001,customers!$I$2:$I$1001,,0)</f>
        <v>Yes</v>
      </c>
    </row>
    <row r="219" spans="1:16" x14ac:dyDescent="0.25">
      <c r="A219" s="2" t="s">
        <v>1713</v>
      </c>
      <c r="B219" s="3">
        <v>44174</v>
      </c>
      <c r="C219" s="2" t="s">
        <v>1714</v>
      </c>
      <c r="D219" t="s">
        <v>6176</v>
      </c>
      <c r="E219" s="2">
        <v>4</v>
      </c>
      <c r="F219" s="2" t="str">
        <f>_xlfn.XLOOKUP(C219,customers!$A$2:$A$1001,customers!$B$2:$B$1001,,0)</f>
        <v>Godfry Poinsett</v>
      </c>
      <c r="G219" s="2" t="str">
        <f>IF(_xlfn.XLOOKUP(orders!C219,customers!$A$1:$A$1001,customers!$C$1:$C$1001,,0)=0,"",_xlfn.XLOOKUP(orders!C219,customers!$A$1:$A$1001,customers!$C$1:$C$1001,,0))</f>
        <v>gpoinsett61@berkeley.edu</v>
      </c>
      <c r="H219" s="2" t="str">
        <f>_xlfn.XLOOKUP(C219,customers!$A$1:$A$1001,customers!$G$1:$G$1001,,0)</f>
        <v>United States</v>
      </c>
      <c r="I219" t="str">
        <f>INDEX(products!$A$1:$G$49,MATCH(orders!$D219,products!$A$1:$A$49,0),MATCH(orders!I$1,products!$A$1:$G$1,0))</f>
        <v>Exc</v>
      </c>
      <c r="J219" t="str">
        <f t="shared" si="9"/>
        <v>Excelsa</v>
      </c>
      <c r="K219" t="str">
        <f>INDEX(products!$A$1:$G$49,MATCH(orders!$D219,products!$A$1:$A$49,0),MATCH(orders!K$1,products!$A$1:$G$1,0))</f>
        <v>L</v>
      </c>
      <c r="L219" t="str">
        <f t="shared" si="10"/>
        <v>Light</v>
      </c>
      <c r="M219" s="17">
        <f>INDEX(products!$A$1:$G$49,MATCH(orders!$D219,products!$A$1:$A$49,0),MATCH(orders!M$1,products!$A$1:$G$1,0))</f>
        <v>0.5</v>
      </c>
      <c r="N219" s="13">
        <f>INDEX(products!$A$1:$G$49,MATCH(orders!$D219,products!$A$1:$A$49,0),MATCH(orders!N$1,products!$A$1:$G$1,0))</f>
        <v>8.91</v>
      </c>
      <c r="O219" s="15">
        <f t="shared" si="11"/>
        <v>35.64</v>
      </c>
      <c r="P219" t="str">
        <f>_xlfn.XLOOKUP(C219,customers!$A$2:$A$1001,customers!$I$2:$I$1001,,0)</f>
        <v>No</v>
      </c>
    </row>
    <row r="220" spans="1:16" x14ac:dyDescent="0.25">
      <c r="A220" s="2" t="s">
        <v>1719</v>
      </c>
      <c r="B220" s="3">
        <v>44317</v>
      </c>
      <c r="C220" s="2" t="s">
        <v>1720</v>
      </c>
      <c r="D220" t="s">
        <v>6155</v>
      </c>
      <c r="E220" s="2">
        <v>5</v>
      </c>
      <c r="F220" s="2" t="str">
        <f>_xlfn.XLOOKUP(C220,customers!$A$2:$A$1001,customers!$B$2:$B$1001,,0)</f>
        <v>Rem Furman</v>
      </c>
      <c r="G220" s="2" t="str">
        <f>IF(_xlfn.XLOOKUP(orders!C220,customers!$A$1:$A$1001,customers!$C$1:$C$1001,,0)=0,"",_xlfn.XLOOKUP(orders!C220,customers!$A$1:$A$1001,customers!$C$1:$C$1001,,0))</f>
        <v>rfurman62@t.co</v>
      </c>
      <c r="H220" s="2" t="str">
        <f>_xlfn.XLOOKUP(C220,customers!$A$1:$A$1001,customers!$G$1:$G$1001,,0)</f>
        <v>Ireland</v>
      </c>
      <c r="I220" t="str">
        <f>INDEX(products!$A$1:$G$49,MATCH(orders!$D220,products!$A$1:$A$49,0),MATCH(orders!I$1,products!$A$1:$G$1,0))</f>
        <v>Ara</v>
      </c>
      <c r="J220" t="str">
        <f t="shared" si="9"/>
        <v>Arabica</v>
      </c>
      <c r="K220" t="str">
        <f>INDEX(products!$A$1:$G$49,MATCH(orders!$D220,products!$A$1:$A$49,0),MATCH(orders!K$1,products!$A$1:$G$1,0))</f>
        <v>M</v>
      </c>
      <c r="L220" t="str">
        <f t="shared" si="10"/>
        <v>Medium</v>
      </c>
      <c r="M220" s="17">
        <f>INDEX(products!$A$1:$G$49,MATCH(orders!$D220,products!$A$1:$A$49,0),MATCH(orders!M$1,products!$A$1:$G$1,0))</f>
        <v>1</v>
      </c>
      <c r="N220" s="13">
        <f>INDEX(products!$A$1:$G$49,MATCH(orders!$D220,products!$A$1:$A$49,0),MATCH(orders!N$1,products!$A$1:$G$1,0))</f>
        <v>11.25</v>
      </c>
      <c r="O220" s="15">
        <f t="shared" si="11"/>
        <v>56.25</v>
      </c>
      <c r="P220" t="str">
        <f>_xlfn.XLOOKUP(C220,customers!$A$2:$A$1001,customers!$I$2:$I$1001,,0)</f>
        <v>Yes</v>
      </c>
    </row>
    <row r="221" spans="1:16" x14ac:dyDescent="0.25">
      <c r="A221" s="2" t="s">
        <v>1725</v>
      </c>
      <c r="B221" s="3">
        <v>44777</v>
      </c>
      <c r="C221" s="2" t="s">
        <v>1726</v>
      </c>
      <c r="D221" t="s">
        <v>6178</v>
      </c>
      <c r="E221" s="2">
        <v>3</v>
      </c>
      <c r="F221" s="2" t="str">
        <f>_xlfn.XLOOKUP(C221,customers!$A$2:$A$1001,customers!$B$2:$B$1001,,0)</f>
        <v>Charis Crosier</v>
      </c>
      <c r="G221" s="2" t="str">
        <f>IF(_xlfn.XLOOKUP(orders!C221,customers!$A$1:$A$1001,customers!$C$1:$C$1001,,0)=0,"",_xlfn.XLOOKUP(orders!C221,customers!$A$1:$A$1001,customers!$C$1:$C$1001,,0))</f>
        <v>ccrosier63@xrea.com</v>
      </c>
      <c r="H221" s="2" t="str">
        <f>_xlfn.XLOOKUP(C221,customers!$A$1:$A$1001,customers!$G$1:$G$1001,,0)</f>
        <v>United States</v>
      </c>
      <c r="I221" t="str">
        <f>INDEX(products!$A$1:$G$49,MATCH(orders!$D221,products!$A$1:$A$49,0),MATCH(orders!I$1,products!$A$1:$G$1,0))</f>
        <v>Rob</v>
      </c>
      <c r="J221" t="str">
        <f t="shared" si="9"/>
        <v>Robusta</v>
      </c>
      <c r="K221" t="str">
        <f>INDEX(products!$A$1:$G$49,MATCH(orders!$D221,products!$A$1:$A$49,0),MATCH(orders!K$1,products!$A$1:$G$1,0))</f>
        <v>L</v>
      </c>
      <c r="L221" t="str">
        <f t="shared" si="10"/>
        <v>Light</v>
      </c>
      <c r="M221" s="17">
        <f>INDEX(products!$A$1:$G$49,MATCH(orders!$D221,products!$A$1:$A$49,0),MATCH(orders!M$1,products!$A$1:$G$1,0))</f>
        <v>0.2</v>
      </c>
      <c r="N221" s="13">
        <f>INDEX(products!$A$1:$G$49,MATCH(orders!$D221,products!$A$1:$A$49,0),MATCH(orders!N$1,products!$A$1:$G$1,0))</f>
        <v>3.5849999999999995</v>
      </c>
      <c r="O221" s="15">
        <f t="shared" si="11"/>
        <v>10.754999999999999</v>
      </c>
      <c r="P221" t="str">
        <f>_xlfn.XLOOKUP(C221,customers!$A$2:$A$1001,customers!$I$2:$I$1001,,0)</f>
        <v>No</v>
      </c>
    </row>
    <row r="222" spans="1:16" x14ac:dyDescent="0.25">
      <c r="A222" s="2" t="s">
        <v>1725</v>
      </c>
      <c r="B222" s="3">
        <v>44777</v>
      </c>
      <c r="C222" s="2" t="s">
        <v>1726</v>
      </c>
      <c r="D222" t="s">
        <v>6174</v>
      </c>
      <c r="E222" s="2">
        <v>5</v>
      </c>
      <c r="F222" s="2" t="str">
        <f>_xlfn.XLOOKUP(C222,customers!$A$2:$A$1001,customers!$B$2:$B$1001,,0)</f>
        <v>Charis Crosier</v>
      </c>
      <c r="G222" s="2" t="str">
        <f>IF(_xlfn.XLOOKUP(orders!C222,customers!$A$1:$A$1001,customers!$C$1:$C$1001,,0)=0,"",_xlfn.XLOOKUP(orders!C222,customers!$A$1:$A$1001,customers!$C$1:$C$1001,,0))</f>
        <v>ccrosier63@xrea.com</v>
      </c>
      <c r="H222" s="2" t="str">
        <f>_xlfn.XLOOKUP(C222,customers!$A$1:$A$1001,customers!$G$1:$G$1001,,0)</f>
        <v>United States</v>
      </c>
      <c r="I222" t="str">
        <f>INDEX(products!$A$1:$G$49,MATCH(orders!$D222,products!$A$1:$A$49,0),MATCH(orders!I$1,products!$A$1:$G$1,0))</f>
        <v>Rob</v>
      </c>
      <c r="J222" t="str">
        <f t="shared" si="9"/>
        <v>Robusta</v>
      </c>
      <c r="K222" t="str">
        <f>INDEX(products!$A$1:$G$49,MATCH(orders!$D222,products!$A$1:$A$49,0),MATCH(orders!K$1,products!$A$1:$G$1,0))</f>
        <v>M</v>
      </c>
      <c r="L222" t="str">
        <f t="shared" si="10"/>
        <v>Medium</v>
      </c>
      <c r="M222" s="17">
        <f>INDEX(products!$A$1:$G$49,MATCH(orders!$D222,products!$A$1:$A$49,0),MATCH(orders!M$1,products!$A$1:$G$1,0))</f>
        <v>0.2</v>
      </c>
      <c r="N222" s="13">
        <f>INDEX(products!$A$1:$G$49,MATCH(orders!$D222,products!$A$1:$A$49,0),MATCH(orders!N$1,products!$A$1:$G$1,0))</f>
        <v>2.9849999999999999</v>
      </c>
      <c r="O222" s="15">
        <f t="shared" si="11"/>
        <v>14.924999999999999</v>
      </c>
      <c r="P222" t="str">
        <f>_xlfn.XLOOKUP(C222,customers!$A$2:$A$1001,customers!$I$2:$I$1001,,0)</f>
        <v>No</v>
      </c>
    </row>
    <row r="223" spans="1:16" x14ac:dyDescent="0.25">
      <c r="A223" s="2" t="s">
        <v>1736</v>
      </c>
      <c r="B223" s="3">
        <v>44513</v>
      </c>
      <c r="C223" s="2" t="s">
        <v>1737</v>
      </c>
      <c r="D223" t="s">
        <v>6140</v>
      </c>
      <c r="E223" s="2">
        <v>6</v>
      </c>
      <c r="F223" s="2" t="str">
        <f>_xlfn.XLOOKUP(C223,customers!$A$2:$A$1001,customers!$B$2:$B$1001,,0)</f>
        <v>Lenka Rushmer</v>
      </c>
      <c r="G223" s="2" t="str">
        <f>IF(_xlfn.XLOOKUP(orders!C223,customers!$A$1:$A$1001,customers!$C$1:$C$1001,,0)=0,"",_xlfn.XLOOKUP(orders!C223,customers!$A$1:$A$1001,customers!$C$1:$C$1001,,0))</f>
        <v>lrushmer65@europa.eu</v>
      </c>
      <c r="H223" s="2" t="str">
        <f>_xlfn.XLOOKUP(C223,customers!$A$1:$A$1001,customers!$G$1:$G$1001,,0)</f>
        <v>United States</v>
      </c>
      <c r="I223" t="str">
        <f>INDEX(products!$A$1:$G$49,MATCH(orders!$D223,products!$A$1:$A$49,0),MATCH(orders!I$1,products!$A$1:$G$1,0))</f>
        <v>Ara</v>
      </c>
      <c r="J223" t="str">
        <f t="shared" si="9"/>
        <v>Arabica</v>
      </c>
      <c r="K223" t="str">
        <f>INDEX(products!$A$1:$G$49,MATCH(orders!$D223,products!$A$1:$A$49,0),MATCH(orders!K$1,products!$A$1:$G$1,0))</f>
        <v>L</v>
      </c>
      <c r="L223" t="str">
        <f t="shared" si="10"/>
        <v>Light</v>
      </c>
      <c r="M223" s="17">
        <f>INDEX(products!$A$1:$G$49,MATCH(orders!$D223,products!$A$1:$A$49,0),MATCH(orders!M$1,products!$A$1:$G$1,0))</f>
        <v>1</v>
      </c>
      <c r="N223" s="13">
        <f>INDEX(products!$A$1:$G$49,MATCH(orders!$D223,products!$A$1:$A$49,0),MATCH(orders!N$1,products!$A$1:$G$1,0))</f>
        <v>12.95</v>
      </c>
      <c r="O223" s="15">
        <f t="shared" si="11"/>
        <v>77.699999999999989</v>
      </c>
      <c r="P223" t="str">
        <f>_xlfn.XLOOKUP(C223,customers!$A$2:$A$1001,customers!$I$2:$I$1001,,0)</f>
        <v>Yes</v>
      </c>
    </row>
    <row r="224" spans="1:16" x14ac:dyDescent="0.25">
      <c r="A224" s="2" t="s">
        <v>1742</v>
      </c>
      <c r="B224" s="3">
        <v>44090</v>
      </c>
      <c r="C224" s="2" t="s">
        <v>1743</v>
      </c>
      <c r="D224" t="s">
        <v>6169</v>
      </c>
      <c r="E224" s="2">
        <v>3</v>
      </c>
      <c r="F224" s="2" t="str">
        <f>_xlfn.XLOOKUP(C224,customers!$A$2:$A$1001,customers!$B$2:$B$1001,,0)</f>
        <v>Waneta Edinborough</v>
      </c>
      <c r="G224" s="2" t="str">
        <f>IF(_xlfn.XLOOKUP(orders!C224,customers!$A$1:$A$1001,customers!$C$1:$C$1001,,0)=0,"",_xlfn.XLOOKUP(orders!C224,customers!$A$1:$A$1001,customers!$C$1:$C$1001,,0))</f>
        <v>wedinborough66@github.io</v>
      </c>
      <c r="H224" s="2" t="str">
        <f>_xlfn.XLOOKUP(C224,customers!$A$1:$A$1001,customers!$G$1:$G$1001,,0)</f>
        <v>United States</v>
      </c>
      <c r="I224" t="str">
        <f>INDEX(products!$A$1:$G$49,MATCH(orders!$D224,products!$A$1:$A$49,0),MATCH(orders!I$1,products!$A$1:$G$1,0))</f>
        <v>Lib</v>
      </c>
      <c r="J224" t="str">
        <f t="shared" si="9"/>
        <v>Liberica</v>
      </c>
      <c r="K224" t="str">
        <f>INDEX(products!$A$1:$G$49,MATCH(orders!$D224,products!$A$1:$A$49,0),MATCH(orders!K$1,products!$A$1:$G$1,0))</f>
        <v>D</v>
      </c>
      <c r="L224" t="str">
        <f t="shared" si="10"/>
        <v>Dark</v>
      </c>
      <c r="M224" s="17">
        <f>INDEX(products!$A$1:$G$49,MATCH(orders!$D224,products!$A$1:$A$49,0),MATCH(orders!M$1,products!$A$1:$G$1,0))</f>
        <v>0.5</v>
      </c>
      <c r="N224" s="13">
        <f>INDEX(products!$A$1:$G$49,MATCH(orders!$D224,products!$A$1:$A$49,0),MATCH(orders!N$1,products!$A$1:$G$1,0))</f>
        <v>7.77</v>
      </c>
      <c r="O224" s="15">
        <f t="shared" si="11"/>
        <v>23.31</v>
      </c>
      <c r="P224" t="str">
        <f>_xlfn.XLOOKUP(C224,customers!$A$2:$A$1001,customers!$I$2:$I$1001,,0)</f>
        <v>No</v>
      </c>
    </row>
    <row r="225" spans="1:16" x14ac:dyDescent="0.25">
      <c r="A225" s="2" t="s">
        <v>1748</v>
      </c>
      <c r="B225" s="3">
        <v>44109</v>
      </c>
      <c r="C225" s="2" t="s">
        <v>1749</v>
      </c>
      <c r="D225" t="s">
        <v>6171</v>
      </c>
      <c r="E225" s="2">
        <v>4</v>
      </c>
      <c r="F225" s="2" t="str">
        <f>_xlfn.XLOOKUP(C225,customers!$A$2:$A$1001,customers!$B$2:$B$1001,,0)</f>
        <v>Bobbe Piggott</v>
      </c>
      <c r="G225" s="2" t="str">
        <f>IF(_xlfn.XLOOKUP(orders!C225,customers!$A$1:$A$1001,customers!$C$1:$C$1001,,0)=0,"",_xlfn.XLOOKUP(orders!C225,customers!$A$1:$A$1001,customers!$C$1:$C$1001,,0))</f>
        <v/>
      </c>
      <c r="H225" s="2" t="str">
        <f>_xlfn.XLOOKUP(C225,customers!$A$1:$A$1001,customers!$G$1:$G$1001,,0)</f>
        <v>United States</v>
      </c>
      <c r="I225" t="str">
        <f>INDEX(products!$A$1:$G$49,MATCH(orders!$D225,products!$A$1:$A$49,0),MATCH(orders!I$1,products!$A$1:$G$1,0))</f>
        <v>Exc</v>
      </c>
      <c r="J225" t="str">
        <f t="shared" si="9"/>
        <v>Excelsa</v>
      </c>
      <c r="K225" t="str">
        <f>INDEX(products!$A$1:$G$49,MATCH(orders!$D225,products!$A$1:$A$49,0),MATCH(orders!K$1,products!$A$1:$G$1,0))</f>
        <v>L</v>
      </c>
      <c r="L225" t="str">
        <f t="shared" si="10"/>
        <v>Light</v>
      </c>
      <c r="M225" s="17">
        <f>INDEX(products!$A$1:$G$49,MATCH(orders!$D225,products!$A$1:$A$49,0),MATCH(orders!M$1,products!$A$1:$G$1,0))</f>
        <v>1</v>
      </c>
      <c r="N225" s="13">
        <f>INDEX(products!$A$1:$G$49,MATCH(orders!$D225,products!$A$1:$A$49,0),MATCH(orders!N$1,products!$A$1:$G$1,0))</f>
        <v>14.85</v>
      </c>
      <c r="O225" s="15">
        <f t="shared" si="11"/>
        <v>59.4</v>
      </c>
      <c r="P225" t="str">
        <f>_xlfn.XLOOKUP(C225,customers!$A$2:$A$1001,customers!$I$2:$I$1001,,0)</f>
        <v>Yes</v>
      </c>
    </row>
    <row r="226" spans="1:16" x14ac:dyDescent="0.25">
      <c r="A226" s="2" t="s">
        <v>1753</v>
      </c>
      <c r="B226" s="3">
        <v>43836</v>
      </c>
      <c r="C226" s="2" t="s">
        <v>1754</v>
      </c>
      <c r="D226" t="s">
        <v>6165</v>
      </c>
      <c r="E226" s="2">
        <v>4</v>
      </c>
      <c r="F226" s="2" t="str">
        <f>_xlfn.XLOOKUP(C226,customers!$A$2:$A$1001,customers!$B$2:$B$1001,,0)</f>
        <v>Ketty Bromehead</v>
      </c>
      <c r="G226" s="2" t="str">
        <f>IF(_xlfn.XLOOKUP(orders!C226,customers!$A$1:$A$1001,customers!$C$1:$C$1001,,0)=0,"",_xlfn.XLOOKUP(orders!C226,customers!$A$1:$A$1001,customers!$C$1:$C$1001,,0))</f>
        <v>kbromehead68@un.org</v>
      </c>
      <c r="H226" s="2" t="str">
        <f>_xlfn.XLOOKUP(C226,customers!$A$1:$A$1001,customers!$G$1:$G$1001,,0)</f>
        <v>United States</v>
      </c>
      <c r="I226" t="str">
        <f>INDEX(products!$A$1:$G$49,MATCH(orders!$D226,products!$A$1:$A$49,0),MATCH(orders!I$1,products!$A$1:$G$1,0))</f>
        <v>Lib</v>
      </c>
      <c r="J226" t="str">
        <f t="shared" si="9"/>
        <v>Liberica</v>
      </c>
      <c r="K226" t="str">
        <f>INDEX(products!$A$1:$G$49,MATCH(orders!$D226,products!$A$1:$A$49,0),MATCH(orders!K$1,products!$A$1:$G$1,0))</f>
        <v>D</v>
      </c>
      <c r="L226" t="str">
        <f t="shared" si="10"/>
        <v>Dark</v>
      </c>
      <c r="M226" s="17">
        <f>INDEX(products!$A$1:$G$49,MATCH(orders!$D226,products!$A$1:$A$49,0),MATCH(orders!M$1,products!$A$1:$G$1,0))</f>
        <v>2.5</v>
      </c>
      <c r="N226" s="13">
        <f>INDEX(products!$A$1:$G$49,MATCH(orders!$D226,products!$A$1:$A$49,0),MATCH(orders!N$1,products!$A$1:$G$1,0))</f>
        <v>29.784999999999997</v>
      </c>
      <c r="O226" s="15">
        <f t="shared" si="11"/>
        <v>119.13999999999999</v>
      </c>
      <c r="P226" t="str">
        <f>_xlfn.XLOOKUP(C226,customers!$A$2:$A$1001,customers!$I$2:$I$1001,,0)</f>
        <v>Yes</v>
      </c>
    </row>
    <row r="227" spans="1:16" x14ac:dyDescent="0.25">
      <c r="A227" s="2" t="s">
        <v>1759</v>
      </c>
      <c r="B227" s="3">
        <v>44337</v>
      </c>
      <c r="C227" s="2" t="s">
        <v>1760</v>
      </c>
      <c r="D227" t="s">
        <v>6178</v>
      </c>
      <c r="E227" s="2">
        <v>4</v>
      </c>
      <c r="F227" s="2" t="str">
        <f>_xlfn.XLOOKUP(C227,customers!$A$2:$A$1001,customers!$B$2:$B$1001,,0)</f>
        <v>Elsbeth Westerman</v>
      </c>
      <c r="G227" s="2" t="str">
        <f>IF(_xlfn.XLOOKUP(orders!C227,customers!$A$1:$A$1001,customers!$C$1:$C$1001,,0)=0,"",_xlfn.XLOOKUP(orders!C227,customers!$A$1:$A$1001,customers!$C$1:$C$1001,,0))</f>
        <v>ewesterman69@si.edu</v>
      </c>
      <c r="H227" s="2" t="str">
        <f>_xlfn.XLOOKUP(C227,customers!$A$1:$A$1001,customers!$G$1:$G$1001,,0)</f>
        <v>Ireland</v>
      </c>
      <c r="I227" t="str">
        <f>INDEX(products!$A$1:$G$49,MATCH(orders!$D227,products!$A$1:$A$49,0),MATCH(orders!I$1,products!$A$1:$G$1,0))</f>
        <v>Rob</v>
      </c>
      <c r="J227" t="str">
        <f t="shared" si="9"/>
        <v>Robusta</v>
      </c>
      <c r="K227" t="str">
        <f>INDEX(products!$A$1:$G$49,MATCH(orders!$D227,products!$A$1:$A$49,0),MATCH(orders!K$1,products!$A$1:$G$1,0))</f>
        <v>L</v>
      </c>
      <c r="L227" t="str">
        <f t="shared" si="10"/>
        <v>Light</v>
      </c>
      <c r="M227" s="17">
        <f>INDEX(products!$A$1:$G$49,MATCH(orders!$D227,products!$A$1:$A$49,0),MATCH(orders!M$1,products!$A$1:$G$1,0))</f>
        <v>0.2</v>
      </c>
      <c r="N227" s="13">
        <f>INDEX(products!$A$1:$G$49,MATCH(orders!$D227,products!$A$1:$A$49,0),MATCH(orders!N$1,products!$A$1:$G$1,0))</f>
        <v>3.5849999999999995</v>
      </c>
      <c r="O227" s="15">
        <f t="shared" si="11"/>
        <v>14.339999999999998</v>
      </c>
      <c r="P227" t="str">
        <f>_xlfn.XLOOKUP(C227,customers!$A$2:$A$1001,customers!$I$2:$I$1001,,0)</f>
        <v>No</v>
      </c>
    </row>
    <row r="228" spans="1:16" x14ac:dyDescent="0.25">
      <c r="A228" s="2" t="s">
        <v>1765</v>
      </c>
      <c r="B228" s="3">
        <v>43887</v>
      </c>
      <c r="C228" s="2" t="s">
        <v>1766</v>
      </c>
      <c r="D228" t="s">
        <v>6175</v>
      </c>
      <c r="E228" s="2">
        <v>5</v>
      </c>
      <c r="F228" s="2" t="str">
        <f>_xlfn.XLOOKUP(C228,customers!$A$2:$A$1001,customers!$B$2:$B$1001,,0)</f>
        <v>Anabelle Hutchens</v>
      </c>
      <c r="G228" s="2" t="str">
        <f>IF(_xlfn.XLOOKUP(orders!C228,customers!$A$1:$A$1001,customers!$C$1:$C$1001,,0)=0,"",_xlfn.XLOOKUP(orders!C228,customers!$A$1:$A$1001,customers!$C$1:$C$1001,,0))</f>
        <v>ahutchens6a@amazonaws.com</v>
      </c>
      <c r="H228" s="2" t="str">
        <f>_xlfn.XLOOKUP(C228,customers!$A$1:$A$1001,customers!$G$1:$G$1001,,0)</f>
        <v>United States</v>
      </c>
      <c r="I228" t="str">
        <f>INDEX(products!$A$1:$G$49,MATCH(orders!$D228,products!$A$1:$A$49,0),MATCH(orders!I$1,products!$A$1:$G$1,0))</f>
        <v>Ara</v>
      </c>
      <c r="J228" t="str">
        <f t="shared" si="9"/>
        <v>Arabica</v>
      </c>
      <c r="K228" t="str">
        <f>INDEX(products!$A$1:$G$49,MATCH(orders!$D228,products!$A$1:$A$49,0),MATCH(orders!K$1,products!$A$1:$G$1,0))</f>
        <v>M</v>
      </c>
      <c r="L228" t="str">
        <f t="shared" si="10"/>
        <v>Medium</v>
      </c>
      <c r="M228" s="17">
        <f>INDEX(products!$A$1:$G$49,MATCH(orders!$D228,products!$A$1:$A$49,0),MATCH(orders!M$1,products!$A$1:$G$1,0))</f>
        <v>2.5</v>
      </c>
      <c r="N228" s="13">
        <f>INDEX(products!$A$1:$G$49,MATCH(orders!$D228,products!$A$1:$A$49,0),MATCH(orders!N$1,products!$A$1:$G$1,0))</f>
        <v>25.874999999999996</v>
      </c>
      <c r="O228" s="15">
        <f t="shared" si="11"/>
        <v>129.37499999999997</v>
      </c>
      <c r="P228" t="str">
        <f>_xlfn.XLOOKUP(C228,customers!$A$2:$A$1001,customers!$I$2:$I$1001,,0)</f>
        <v>No</v>
      </c>
    </row>
    <row r="229" spans="1:16" x14ac:dyDescent="0.25">
      <c r="A229" s="2" t="s">
        <v>1771</v>
      </c>
      <c r="B229" s="3">
        <v>43880</v>
      </c>
      <c r="C229" s="2" t="s">
        <v>1772</v>
      </c>
      <c r="D229" t="s">
        <v>6163</v>
      </c>
      <c r="E229" s="2">
        <v>6</v>
      </c>
      <c r="F229" s="2" t="str">
        <f>_xlfn.XLOOKUP(C229,customers!$A$2:$A$1001,customers!$B$2:$B$1001,,0)</f>
        <v>Noak Wyvill</v>
      </c>
      <c r="G229" s="2" t="str">
        <f>IF(_xlfn.XLOOKUP(orders!C229,customers!$A$1:$A$1001,customers!$C$1:$C$1001,,0)=0,"",_xlfn.XLOOKUP(orders!C229,customers!$A$1:$A$1001,customers!$C$1:$C$1001,,0))</f>
        <v>nwyvill6b@naver.com</v>
      </c>
      <c r="H229" s="2" t="str">
        <f>_xlfn.XLOOKUP(C229,customers!$A$1:$A$1001,customers!$G$1:$G$1001,,0)</f>
        <v>United Kingdom</v>
      </c>
      <c r="I229" t="str">
        <f>INDEX(products!$A$1:$G$49,MATCH(orders!$D229,products!$A$1:$A$49,0),MATCH(orders!I$1,products!$A$1:$G$1,0))</f>
        <v>Rob</v>
      </c>
      <c r="J229" t="str">
        <f t="shared" si="9"/>
        <v>Robusta</v>
      </c>
      <c r="K229" t="str">
        <f>INDEX(products!$A$1:$G$49,MATCH(orders!$D229,products!$A$1:$A$49,0),MATCH(orders!K$1,products!$A$1:$G$1,0))</f>
        <v>D</v>
      </c>
      <c r="L229" t="str">
        <f t="shared" si="10"/>
        <v>Dark</v>
      </c>
      <c r="M229" s="17">
        <f>INDEX(products!$A$1:$G$49,MATCH(orders!$D229,products!$A$1:$A$49,0),MATCH(orders!M$1,products!$A$1:$G$1,0))</f>
        <v>0.2</v>
      </c>
      <c r="N229" s="13">
        <f>INDEX(products!$A$1:$G$49,MATCH(orders!$D229,products!$A$1:$A$49,0),MATCH(orders!N$1,products!$A$1:$G$1,0))</f>
        <v>2.6849999999999996</v>
      </c>
      <c r="O229" s="15">
        <f t="shared" si="11"/>
        <v>16.11</v>
      </c>
      <c r="P229" t="str">
        <f>_xlfn.XLOOKUP(C229,customers!$A$2:$A$1001,customers!$I$2:$I$1001,,0)</f>
        <v>Yes</v>
      </c>
    </row>
    <row r="230" spans="1:16" x14ac:dyDescent="0.25">
      <c r="A230" s="2" t="s">
        <v>1777</v>
      </c>
      <c r="B230" s="3">
        <v>44376</v>
      </c>
      <c r="C230" s="2" t="s">
        <v>1778</v>
      </c>
      <c r="D230" t="s">
        <v>6178</v>
      </c>
      <c r="E230" s="2">
        <v>5</v>
      </c>
      <c r="F230" s="2" t="str">
        <f>_xlfn.XLOOKUP(C230,customers!$A$2:$A$1001,customers!$B$2:$B$1001,,0)</f>
        <v>Beltran Mathon</v>
      </c>
      <c r="G230" s="2" t="str">
        <f>IF(_xlfn.XLOOKUP(orders!C230,customers!$A$1:$A$1001,customers!$C$1:$C$1001,,0)=0,"",_xlfn.XLOOKUP(orders!C230,customers!$A$1:$A$1001,customers!$C$1:$C$1001,,0))</f>
        <v>bmathon6c@barnesandnoble.com</v>
      </c>
      <c r="H230" s="2" t="str">
        <f>_xlfn.XLOOKUP(C230,customers!$A$1:$A$1001,customers!$G$1:$G$1001,,0)</f>
        <v>United States</v>
      </c>
      <c r="I230" t="str">
        <f>INDEX(products!$A$1:$G$49,MATCH(orders!$D230,products!$A$1:$A$49,0),MATCH(orders!I$1,products!$A$1:$G$1,0))</f>
        <v>Rob</v>
      </c>
      <c r="J230" t="str">
        <f t="shared" si="9"/>
        <v>Robusta</v>
      </c>
      <c r="K230" t="str">
        <f>INDEX(products!$A$1:$G$49,MATCH(orders!$D230,products!$A$1:$A$49,0),MATCH(orders!K$1,products!$A$1:$G$1,0))</f>
        <v>L</v>
      </c>
      <c r="L230" t="str">
        <f t="shared" si="10"/>
        <v>Light</v>
      </c>
      <c r="M230" s="17">
        <f>INDEX(products!$A$1:$G$49,MATCH(orders!$D230,products!$A$1:$A$49,0),MATCH(orders!M$1,products!$A$1:$G$1,0))</f>
        <v>0.2</v>
      </c>
      <c r="N230" s="13">
        <f>INDEX(products!$A$1:$G$49,MATCH(orders!$D230,products!$A$1:$A$49,0),MATCH(orders!N$1,products!$A$1:$G$1,0))</f>
        <v>3.5849999999999995</v>
      </c>
      <c r="O230" s="15">
        <f t="shared" si="11"/>
        <v>17.924999999999997</v>
      </c>
      <c r="P230" t="str">
        <f>_xlfn.XLOOKUP(C230,customers!$A$2:$A$1001,customers!$I$2:$I$1001,,0)</f>
        <v>No</v>
      </c>
    </row>
    <row r="231" spans="1:16" x14ac:dyDescent="0.25">
      <c r="A231" s="2" t="s">
        <v>1783</v>
      </c>
      <c r="B231" s="3">
        <v>44282</v>
      </c>
      <c r="C231" s="2" t="s">
        <v>1784</v>
      </c>
      <c r="D231" t="s">
        <v>6159</v>
      </c>
      <c r="E231" s="2">
        <v>2</v>
      </c>
      <c r="F231" s="2" t="str">
        <f>_xlfn.XLOOKUP(C231,customers!$A$2:$A$1001,customers!$B$2:$B$1001,,0)</f>
        <v>Kristos Streight</v>
      </c>
      <c r="G231" s="2" t="str">
        <f>IF(_xlfn.XLOOKUP(orders!C231,customers!$A$1:$A$1001,customers!$C$1:$C$1001,,0)=0,"",_xlfn.XLOOKUP(orders!C231,customers!$A$1:$A$1001,customers!$C$1:$C$1001,,0))</f>
        <v>kstreight6d@about.com</v>
      </c>
      <c r="H231" s="2" t="str">
        <f>_xlfn.XLOOKUP(C231,customers!$A$1:$A$1001,customers!$G$1:$G$1001,,0)</f>
        <v>United States</v>
      </c>
      <c r="I231" t="str">
        <f>INDEX(products!$A$1:$G$49,MATCH(orders!$D231,products!$A$1:$A$49,0),MATCH(orders!I$1,products!$A$1:$G$1,0))</f>
        <v>Lib</v>
      </c>
      <c r="J231" t="str">
        <f t="shared" si="9"/>
        <v>Liberica</v>
      </c>
      <c r="K231" t="str">
        <f>INDEX(products!$A$1:$G$49,MATCH(orders!$D231,products!$A$1:$A$49,0),MATCH(orders!K$1,products!$A$1:$G$1,0))</f>
        <v>M</v>
      </c>
      <c r="L231" t="str">
        <f t="shared" si="10"/>
        <v>Medium</v>
      </c>
      <c r="M231" s="17">
        <f>INDEX(products!$A$1:$G$49,MATCH(orders!$D231,products!$A$1:$A$49,0),MATCH(orders!M$1,products!$A$1:$G$1,0))</f>
        <v>0.2</v>
      </c>
      <c r="N231" s="13">
        <f>INDEX(products!$A$1:$G$49,MATCH(orders!$D231,products!$A$1:$A$49,0),MATCH(orders!N$1,products!$A$1:$G$1,0))</f>
        <v>4.3650000000000002</v>
      </c>
      <c r="O231" s="15">
        <f t="shared" si="11"/>
        <v>8.73</v>
      </c>
      <c r="P231" t="str">
        <f>_xlfn.XLOOKUP(C231,customers!$A$2:$A$1001,customers!$I$2:$I$1001,,0)</f>
        <v>No</v>
      </c>
    </row>
    <row r="232" spans="1:16" x14ac:dyDescent="0.25">
      <c r="A232" s="2" t="s">
        <v>1789</v>
      </c>
      <c r="B232" s="3">
        <v>44496</v>
      </c>
      <c r="C232" s="2" t="s">
        <v>1790</v>
      </c>
      <c r="D232" t="s">
        <v>6175</v>
      </c>
      <c r="E232" s="2">
        <v>2</v>
      </c>
      <c r="F232" s="2" t="str">
        <f>_xlfn.XLOOKUP(C232,customers!$A$2:$A$1001,customers!$B$2:$B$1001,,0)</f>
        <v>Portie Cutchie</v>
      </c>
      <c r="G232" s="2" t="str">
        <f>IF(_xlfn.XLOOKUP(orders!C232,customers!$A$1:$A$1001,customers!$C$1:$C$1001,,0)=0,"",_xlfn.XLOOKUP(orders!C232,customers!$A$1:$A$1001,customers!$C$1:$C$1001,,0))</f>
        <v>pcutchie6e@globo.com</v>
      </c>
      <c r="H232" s="2" t="str">
        <f>_xlfn.XLOOKUP(C232,customers!$A$1:$A$1001,customers!$G$1:$G$1001,,0)</f>
        <v>United States</v>
      </c>
      <c r="I232" t="str">
        <f>INDEX(products!$A$1:$G$49,MATCH(orders!$D232,products!$A$1:$A$49,0),MATCH(orders!I$1,products!$A$1:$G$1,0))</f>
        <v>Ara</v>
      </c>
      <c r="J232" t="str">
        <f t="shared" si="9"/>
        <v>Arabica</v>
      </c>
      <c r="K232" t="str">
        <f>INDEX(products!$A$1:$G$49,MATCH(orders!$D232,products!$A$1:$A$49,0),MATCH(orders!K$1,products!$A$1:$G$1,0))</f>
        <v>M</v>
      </c>
      <c r="L232" t="str">
        <f t="shared" si="10"/>
        <v>Medium</v>
      </c>
      <c r="M232" s="17">
        <f>INDEX(products!$A$1:$G$49,MATCH(orders!$D232,products!$A$1:$A$49,0),MATCH(orders!M$1,products!$A$1:$G$1,0))</f>
        <v>2.5</v>
      </c>
      <c r="N232" s="13">
        <f>INDEX(products!$A$1:$G$49,MATCH(orders!$D232,products!$A$1:$A$49,0),MATCH(orders!N$1,products!$A$1:$G$1,0))</f>
        <v>25.874999999999996</v>
      </c>
      <c r="O232" s="15">
        <f t="shared" si="11"/>
        <v>51.749999999999993</v>
      </c>
      <c r="P232" t="str">
        <f>_xlfn.XLOOKUP(C232,customers!$A$2:$A$1001,customers!$I$2:$I$1001,,0)</f>
        <v>No</v>
      </c>
    </row>
    <row r="233" spans="1:16" x14ac:dyDescent="0.25">
      <c r="A233" s="2" t="s">
        <v>1795</v>
      </c>
      <c r="B233" s="3">
        <v>43628</v>
      </c>
      <c r="C233" s="2" t="s">
        <v>1796</v>
      </c>
      <c r="D233" t="s">
        <v>6159</v>
      </c>
      <c r="E233" s="2">
        <v>2</v>
      </c>
      <c r="F233" s="2" t="str">
        <f>_xlfn.XLOOKUP(C233,customers!$A$2:$A$1001,customers!$B$2:$B$1001,,0)</f>
        <v>Sinclare Edsell</v>
      </c>
      <c r="G233" s="2" t="str">
        <f>IF(_xlfn.XLOOKUP(orders!C233,customers!$A$1:$A$1001,customers!$C$1:$C$1001,,0)=0,"",_xlfn.XLOOKUP(orders!C233,customers!$A$1:$A$1001,customers!$C$1:$C$1001,,0))</f>
        <v/>
      </c>
      <c r="H233" s="2" t="str">
        <f>_xlfn.XLOOKUP(C233,customers!$A$1:$A$1001,customers!$G$1:$G$1001,,0)</f>
        <v>United States</v>
      </c>
      <c r="I233" t="str">
        <f>INDEX(products!$A$1:$G$49,MATCH(orders!$D233,products!$A$1:$A$49,0),MATCH(orders!I$1,products!$A$1:$G$1,0))</f>
        <v>Lib</v>
      </c>
      <c r="J233" t="str">
        <f t="shared" si="9"/>
        <v>Liberica</v>
      </c>
      <c r="K233" t="str">
        <f>INDEX(products!$A$1:$G$49,MATCH(orders!$D233,products!$A$1:$A$49,0),MATCH(orders!K$1,products!$A$1:$G$1,0))</f>
        <v>M</v>
      </c>
      <c r="L233" t="str">
        <f t="shared" si="10"/>
        <v>Medium</v>
      </c>
      <c r="M233" s="17">
        <f>INDEX(products!$A$1:$G$49,MATCH(orders!$D233,products!$A$1:$A$49,0),MATCH(orders!M$1,products!$A$1:$G$1,0))</f>
        <v>0.2</v>
      </c>
      <c r="N233" s="13">
        <f>INDEX(products!$A$1:$G$49,MATCH(orders!$D233,products!$A$1:$A$49,0),MATCH(orders!N$1,products!$A$1:$G$1,0))</f>
        <v>4.3650000000000002</v>
      </c>
      <c r="O233" s="15">
        <f t="shared" si="11"/>
        <v>8.73</v>
      </c>
      <c r="P233" t="str">
        <f>_xlfn.XLOOKUP(C233,customers!$A$2:$A$1001,customers!$I$2:$I$1001,,0)</f>
        <v>Yes</v>
      </c>
    </row>
    <row r="234" spans="1:16" x14ac:dyDescent="0.25">
      <c r="A234" s="2" t="s">
        <v>1800</v>
      </c>
      <c r="B234" s="3">
        <v>44010</v>
      </c>
      <c r="C234" s="2" t="s">
        <v>1801</v>
      </c>
      <c r="D234" t="s">
        <v>6145</v>
      </c>
      <c r="E234" s="2">
        <v>5</v>
      </c>
      <c r="F234" s="2" t="str">
        <f>_xlfn.XLOOKUP(C234,customers!$A$2:$A$1001,customers!$B$2:$B$1001,,0)</f>
        <v>Conny Gheraldi</v>
      </c>
      <c r="G234" s="2" t="str">
        <f>IF(_xlfn.XLOOKUP(orders!C234,customers!$A$1:$A$1001,customers!$C$1:$C$1001,,0)=0,"",_xlfn.XLOOKUP(orders!C234,customers!$A$1:$A$1001,customers!$C$1:$C$1001,,0))</f>
        <v>cgheraldi6g@opera.com</v>
      </c>
      <c r="H234" s="2" t="str">
        <f>_xlfn.XLOOKUP(C234,customers!$A$1:$A$1001,customers!$G$1:$G$1001,,0)</f>
        <v>United Kingdom</v>
      </c>
      <c r="I234" t="str">
        <f>INDEX(products!$A$1:$G$49,MATCH(orders!$D234,products!$A$1:$A$49,0),MATCH(orders!I$1,products!$A$1:$G$1,0))</f>
        <v>Lib</v>
      </c>
      <c r="J234" t="str">
        <f t="shared" si="9"/>
        <v>Liberica</v>
      </c>
      <c r="K234" t="str">
        <f>INDEX(products!$A$1:$G$49,MATCH(orders!$D234,products!$A$1:$A$49,0),MATCH(orders!K$1,products!$A$1:$G$1,0))</f>
        <v>L</v>
      </c>
      <c r="L234" t="str">
        <f t="shared" si="10"/>
        <v>Light</v>
      </c>
      <c r="M234" s="17">
        <f>INDEX(products!$A$1:$G$49,MATCH(orders!$D234,products!$A$1:$A$49,0),MATCH(orders!M$1,products!$A$1:$G$1,0))</f>
        <v>0.2</v>
      </c>
      <c r="N234" s="13">
        <f>INDEX(products!$A$1:$G$49,MATCH(orders!$D234,products!$A$1:$A$49,0),MATCH(orders!N$1,products!$A$1:$G$1,0))</f>
        <v>4.7549999999999999</v>
      </c>
      <c r="O234" s="15">
        <f t="shared" si="11"/>
        <v>23.774999999999999</v>
      </c>
      <c r="P234" t="str">
        <f>_xlfn.XLOOKUP(C234,customers!$A$2:$A$1001,customers!$I$2:$I$1001,,0)</f>
        <v>No</v>
      </c>
    </row>
    <row r="235" spans="1:16" x14ac:dyDescent="0.25">
      <c r="A235" s="2" t="s">
        <v>1806</v>
      </c>
      <c r="B235" s="3">
        <v>44278</v>
      </c>
      <c r="C235" s="2" t="s">
        <v>1807</v>
      </c>
      <c r="D235" t="s">
        <v>6156</v>
      </c>
      <c r="E235" s="2">
        <v>5</v>
      </c>
      <c r="F235" s="2" t="str">
        <f>_xlfn.XLOOKUP(C235,customers!$A$2:$A$1001,customers!$B$2:$B$1001,,0)</f>
        <v>Beryle Kenwell</v>
      </c>
      <c r="G235" s="2" t="str">
        <f>IF(_xlfn.XLOOKUP(orders!C235,customers!$A$1:$A$1001,customers!$C$1:$C$1001,,0)=0,"",_xlfn.XLOOKUP(orders!C235,customers!$A$1:$A$1001,customers!$C$1:$C$1001,,0))</f>
        <v>bkenwell6h@over-blog.com</v>
      </c>
      <c r="H235" s="2" t="str">
        <f>_xlfn.XLOOKUP(C235,customers!$A$1:$A$1001,customers!$G$1:$G$1001,,0)</f>
        <v>United States</v>
      </c>
      <c r="I235" t="str">
        <f>INDEX(products!$A$1:$G$49,MATCH(orders!$D235,products!$A$1:$A$49,0),MATCH(orders!I$1,products!$A$1:$G$1,0))</f>
        <v>Exc</v>
      </c>
      <c r="J235" t="str">
        <f t="shared" si="9"/>
        <v>Excelsa</v>
      </c>
      <c r="K235" t="str">
        <f>INDEX(products!$A$1:$G$49,MATCH(orders!$D235,products!$A$1:$A$49,0),MATCH(orders!K$1,products!$A$1:$G$1,0))</f>
        <v>M</v>
      </c>
      <c r="L235" t="str">
        <f t="shared" si="10"/>
        <v>Medium</v>
      </c>
      <c r="M235" s="17">
        <f>INDEX(products!$A$1:$G$49,MATCH(orders!$D235,products!$A$1:$A$49,0),MATCH(orders!M$1,products!$A$1:$G$1,0))</f>
        <v>0.2</v>
      </c>
      <c r="N235" s="13">
        <f>INDEX(products!$A$1:$G$49,MATCH(orders!$D235,products!$A$1:$A$49,0),MATCH(orders!N$1,products!$A$1:$G$1,0))</f>
        <v>4.125</v>
      </c>
      <c r="O235" s="15">
        <f t="shared" si="11"/>
        <v>20.625</v>
      </c>
      <c r="P235" t="str">
        <f>_xlfn.XLOOKUP(C235,customers!$A$2:$A$1001,customers!$I$2:$I$1001,,0)</f>
        <v>No</v>
      </c>
    </row>
    <row r="236" spans="1:16" x14ac:dyDescent="0.25">
      <c r="A236" s="2" t="s">
        <v>1812</v>
      </c>
      <c r="B236" s="3">
        <v>44602</v>
      </c>
      <c r="C236" s="2" t="s">
        <v>1813</v>
      </c>
      <c r="D236" t="s">
        <v>6164</v>
      </c>
      <c r="E236" s="2">
        <v>1</v>
      </c>
      <c r="F236" s="2" t="str">
        <f>_xlfn.XLOOKUP(C236,customers!$A$2:$A$1001,customers!$B$2:$B$1001,,0)</f>
        <v>Tomas Sutty</v>
      </c>
      <c r="G236" s="2" t="str">
        <f>IF(_xlfn.XLOOKUP(orders!C236,customers!$A$1:$A$1001,customers!$C$1:$C$1001,,0)=0,"",_xlfn.XLOOKUP(orders!C236,customers!$A$1:$A$1001,customers!$C$1:$C$1001,,0))</f>
        <v>tsutty6i@google.es</v>
      </c>
      <c r="H236" s="2" t="str">
        <f>_xlfn.XLOOKUP(C236,customers!$A$1:$A$1001,customers!$G$1:$G$1001,,0)</f>
        <v>United States</v>
      </c>
      <c r="I236" t="str">
        <f>INDEX(products!$A$1:$G$49,MATCH(orders!$D236,products!$A$1:$A$49,0),MATCH(orders!I$1,products!$A$1:$G$1,0))</f>
        <v>Lib</v>
      </c>
      <c r="J236" t="str">
        <f t="shared" si="9"/>
        <v>Liberica</v>
      </c>
      <c r="K236" t="str">
        <f>INDEX(products!$A$1:$G$49,MATCH(orders!$D236,products!$A$1:$A$49,0),MATCH(orders!K$1,products!$A$1:$G$1,0))</f>
        <v>L</v>
      </c>
      <c r="L236" t="str">
        <f t="shared" si="10"/>
        <v>Light</v>
      </c>
      <c r="M236" s="17">
        <f>INDEX(products!$A$1:$G$49,MATCH(orders!$D236,products!$A$1:$A$49,0),MATCH(orders!M$1,products!$A$1:$G$1,0))</f>
        <v>2.5</v>
      </c>
      <c r="N236" s="13">
        <f>INDEX(products!$A$1:$G$49,MATCH(orders!$D236,products!$A$1:$A$49,0),MATCH(orders!N$1,products!$A$1:$G$1,0))</f>
        <v>36.454999999999998</v>
      </c>
      <c r="O236" s="15">
        <f t="shared" si="11"/>
        <v>36.454999999999998</v>
      </c>
      <c r="P236" t="str">
        <f>_xlfn.XLOOKUP(C236,customers!$A$2:$A$1001,customers!$I$2:$I$1001,,0)</f>
        <v>No</v>
      </c>
    </row>
    <row r="237" spans="1:16" x14ac:dyDescent="0.25">
      <c r="A237" s="2" t="s">
        <v>1818</v>
      </c>
      <c r="B237" s="3">
        <v>43571</v>
      </c>
      <c r="C237" s="2" t="s">
        <v>1819</v>
      </c>
      <c r="D237" t="s">
        <v>6164</v>
      </c>
      <c r="E237" s="2">
        <v>5</v>
      </c>
      <c r="F237" s="2" t="str">
        <f>_xlfn.XLOOKUP(C237,customers!$A$2:$A$1001,customers!$B$2:$B$1001,,0)</f>
        <v>Samuele Ales0</v>
      </c>
      <c r="G237" s="2" t="str">
        <f>IF(_xlfn.XLOOKUP(orders!C237,customers!$A$1:$A$1001,customers!$C$1:$C$1001,,0)=0,"",_xlfn.XLOOKUP(orders!C237,customers!$A$1:$A$1001,customers!$C$1:$C$1001,,0))</f>
        <v/>
      </c>
      <c r="H237" s="2" t="str">
        <f>_xlfn.XLOOKUP(C237,customers!$A$1:$A$1001,customers!$G$1:$G$1001,,0)</f>
        <v>Ireland</v>
      </c>
      <c r="I237" t="str">
        <f>INDEX(products!$A$1:$G$49,MATCH(orders!$D237,products!$A$1:$A$49,0),MATCH(orders!I$1,products!$A$1:$G$1,0))</f>
        <v>Lib</v>
      </c>
      <c r="J237" t="str">
        <f t="shared" si="9"/>
        <v>Liberica</v>
      </c>
      <c r="K237" t="str">
        <f>INDEX(products!$A$1:$G$49,MATCH(orders!$D237,products!$A$1:$A$49,0),MATCH(orders!K$1,products!$A$1:$G$1,0))</f>
        <v>L</v>
      </c>
      <c r="L237" t="str">
        <f t="shared" si="10"/>
        <v>Light</v>
      </c>
      <c r="M237" s="17">
        <f>INDEX(products!$A$1:$G$49,MATCH(orders!$D237,products!$A$1:$A$49,0),MATCH(orders!M$1,products!$A$1:$G$1,0))</f>
        <v>2.5</v>
      </c>
      <c r="N237" s="13">
        <f>INDEX(products!$A$1:$G$49,MATCH(orders!$D237,products!$A$1:$A$49,0),MATCH(orders!N$1,products!$A$1:$G$1,0))</f>
        <v>36.454999999999998</v>
      </c>
      <c r="O237" s="15">
        <f t="shared" si="11"/>
        <v>182.27499999999998</v>
      </c>
      <c r="P237" t="str">
        <f>_xlfn.XLOOKUP(C237,customers!$A$2:$A$1001,customers!$I$2:$I$1001,,0)</f>
        <v>No</v>
      </c>
    </row>
    <row r="238" spans="1:16" x14ac:dyDescent="0.25">
      <c r="A238" s="2" t="s">
        <v>1822</v>
      </c>
      <c r="B238" s="3">
        <v>43873</v>
      </c>
      <c r="C238" s="2" t="s">
        <v>1823</v>
      </c>
      <c r="D238" t="s">
        <v>6165</v>
      </c>
      <c r="E238" s="2">
        <v>3</v>
      </c>
      <c r="F238" s="2" t="str">
        <f>_xlfn.XLOOKUP(C238,customers!$A$2:$A$1001,customers!$B$2:$B$1001,,0)</f>
        <v>Carlie Harce</v>
      </c>
      <c r="G238" s="2" t="str">
        <f>IF(_xlfn.XLOOKUP(orders!C238,customers!$A$1:$A$1001,customers!$C$1:$C$1001,,0)=0,"",_xlfn.XLOOKUP(orders!C238,customers!$A$1:$A$1001,customers!$C$1:$C$1001,,0))</f>
        <v>charce6k@cafepress.com</v>
      </c>
      <c r="H238" s="2" t="str">
        <f>_xlfn.XLOOKUP(C238,customers!$A$1:$A$1001,customers!$G$1:$G$1001,,0)</f>
        <v>Ireland</v>
      </c>
      <c r="I238" t="str">
        <f>INDEX(products!$A$1:$G$49,MATCH(orders!$D238,products!$A$1:$A$49,0),MATCH(orders!I$1,products!$A$1:$G$1,0))</f>
        <v>Lib</v>
      </c>
      <c r="J238" t="str">
        <f t="shared" si="9"/>
        <v>Liberica</v>
      </c>
      <c r="K238" t="str">
        <f>INDEX(products!$A$1:$G$49,MATCH(orders!$D238,products!$A$1:$A$49,0),MATCH(orders!K$1,products!$A$1:$G$1,0))</f>
        <v>D</v>
      </c>
      <c r="L238" t="str">
        <f t="shared" si="10"/>
        <v>Dark</v>
      </c>
      <c r="M238" s="17">
        <f>INDEX(products!$A$1:$G$49,MATCH(orders!$D238,products!$A$1:$A$49,0),MATCH(orders!M$1,products!$A$1:$G$1,0))</f>
        <v>2.5</v>
      </c>
      <c r="N238" s="13">
        <f>INDEX(products!$A$1:$G$49,MATCH(orders!$D238,products!$A$1:$A$49,0),MATCH(orders!N$1,products!$A$1:$G$1,0))</f>
        <v>29.784999999999997</v>
      </c>
      <c r="O238" s="15">
        <f t="shared" si="11"/>
        <v>89.35499999999999</v>
      </c>
      <c r="P238" t="str">
        <f>_xlfn.XLOOKUP(C238,customers!$A$2:$A$1001,customers!$I$2:$I$1001,,0)</f>
        <v>No</v>
      </c>
    </row>
    <row r="239" spans="1:16" x14ac:dyDescent="0.25">
      <c r="A239" s="2" t="s">
        <v>1828</v>
      </c>
      <c r="B239" s="3">
        <v>44563</v>
      </c>
      <c r="C239" s="2" t="s">
        <v>1829</v>
      </c>
      <c r="D239" t="s">
        <v>6178</v>
      </c>
      <c r="E239" s="2">
        <v>1</v>
      </c>
      <c r="F239" s="2" t="str">
        <f>_xlfn.XLOOKUP(C239,customers!$A$2:$A$1001,customers!$B$2:$B$1001,,0)</f>
        <v>Craggy Bril</v>
      </c>
      <c r="G239" s="2" t="str">
        <f>IF(_xlfn.XLOOKUP(orders!C239,customers!$A$1:$A$1001,customers!$C$1:$C$1001,,0)=0,"",_xlfn.XLOOKUP(orders!C239,customers!$A$1:$A$1001,customers!$C$1:$C$1001,,0))</f>
        <v/>
      </c>
      <c r="H239" s="2" t="str">
        <f>_xlfn.XLOOKUP(C239,customers!$A$1:$A$1001,customers!$G$1:$G$1001,,0)</f>
        <v>United States</v>
      </c>
      <c r="I239" t="str">
        <f>INDEX(products!$A$1:$G$49,MATCH(orders!$D239,products!$A$1:$A$49,0),MATCH(orders!I$1,products!$A$1:$G$1,0))</f>
        <v>Rob</v>
      </c>
      <c r="J239" t="str">
        <f t="shared" si="9"/>
        <v>Robusta</v>
      </c>
      <c r="K239" t="str">
        <f>INDEX(products!$A$1:$G$49,MATCH(orders!$D239,products!$A$1:$A$49,0),MATCH(orders!K$1,products!$A$1:$G$1,0))</f>
        <v>L</v>
      </c>
      <c r="L239" t="str">
        <f t="shared" si="10"/>
        <v>Light</v>
      </c>
      <c r="M239" s="17">
        <f>INDEX(products!$A$1:$G$49,MATCH(orders!$D239,products!$A$1:$A$49,0),MATCH(orders!M$1,products!$A$1:$G$1,0))</f>
        <v>0.2</v>
      </c>
      <c r="N239" s="13">
        <f>INDEX(products!$A$1:$G$49,MATCH(orders!$D239,products!$A$1:$A$49,0),MATCH(orders!N$1,products!$A$1:$G$1,0))</f>
        <v>3.5849999999999995</v>
      </c>
      <c r="O239" s="15">
        <f t="shared" si="11"/>
        <v>3.5849999999999995</v>
      </c>
      <c r="P239" t="str">
        <f>_xlfn.XLOOKUP(C239,customers!$A$2:$A$1001,customers!$I$2:$I$1001,,0)</f>
        <v>Yes</v>
      </c>
    </row>
    <row r="240" spans="1:16" x14ac:dyDescent="0.25">
      <c r="A240" s="2" t="s">
        <v>1833</v>
      </c>
      <c r="B240" s="3">
        <v>44172</v>
      </c>
      <c r="C240" s="2" t="s">
        <v>1834</v>
      </c>
      <c r="D240" t="s">
        <v>6151</v>
      </c>
      <c r="E240" s="2">
        <v>2</v>
      </c>
      <c r="F240" s="2" t="str">
        <f>_xlfn.XLOOKUP(C240,customers!$A$2:$A$1001,customers!$B$2:$B$1001,,0)</f>
        <v>Friederike Drysdale</v>
      </c>
      <c r="G240" s="2" t="str">
        <f>IF(_xlfn.XLOOKUP(orders!C240,customers!$A$1:$A$1001,customers!$C$1:$C$1001,,0)=0,"",_xlfn.XLOOKUP(orders!C240,customers!$A$1:$A$1001,customers!$C$1:$C$1001,,0))</f>
        <v>fdrysdale6m@symantec.com</v>
      </c>
      <c r="H240" s="2" t="str">
        <f>_xlfn.XLOOKUP(C240,customers!$A$1:$A$1001,customers!$G$1:$G$1001,,0)</f>
        <v>United States</v>
      </c>
      <c r="I240" t="str">
        <f>INDEX(products!$A$1:$G$49,MATCH(orders!$D240,products!$A$1:$A$49,0),MATCH(orders!I$1,products!$A$1:$G$1,0))</f>
        <v>Rob</v>
      </c>
      <c r="J240" t="str">
        <f t="shared" si="9"/>
        <v>Robusta</v>
      </c>
      <c r="K240" t="str">
        <f>INDEX(products!$A$1:$G$49,MATCH(orders!$D240,products!$A$1:$A$49,0),MATCH(orders!K$1,products!$A$1:$G$1,0))</f>
        <v>M</v>
      </c>
      <c r="L240" t="str">
        <f t="shared" si="10"/>
        <v>Medium</v>
      </c>
      <c r="M240" s="17">
        <f>INDEX(products!$A$1:$G$49,MATCH(orders!$D240,products!$A$1:$A$49,0),MATCH(orders!M$1,products!$A$1:$G$1,0))</f>
        <v>2.5</v>
      </c>
      <c r="N240" s="13">
        <f>INDEX(products!$A$1:$G$49,MATCH(orders!$D240,products!$A$1:$A$49,0),MATCH(orders!N$1,products!$A$1:$G$1,0))</f>
        <v>22.884999999999998</v>
      </c>
      <c r="O240" s="15">
        <f t="shared" si="11"/>
        <v>45.769999999999996</v>
      </c>
      <c r="P240" t="str">
        <f>_xlfn.XLOOKUP(C240,customers!$A$2:$A$1001,customers!$I$2:$I$1001,,0)</f>
        <v>Yes</v>
      </c>
    </row>
    <row r="241" spans="1:16" x14ac:dyDescent="0.25">
      <c r="A241" s="2" t="s">
        <v>1839</v>
      </c>
      <c r="B241" s="3">
        <v>43881</v>
      </c>
      <c r="C241" s="2" t="s">
        <v>1840</v>
      </c>
      <c r="D241" t="s">
        <v>6171</v>
      </c>
      <c r="E241" s="2">
        <v>4</v>
      </c>
      <c r="F241" s="2" t="str">
        <f>_xlfn.XLOOKUP(C241,customers!$A$2:$A$1001,customers!$B$2:$B$1001,,0)</f>
        <v>Devon Magowan</v>
      </c>
      <c r="G241" s="2" t="str">
        <f>IF(_xlfn.XLOOKUP(orders!C241,customers!$A$1:$A$1001,customers!$C$1:$C$1001,,0)=0,"",_xlfn.XLOOKUP(orders!C241,customers!$A$1:$A$1001,customers!$C$1:$C$1001,,0))</f>
        <v>dmagowan6n@fc2.com</v>
      </c>
      <c r="H241" s="2" t="str">
        <f>_xlfn.XLOOKUP(C241,customers!$A$1:$A$1001,customers!$G$1:$G$1001,,0)</f>
        <v>United States</v>
      </c>
      <c r="I241" t="str">
        <f>INDEX(products!$A$1:$G$49,MATCH(orders!$D241,products!$A$1:$A$49,0),MATCH(orders!I$1,products!$A$1:$G$1,0))</f>
        <v>Exc</v>
      </c>
      <c r="J241" t="str">
        <f t="shared" si="9"/>
        <v>Excelsa</v>
      </c>
      <c r="K241" t="str">
        <f>INDEX(products!$A$1:$G$49,MATCH(orders!$D241,products!$A$1:$A$49,0),MATCH(orders!K$1,products!$A$1:$G$1,0))</f>
        <v>L</v>
      </c>
      <c r="L241" t="str">
        <f t="shared" si="10"/>
        <v>Light</v>
      </c>
      <c r="M241" s="17">
        <f>INDEX(products!$A$1:$G$49,MATCH(orders!$D241,products!$A$1:$A$49,0),MATCH(orders!M$1,products!$A$1:$G$1,0))</f>
        <v>1</v>
      </c>
      <c r="N241" s="13">
        <f>INDEX(products!$A$1:$G$49,MATCH(orders!$D241,products!$A$1:$A$49,0),MATCH(orders!N$1,products!$A$1:$G$1,0))</f>
        <v>14.85</v>
      </c>
      <c r="O241" s="15">
        <f t="shared" si="11"/>
        <v>59.4</v>
      </c>
      <c r="P241" t="str">
        <f>_xlfn.XLOOKUP(C241,customers!$A$2:$A$1001,customers!$I$2:$I$1001,,0)</f>
        <v>No</v>
      </c>
    </row>
    <row r="242" spans="1:16" x14ac:dyDescent="0.25">
      <c r="A242" s="2" t="s">
        <v>1845</v>
      </c>
      <c r="B242" s="3">
        <v>43993</v>
      </c>
      <c r="C242" s="2" t="s">
        <v>1846</v>
      </c>
      <c r="D242" t="s">
        <v>6175</v>
      </c>
      <c r="E242" s="2">
        <v>6</v>
      </c>
      <c r="F242" s="2" t="str">
        <f>_xlfn.XLOOKUP(C242,customers!$A$2:$A$1001,customers!$B$2:$B$1001,,0)</f>
        <v>Codi Littrell</v>
      </c>
      <c r="G242" s="2" t="str">
        <f>IF(_xlfn.XLOOKUP(orders!C242,customers!$A$1:$A$1001,customers!$C$1:$C$1001,,0)=0,"",_xlfn.XLOOKUP(orders!C242,customers!$A$1:$A$1001,customers!$C$1:$C$1001,,0))</f>
        <v/>
      </c>
      <c r="H242" s="2" t="str">
        <f>_xlfn.XLOOKUP(C242,customers!$A$1:$A$1001,customers!$G$1:$G$1001,,0)</f>
        <v>United States</v>
      </c>
      <c r="I242" t="str">
        <f>INDEX(products!$A$1:$G$49,MATCH(orders!$D242,products!$A$1:$A$49,0),MATCH(orders!I$1,products!$A$1:$G$1,0))</f>
        <v>Ara</v>
      </c>
      <c r="J242" t="str">
        <f t="shared" si="9"/>
        <v>Arabica</v>
      </c>
      <c r="K242" t="str">
        <f>INDEX(products!$A$1:$G$49,MATCH(orders!$D242,products!$A$1:$A$49,0),MATCH(orders!K$1,products!$A$1:$G$1,0))</f>
        <v>M</v>
      </c>
      <c r="L242" t="str">
        <f t="shared" si="10"/>
        <v>Medium</v>
      </c>
      <c r="M242" s="17">
        <f>INDEX(products!$A$1:$G$49,MATCH(orders!$D242,products!$A$1:$A$49,0),MATCH(orders!M$1,products!$A$1:$G$1,0))</f>
        <v>2.5</v>
      </c>
      <c r="N242" s="13">
        <f>INDEX(products!$A$1:$G$49,MATCH(orders!$D242,products!$A$1:$A$49,0),MATCH(orders!N$1,products!$A$1:$G$1,0))</f>
        <v>25.874999999999996</v>
      </c>
      <c r="O242" s="15">
        <f t="shared" si="11"/>
        <v>155.24999999999997</v>
      </c>
      <c r="P242" t="str">
        <f>_xlfn.XLOOKUP(C242,customers!$A$2:$A$1001,customers!$I$2:$I$1001,,0)</f>
        <v>Yes</v>
      </c>
    </row>
    <row r="243" spans="1:16" x14ac:dyDescent="0.25">
      <c r="A243" s="2" t="s">
        <v>1849</v>
      </c>
      <c r="B243" s="3">
        <v>44082</v>
      </c>
      <c r="C243" s="2" t="s">
        <v>1850</v>
      </c>
      <c r="D243" t="s">
        <v>6151</v>
      </c>
      <c r="E243" s="2">
        <v>2</v>
      </c>
      <c r="F243" s="2" t="str">
        <f>_xlfn.XLOOKUP(C243,customers!$A$2:$A$1001,customers!$B$2:$B$1001,,0)</f>
        <v>Christel Speak</v>
      </c>
      <c r="G243" s="2" t="str">
        <f>IF(_xlfn.XLOOKUP(orders!C243,customers!$A$1:$A$1001,customers!$C$1:$C$1001,,0)=0,"",_xlfn.XLOOKUP(orders!C243,customers!$A$1:$A$1001,customers!$C$1:$C$1001,,0))</f>
        <v/>
      </c>
      <c r="H243" s="2" t="str">
        <f>_xlfn.XLOOKUP(C243,customers!$A$1:$A$1001,customers!$G$1:$G$1001,,0)</f>
        <v>United States</v>
      </c>
      <c r="I243" t="str">
        <f>INDEX(products!$A$1:$G$49,MATCH(orders!$D243,products!$A$1:$A$49,0),MATCH(orders!I$1,products!$A$1:$G$1,0))</f>
        <v>Rob</v>
      </c>
      <c r="J243" t="str">
        <f t="shared" si="9"/>
        <v>Robusta</v>
      </c>
      <c r="K243" t="str">
        <f>INDEX(products!$A$1:$G$49,MATCH(orders!$D243,products!$A$1:$A$49,0),MATCH(orders!K$1,products!$A$1:$G$1,0))</f>
        <v>M</v>
      </c>
      <c r="L243" t="str">
        <f t="shared" si="10"/>
        <v>Medium</v>
      </c>
      <c r="M243" s="17">
        <f>INDEX(products!$A$1:$G$49,MATCH(orders!$D243,products!$A$1:$A$49,0),MATCH(orders!M$1,products!$A$1:$G$1,0))</f>
        <v>2.5</v>
      </c>
      <c r="N243" s="13">
        <f>INDEX(products!$A$1:$G$49,MATCH(orders!$D243,products!$A$1:$A$49,0),MATCH(orders!N$1,products!$A$1:$G$1,0))</f>
        <v>22.884999999999998</v>
      </c>
      <c r="O243" s="15">
        <f t="shared" si="11"/>
        <v>45.769999999999996</v>
      </c>
      <c r="P243" t="str">
        <f>_xlfn.XLOOKUP(C243,customers!$A$2:$A$1001,customers!$I$2:$I$1001,,0)</f>
        <v>No</v>
      </c>
    </row>
    <row r="244" spans="1:16" x14ac:dyDescent="0.25">
      <c r="A244" s="2" t="s">
        <v>1854</v>
      </c>
      <c r="B244" s="3">
        <v>43918</v>
      </c>
      <c r="C244" s="2" t="s">
        <v>1855</v>
      </c>
      <c r="D244" t="s">
        <v>6183</v>
      </c>
      <c r="E244" s="2">
        <v>3</v>
      </c>
      <c r="F244" s="2" t="str">
        <f>_xlfn.XLOOKUP(C244,customers!$A$2:$A$1001,customers!$B$2:$B$1001,,0)</f>
        <v>Sibella Rushbrooke</v>
      </c>
      <c r="G244" s="2" t="str">
        <f>IF(_xlfn.XLOOKUP(orders!C244,customers!$A$1:$A$1001,customers!$C$1:$C$1001,,0)=0,"",_xlfn.XLOOKUP(orders!C244,customers!$A$1:$A$1001,customers!$C$1:$C$1001,,0))</f>
        <v>srushbrooke6q@youku.com</v>
      </c>
      <c r="H244" s="2" t="str">
        <f>_xlfn.XLOOKUP(C244,customers!$A$1:$A$1001,customers!$G$1:$G$1001,,0)</f>
        <v>United States</v>
      </c>
      <c r="I244" t="str">
        <f>INDEX(products!$A$1:$G$49,MATCH(orders!$D244,products!$A$1:$A$49,0),MATCH(orders!I$1,products!$A$1:$G$1,0))</f>
        <v>Exc</v>
      </c>
      <c r="J244" t="str">
        <f t="shared" si="9"/>
        <v>Excelsa</v>
      </c>
      <c r="K244" t="str">
        <f>INDEX(products!$A$1:$G$49,MATCH(orders!$D244,products!$A$1:$A$49,0),MATCH(orders!K$1,products!$A$1:$G$1,0))</f>
        <v>D</v>
      </c>
      <c r="L244" t="str">
        <f t="shared" si="10"/>
        <v>Dark</v>
      </c>
      <c r="M244" s="17">
        <f>INDEX(products!$A$1:$G$49,MATCH(orders!$D244,products!$A$1:$A$49,0),MATCH(orders!M$1,products!$A$1:$G$1,0))</f>
        <v>1</v>
      </c>
      <c r="N244" s="13">
        <f>INDEX(products!$A$1:$G$49,MATCH(orders!$D244,products!$A$1:$A$49,0),MATCH(orders!N$1,products!$A$1:$G$1,0))</f>
        <v>12.15</v>
      </c>
      <c r="O244" s="15">
        <f t="shared" si="11"/>
        <v>36.450000000000003</v>
      </c>
      <c r="P244" t="str">
        <f>_xlfn.XLOOKUP(C244,customers!$A$2:$A$1001,customers!$I$2:$I$1001,,0)</f>
        <v>Yes</v>
      </c>
    </row>
    <row r="245" spans="1:16" x14ac:dyDescent="0.25">
      <c r="A245" s="2" t="s">
        <v>1860</v>
      </c>
      <c r="B245" s="3">
        <v>44114</v>
      </c>
      <c r="C245" s="2" t="s">
        <v>1861</v>
      </c>
      <c r="D245" t="s">
        <v>6144</v>
      </c>
      <c r="E245" s="2">
        <v>4</v>
      </c>
      <c r="F245" s="2" t="str">
        <f>_xlfn.XLOOKUP(C245,customers!$A$2:$A$1001,customers!$B$2:$B$1001,,0)</f>
        <v>Tammie Drynan</v>
      </c>
      <c r="G245" s="2" t="str">
        <f>IF(_xlfn.XLOOKUP(orders!C245,customers!$A$1:$A$1001,customers!$C$1:$C$1001,,0)=0,"",_xlfn.XLOOKUP(orders!C245,customers!$A$1:$A$1001,customers!$C$1:$C$1001,,0))</f>
        <v>tdrynan6r@deviantart.com</v>
      </c>
      <c r="H245" s="2" t="str">
        <f>_xlfn.XLOOKUP(C245,customers!$A$1:$A$1001,customers!$G$1:$G$1001,,0)</f>
        <v>United States</v>
      </c>
      <c r="I245" t="str">
        <f>INDEX(products!$A$1:$G$49,MATCH(orders!$D245,products!$A$1:$A$49,0),MATCH(orders!I$1,products!$A$1:$G$1,0))</f>
        <v>Exc</v>
      </c>
      <c r="J245" t="str">
        <f t="shared" si="9"/>
        <v>Excelsa</v>
      </c>
      <c r="K245" t="str">
        <f>INDEX(products!$A$1:$G$49,MATCH(orders!$D245,products!$A$1:$A$49,0),MATCH(orders!K$1,products!$A$1:$G$1,0))</f>
        <v>D</v>
      </c>
      <c r="L245" t="str">
        <f t="shared" si="10"/>
        <v>Dark</v>
      </c>
      <c r="M245" s="17">
        <f>INDEX(products!$A$1:$G$49,MATCH(orders!$D245,products!$A$1:$A$49,0),MATCH(orders!M$1,products!$A$1:$G$1,0))</f>
        <v>0.5</v>
      </c>
      <c r="N245" s="13">
        <f>INDEX(products!$A$1:$G$49,MATCH(orders!$D245,products!$A$1:$A$49,0),MATCH(orders!N$1,products!$A$1:$G$1,0))</f>
        <v>7.29</v>
      </c>
      <c r="O245" s="15">
        <f t="shared" si="11"/>
        <v>29.16</v>
      </c>
      <c r="P245" t="str">
        <f>_xlfn.XLOOKUP(C245,customers!$A$2:$A$1001,customers!$I$2:$I$1001,,0)</f>
        <v>Yes</v>
      </c>
    </row>
    <row r="246" spans="1:16" x14ac:dyDescent="0.25">
      <c r="A246" s="2" t="s">
        <v>1866</v>
      </c>
      <c r="B246" s="3">
        <v>44702</v>
      </c>
      <c r="C246" s="2" t="s">
        <v>1867</v>
      </c>
      <c r="D246" t="s">
        <v>6181</v>
      </c>
      <c r="E246" s="2">
        <v>4</v>
      </c>
      <c r="F246" s="2" t="str">
        <f>_xlfn.XLOOKUP(C246,customers!$A$2:$A$1001,customers!$B$2:$B$1001,,0)</f>
        <v>Effie Yurkov</v>
      </c>
      <c r="G246" s="2" t="str">
        <f>IF(_xlfn.XLOOKUP(orders!C246,customers!$A$1:$A$1001,customers!$C$1:$C$1001,,0)=0,"",_xlfn.XLOOKUP(orders!C246,customers!$A$1:$A$1001,customers!$C$1:$C$1001,,0))</f>
        <v>eyurkov6s@hud.gov</v>
      </c>
      <c r="H246" s="2" t="str">
        <f>_xlfn.XLOOKUP(C246,customers!$A$1:$A$1001,customers!$G$1:$G$1001,,0)</f>
        <v>United States</v>
      </c>
      <c r="I246" t="str">
        <f>INDEX(products!$A$1:$G$49,MATCH(orders!$D246,products!$A$1:$A$49,0),MATCH(orders!I$1,products!$A$1:$G$1,0))</f>
        <v>Lib</v>
      </c>
      <c r="J246" t="str">
        <f t="shared" si="9"/>
        <v>Liberica</v>
      </c>
      <c r="K246" t="str">
        <f>INDEX(products!$A$1:$G$49,MATCH(orders!$D246,products!$A$1:$A$49,0),MATCH(orders!K$1,products!$A$1:$G$1,0))</f>
        <v>M</v>
      </c>
      <c r="L246" t="str">
        <f t="shared" si="10"/>
        <v>Medium</v>
      </c>
      <c r="M246" s="17">
        <f>INDEX(products!$A$1:$G$49,MATCH(orders!$D246,products!$A$1:$A$49,0),MATCH(orders!M$1,products!$A$1:$G$1,0))</f>
        <v>2.5</v>
      </c>
      <c r="N246" s="13">
        <f>INDEX(products!$A$1:$G$49,MATCH(orders!$D246,products!$A$1:$A$49,0),MATCH(orders!N$1,products!$A$1:$G$1,0))</f>
        <v>33.464999999999996</v>
      </c>
      <c r="O246" s="15">
        <f t="shared" si="11"/>
        <v>133.85999999999999</v>
      </c>
      <c r="P246" t="str">
        <f>_xlfn.XLOOKUP(C246,customers!$A$2:$A$1001,customers!$I$2:$I$1001,,0)</f>
        <v>No</v>
      </c>
    </row>
    <row r="247" spans="1:16" x14ac:dyDescent="0.25">
      <c r="A247" s="2" t="s">
        <v>1872</v>
      </c>
      <c r="B247" s="3">
        <v>43951</v>
      </c>
      <c r="C247" s="2" t="s">
        <v>1873</v>
      </c>
      <c r="D247" t="s">
        <v>6145</v>
      </c>
      <c r="E247" s="2">
        <v>5</v>
      </c>
      <c r="F247" s="2" t="str">
        <f>_xlfn.XLOOKUP(C247,customers!$A$2:$A$1001,customers!$B$2:$B$1001,,0)</f>
        <v>Lexie Mallan</v>
      </c>
      <c r="G247" s="2" t="str">
        <f>IF(_xlfn.XLOOKUP(orders!C247,customers!$A$1:$A$1001,customers!$C$1:$C$1001,,0)=0,"",_xlfn.XLOOKUP(orders!C247,customers!$A$1:$A$1001,customers!$C$1:$C$1001,,0))</f>
        <v>lmallan6t@state.gov</v>
      </c>
      <c r="H247" s="2" t="str">
        <f>_xlfn.XLOOKUP(C247,customers!$A$1:$A$1001,customers!$G$1:$G$1001,,0)</f>
        <v>United States</v>
      </c>
      <c r="I247" t="str">
        <f>INDEX(products!$A$1:$G$49,MATCH(orders!$D247,products!$A$1:$A$49,0),MATCH(orders!I$1,products!$A$1:$G$1,0))</f>
        <v>Lib</v>
      </c>
      <c r="J247" t="str">
        <f t="shared" si="9"/>
        <v>Liberica</v>
      </c>
      <c r="K247" t="str">
        <f>INDEX(products!$A$1:$G$49,MATCH(orders!$D247,products!$A$1:$A$49,0),MATCH(orders!K$1,products!$A$1:$G$1,0))</f>
        <v>L</v>
      </c>
      <c r="L247" t="str">
        <f t="shared" si="10"/>
        <v>Light</v>
      </c>
      <c r="M247" s="17">
        <f>INDEX(products!$A$1:$G$49,MATCH(orders!$D247,products!$A$1:$A$49,0),MATCH(orders!M$1,products!$A$1:$G$1,0))</f>
        <v>0.2</v>
      </c>
      <c r="N247" s="13">
        <f>INDEX(products!$A$1:$G$49,MATCH(orders!$D247,products!$A$1:$A$49,0),MATCH(orders!N$1,products!$A$1:$G$1,0))</f>
        <v>4.7549999999999999</v>
      </c>
      <c r="O247" s="15">
        <f t="shared" si="11"/>
        <v>23.774999999999999</v>
      </c>
      <c r="P247" t="str">
        <f>_xlfn.XLOOKUP(C247,customers!$A$2:$A$1001,customers!$I$2:$I$1001,,0)</f>
        <v>Yes</v>
      </c>
    </row>
    <row r="248" spans="1:16" x14ac:dyDescent="0.25">
      <c r="A248" s="2" t="s">
        <v>1878</v>
      </c>
      <c r="B248" s="3">
        <v>44542</v>
      </c>
      <c r="C248" s="2" t="s">
        <v>1879</v>
      </c>
      <c r="D248" t="s">
        <v>6143</v>
      </c>
      <c r="E248" s="2">
        <v>3</v>
      </c>
      <c r="F248" s="2" t="str">
        <f>_xlfn.XLOOKUP(C248,customers!$A$2:$A$1001,customers!$B$2:$B$1001,,0)</f>
        <v>Georgena Bentjens</v>
      </c>
      <c r="G248" s="2" t="str">
        <f>IF(_xlfn.XLOOKUP(orders!C248,customers!$A$1:$A$1001,customers!$C$1:$C$1001,,0)=0,"",_xlfn.XLOOKUP(orders!C248,customers!$A$1:$A$1001,customers!$C$1:$C$1001,,0))</f>
        <v>gbentjens6u@netlog.com</v>
      </c>
      <c r="H248" s="2" t="str">
        <f>_xlfn.XLOOKUP(C248,customers!$A$1:$A$1001,customers!$G$1:$G$1001,,0)</f>
        <v>United Kingdom</v>
      </c>
      <c r="I248" t="str">
        <f>INDEX(products!$A$1:$G$49,MATCH(orders!$D248,products!$A$1:$A$49,0),MATCH(orders!I$1,products!$A$1:$G$1,0))</f>
        <v>Lib</v>
      </c>
      <c r="J248" t="str">
        <f t="shared" si="9"/>
        <v>Liberica</v>
      </c>
      <c r="K248" t="str">
        <f>INDEX(products!$A$1:$G$49,MATCH(orders!$D248,products!$A$1:$A$49,0),MATCH(orders!K$1,products!$A$1:$G$1,0))</f>
        <v>D</v>
      </c>
      <c r="L248" t="str">
        <f t="shared" si="10"/>
        <v>Dark</v>
      </c>
      <c r="M248" s="17">
        <f>INDEX(products!$A$1:$G$49,MATCH(orders!$D248,products!$A$1:$A$49,0),MATCH(orders!M$1,products!$A$1:$G$1,0))</f>
        <v>1</v>
      </c>
      <c r="N248" s="13">
        <f>INDEX(products!$A$1:$G$49,MATCH(orders!$D248,products!$A$1:$A$49,0),MATCH(orders!N$1,products!$A$1:$G$1,0))</f>
        <v>12.95</v>
      </c>
      <c r="O248" s="15">
        <f t="shared" si="11"/>
        <v>38.849999999999994</v>
      </c>
      <c r="P248" t="str">
        <f>_xlfn.XLOOKUP(C248,customers!$A$2:$A$1001,customers!$I$2:$I$1001,,0)</f>
        <v>No</v>
      </c>
    </row>
    <row r="249" spans="1:16" x14ac:dyDescent="0.25">
      <c r="A249" s="2" t="s">
        <v>1884</v>
      </c>
      <c r="B249" s="3">
        <v>44131</v>
      </c>
      <c r="C249" s="2" t="s">
        <v>1885</v>
      </c>
      <c r="D249" t="s">
        <v>6178</v>
      </c>
      <c r="E249" s="2">
        <v>6</v>
      </c>
      <c r="F249" s="2" t="str">
        <f>_xlfn.XLOOKUP(C249,customers!$A$2:$A$1001,customers!$B$2:$B$1001,,0)</f>
        <v>Delmar Beasant</v>
      </c>
      <c r="G249" s="2" t="str">
        <f>IF(_xlfn.XLOOKUP(orders!C249,customers!$A$1:$A$1001,customers!$C$1:$C$1001,,0)=0,"",_xlfn.XLOOKUP(orders!C249,customers!$A$1:$A$1001,customers!$C$1:$C$1001,,0))</f>
        <v/>
      </c>
      <c r="H249" s="2" t="str">
        <f>_xlfn.XLOOKUP(C249,customers!$A$1:$A$1001,customers!$G$1:$G$1001,,0)</f>
        <v>Ireland</v>
      </c>
      <c r="I249" t="str">
        <f>INDEX(products!$A$1:$G$49,MATCH(orders!$D249,products!$A$1:$A$49,0),MATCH(orders!I$1,products!$A$1:$G$1,0))</f>
        <v>Rob</v>
      </c>
      <c r="J249" t="str">
        <f t="shared" si="9"/>
        <v>Robusta</v>
      </c>
      <c r="K249" t="str">
        <f>INDEX(products!$A$1:$G$49,MATCH(orders!$D249,products!$A$1:$A$49,0),MATCH(orders!K$1,products!$A$1:$G$1,0))</f>
        <v>L</v>
      </c>
      <c r="L249" t="str">
        <f t="shared" si="10"/>
        <v>Light</v>
      </c>
      <c r="M249" s="17">
        <f>INDEX(products!$A$1:$G$49,MATCH(orders!$D249,products!$A$1:$A$49,0),MATCH(orders!M$1,products!$A$1:$G$1,0))</f>
        <v>0.2</v>
      </c>
      <c r="N249" s="13">
        <f>INDEX(products!$A$1:$G$49,MATCH(orders!$D249,products!$A$1:$A$49,0),MATCH(orders!N$1,products!$A$1:$G$1,0))</f>
        <v>3.5849999999999995</v>
      </c>
      <c r="O249" s="15">
        <f t="shared" si="11"/>
        <v>21.509999999999998</v>
      </c>
      <c r="P249" t="str">
        <f>_xlfn.XLOOKUP(C249,customers!$A$2:$A$1001,customers!$I$2:$I$1001,,0)</f>
        <v>Yes</v>
      </c>
    </row>
    <row r="250" spans="1:16" x14ac:dyDescent="0.25">
      <c r="A250" s="2" t="s">
        <v>1889</v>
      </c>
      <c r="B250" s="3">
        <v>44019</v>
      </c>
      <c r="C250" s="2" t="s">
        <v>1890</v>
      </c>
      <c r="D250" t="s">
        <v>6147</v>
      </c>
      <c r="E250" s="2">
        <v>1</v>
      </c>
      <c r="F250" s="2" t="str">
        <f>_xlfn.XLOOKUP(C250,customers!$A$2:$A$1001,customers!$B$2:$B$1001,,0)</f>
        <v>Lyn Entwistle</v>
      </c>
      <c r="G250" s="2" t="str">
        <f>IF(_xlfn.XLOOKUP(orders!C250,customers!$A$1:$A$1001,customers!$C$1:$C$1001,,0)=0,"",_xlfn.XLOOKUP(orders!C250,customers!$A$1:$A$1001,customers!$C$1:$C$1001,,0))</f>
        <v>lentwistle6w@omniture.com</v>
      </c>
      <c r="H250" s="2" t="str">
        <f>_xlfn.XLOOKUP(C250,customers!$A$1:$A$1001,customers!$G$1:$G$1001,,0)</f>
        <v>United States</v>
      </c>
      <c r="I250" t="str">
        <f>INDEX(products!$A$1:$G$49,MATCH(orders!$D250,products!$A$1:$A$49,0),MATCH(orders!I$1,products!$A$1:$G$1,0))</f>
        <v>Ara</v>
      </c>
      <c r="J250" t="str">
        <f t="shared" si="9"/>
        <v>Arabica</v>
      </c>
      <c r="K250" t="str">
        <f>INDEX(products!$A$1:$G$49,MATCH(orders!$D250,products!$A$1:$A$49,0),MATCH(orders!K$1,products!$A$1:$G$1,0))</f>
        <v>D</v>
      </c>
      <c r="L250" t="str">
        <f t="shared" si="10"/>
        <v>Dark</v>
      </c>
      <c r="M250" s="17">
        <f>INDEX(products!$A$1:$G$49,MATCH(orders!$D250,products!$A$1:$A$49,0),MATCH(orders!M$1,products!$A$1:$G$1,0))</f>
        <v>1</v>
      </c>
      <c r="N250" s="13">
        <f>INDEX(products!$A$1:$G$49,MATCH(orders!$D250,products!$A$1:$A$49,0),MATCH(orders!N$1,products!$A$1:$G$1,0))</f>
        <v>9.9499999999999993</v>
      </c>
      <c r="O250" s="15">
        <f t="shared" si="11"/>
        <v>9.9499999999999993</v>
      </c>
      <c r="P250" t="str">
        <f>_xlfn.XLOOKUP(C250,customers!$A$2:$A$1001,customers!$I$2:$I$1001,,0)</f>
        <v>Yes</v>
      </c>
    </row>
    <row r="251" spans="1:16" x14ac:dyDescent="0.25">
      <c r="A251" s="2" t="s">
        <v>1895</v>
      </c>
      <c r="B251" s="3">
        <v>43861</v>
      </c>
      <c r="C251" s="2" t="s">
        <v>1935</v>
      </c>
      <c r="D251" t="s">
        <v>6170</v>
      </c>
      <c r="E251" s="2">
        <v>1</v>
      </c>
      <c r="F251" s="2" t="str">
        <f>_xlfn.XLOOKUP(C251,customers!$A$2:$A$1001,customers!$B$2:$B$1001,,0)</f>
        <v>Zacharias Kiffe</v>
      </c>
      <c r="G251" s="2" t="str">
        <f>IF(_xlfn.XLOOKUP(orders!C251,customers!$A$1:$A$1001,customers!$C$1:$C$1001,,0)=0,"",_xlfn.XLOOKUP(orders!C251,customers!$A$1:$A$1001,customers!$C$1:$C$1001,,0))</f>
        <v>zkiffe74@cyberchimps.com</v>
      </c>
      <c r="H251" s="2" t="str">
        <f>_xlfn.XLOOKUP(C251,customers!$A$1:$A$1001,customers!$G$1:$G$1001,,0)</f>
        <v>United States</v>
      </c>
      <c r="I251" t="str">
        <f>INDEX(products!$A$1:$G$49,MATCH(orders!$D251,products!$A$1:$A$49,0),MATCH(orders!I$1,products!$A$1:$G$1,0))</f>
        <v>Lib</v>
      </c>
      <c r="J251" t="str">
        <f t="shared" si="9"/>
        <v>Liberica</v>
      </c>
      <c r="K251" t="str">
        <f>INDEX(products!$A$1:$G$49,MATCH(orders!$D251,products!$A$1:$A$49,0),MATCH(orders!K$1,products!$A$1:$G$1,0))</f>
        <v>L</v>
      </c>
      <c r="L251" t="str">
        <f t="shared" si="10"/>
        <v>Light</v>
      </c>
      <c r="M251" s="17">
        <f>INDEX(products!$A$1:$G$49,MATCH(orders!$D251,products!$A$1:$A$49,0),MATCH(orders!M$1,products!$A$1:$G$1,0))</f>
        <v>1</v>
      </c>
      <c r="N251" s="13">
        <f>INDEX(products!$A$1:$G$49,MATCH(orders!$D251,products!$A$1:$A$49,0),MATCH(orders!N$1,products!$A$1:$G$1,0))</f>
        <v>15.85</v>
      </c>
      <c r="O251" s="15">
        <f t="shared" si="11"/>
        <v>15.85</v>
      </c>
      <c r="P251" t="str">
        <f>_xlfn.XLOOKUP(C251,customers!$A$2:$A$1001,customers!$I$2:$I$1001,,0)</f>
        <v>Yes</v>
      </c>
    </row>
    <row r="252" spans="1:16" x14ac:dyDescent="0.25">
      <c r="A252" s="2" t="s">
        <v>1900</v>
      </c>
      <c r="B252" s="3">
        <v>43879</v>
      </c>
      <c r="C252" s="2" t="s">
        <v>1901</v>
      </c>
      <c r="D252" t="s">
        <v>6174</v>
      </c>
      <c r="E252" s="2">
        <v>1</v>
      </c>
      <c r="F252" s="2" t="str">
        <f>_xlfn.XLOOKUP(C252,customers!$A$2:$A$1001,customers!$B$2:$B$1001,,0)</f>
        <v>Mercedes Acott</v>
      </c>
      <c r="G252" s="2" t="str">
        <f>IF(_xlfn.XLOOKUP(orders!C252,customers!$A$1:$A$1001,customers!$C$1:$C$1001,,0)=0,"",_xlfn.XLOOKUP(orders!C252,customers!$A$1:$A$1001,customers!$C$1:$C$1001,,0))</f>
        <v>macott6y@pagesperso-orange.fr</v>
      </c>
      <c r="H252" s="2" t="str">
        <f>_xlfn.XLOOKUP(C252,customers!$A$1:$A$1001,customers!$G$1:$G$1001,,0)</f>
        <v>United States</v>
      </c>
      <c r="I252" t="str">
        <f>INDEX(products!$A$1:$G$49,MATCH(orders!$D252,products!$A$1:$A$49,0),MATCH(orders!I$1,products!$A$1:$G$1,0))</f>
        <v>Rob</v>
      </c>
      <c r="J252" t="str">
        <f t="shared" si="9"/>
        <v>Robusta</v>
      </c>
      <c r="K252" t="str">
        <f>INDEX(products!$A$1:$G$49,MATCH(orders!$D252,products!$A$1:$A$49,0),MATCH(orders!K$1,products!$A$1:$G$1,0))</f>
        <v>M</v>
      </c>
      <c r="L252" t="str">
        <f t="shared" si="10"/>
        <v>Medium</v>
      </c>
      <c r="M252" s="17">
        <f>INDEX(products!$A$1:$G$49,MATCH(orders!$D252,products!$A$1:$A$49,0),MATCH(orders!M$1,products!$A$1:$G$1,0))</f>
        <v>0.2</v>
      </c>
      <c r="N252" s="13">
        <f>INDEX(products!$A$1:$G$49,MATCH(orders!$D252,products!$A$1:$A$49,0),MATCH(orders!N$1,products!$A$1:$G$1,0))</f>
        <v>2.9849999999999999</v>
      </c>
      <c r="O252" s="15">
        <f t="shared" si="11"/>
        <v>2.9849999999999999</v>
      </c>
      <c r="P252" t="str">
        <f>_xlfn.XLOOKUP(C252,customers!$A$2:$A$1001,customers!$I$2:$I$1001,,0)</f>
        <v>Yes</v>
      </c>
    </row>
    <row r="253" spans="1:16" x14ac:dyDescent="0.25">
      <c r="A253" s="2" t="s">
        <v>1906</v>
      </c>
      <c r="B253" s="3">
        <v>44360</v>
      </c>
      <c r="C253" s="2" t="s">
        <v>1907</v>
      </c>
      <c r="D253" t="s">
        <v>6141</v>
      </c>
      <c r="E253" s="2">
        <v>5</v>
      </c>
      <c r="F253" s="2" t="str">
        <f>_xlfn.XLOOKUP(C253,customers!$A$2:$A$1001,customers!$B$2:$B$1001,,0)</f>
        <v>Connor Heaviside</v>
      </c>
      <c r="G253" s="2" t="str">
        <f>IF(_xlfn.XLOOKUP(orders!C253,customers!$A$1:$A$1001,customers!$C$1:$C$1001,,0)=0,"",_xlfn.XLOOKUP(orders!C253,customers!$A$1:$A$1001,customers!$C$1:$C$1001,,0))</f>
        <v>cheaviside6z@rediff.com</v>
      </c>
      <c r="H253" s="2" t="str">
        <f>_xlfn.XLOOKUP(C253,customers!$A$1:$A$1001,customers!$G$1:$G$1001,,0)</f>
        <v>United States</v>
      </c>
      <c r="I253" t="str">
        <f>INDEX(products!$A$1:$G$49,MATCH(orders!$D253,products!$A$1:$A$49,0),MATCH(orders!I$1,products!$A$1:$G$1,0))</f>
        <v>Exc</v>
      </c>
      <c r="J253" t="str">
        <f t="shared" si="9"/>
        <v>Excelsa</v>
      </c>
      <c r="K253" t="str">
        <f>INDEX(products!$A$1:$G$49,MATCH(orders!$D253,products!$A$1:$A$49,0),MATCH(orders!K$1,products!$A$1:$G$1,0))</f>
        <v>M</v>
      </c>
      <c r="L253" t="str">
        <f t="shared" si="10"/>
        <v>Medium</v>
      </c>
      <c r="M253" s="17">
        <f>INDEX(products!$A$1:$G$49,MATCH(orders!$D253,products!$A$1:$A$49,0),MATCH(orders!M$1,products!$A$1:$G$1,0))</f>
        <v>1</v>
      </c>
      <c r="N253" s="13">
        <f>INDEX(products!$A$1:$G$49,MATCH(orders!$D253,products!$A$1:$A$49,0),MATCH(orders!N$1,products!$A$1:$G$1,0))</f>
        <v>13.75</v>
      </c>
      <c r="O253" s="15">
        <f t="shared" si="11"/>
        <v>68.75</v>
      </c>
      <c r="P253" t="str">
        <f>_xlfn.XLOOKUP(C253,customers!$A$2:$A$1001,customers!$I$2:$I$1001,,0)</f>
        <v>Yes</v>
      </c>
    </row>
    <row r="254" spans="1:16" x14ac:dyDescent="0.25">
      <c r="A254" s="2" t="s">
        <v>1912</v>
      </c>
      <c r="B254" s="3">
        <v>44779</v>
      </c>
      <c r="C254" s="2" t="s">
        <v>1913</v>
      </c>
      <c r="D254" t="s">
        <v>6147</v>
      </c>
      <c r="E254" s="2">
        <v>3</v>
      </c>
      <c r="F254" s="2" t="str">
        <f>_xlfn.XLOOKUP(C254,customers!$A$2:$A$1001,customers!$B$2:$B$1001,,0)</f>
        <v>Devy Bulbrook</v>
      </c>
      <c r="G254" s="2" t="str">
        <f>IF(_xlfn.XLOOKUP(orders!C254,customers!$A$1:$A$1001,customers!$C$1:$C$1001,,0)=0,"",_xlfn.XLOOKUP(orders!C254,customers!$A$1:$A$1001,customers!$C$1:$C$1001,,0))</f>
        <v/>
      </c>
      <c r="H254" s="2" t="str">
        <f>_xlfn.XLOOKUP(C254,customers!$A$1:$A$1001,customers!$G$1:$G$1001,,0)</f>
        <v>United States</v>
      </c>
      <c r="I254" t="str">
        <f>INDEX(products!$A$1:$G$49,MATCH(orders!$D254,products!$A$1:$A$49,0),MATCH(orders!I$1,products!$A$1:$G$1,0))</f>
        <v>Ara</v>
      </c>
      <c r="J254" t="str">
        <f t="shared" si="9"/>
        <v>Arabica</v>
      </c>
      <c r="K254" t="str">
        <f>INDEX(products!$A$1:$G$49,MATCH(orders!$D254,products!$A$1:$A$49,0),MATCH(orders!K$1,products!$A$1:$G$1,0))</f>
        <v>D</v>
      </c>
      <c r="L254" t="str">
        <f t="shared" si="10"/>
        <v>Dark</v>
      </c>
      <c r="M254" s="17">
        <f>INDEX(products!$A$1:$G$49,MATCH(orders!$D254,products!$A$1:$A$49,0),MATCH(orders!M$1,products!$A$1:$G$1,0))</f>
        <v>1</v>
      </c>
      <c r="N254" s="13">
        <f>INDEX(products!$A$1:$G$49,MATCH(orders!$D254,products!$A$1:$A$49,0),MATCH(orders!N$1,products!$A$1:$G$1,0))</f>
        <v>9.9499999999999993</v>
      </c>
      <c r="O254" s="15">
        <f t="shared" si="11"/>
        <v>29.849999999999998</v>
      </c>
      <c r="P254" t="str">
        <f>_xlfn.XLOOKUP(C254,customers!$A$2:$A$1001,customers!$I$2:$I$1001,,0)</f>
        <v>No</v>
      </c>
    </row>
    <row r="255" spans="1:16" x14ac:dyDescent="0.25">
      <c r="A255" s="2" t="s">
        <v>1917</v>
      </c>
      <c r="B255" s="3">
        <v>44523</v>
      </c>
      <c r="C255" s="2" t="s">
        <v>1918</v>
      </c>
      <c r="D255" t="s">
        <v>6162</v>
      </c>
      <c r="E255" s="2">
        <v>4</v>
      </c>
      <c r="F255" s="2" t="str">
        <f>_xlfn.XLOOKUP(C255,customers!$A$2:$A$1001,customers!$B$2:$B$1001,,0)</f>
        <v>Leia Kernan</v>
      </c>
      <c r="G255" s="2" t="str">
        <f>IF(_xlfn.XLOOKUP(orders!C255,customers!$A$1:$A$1001,customers!$C$1:$C$1001,,0)=0,"",_xlfn.XLOOKUP(orders!C255,customers!$A$1:$A$1001,customers!$C$1:$C$1001,,0))</f>
        <v>lkernan71@wsj.com</v>
      </c>
      <c r="H255" s="2" t="str">
        <f>_xlfn.XLOOKUP(C255,customers!$A$1:$A$1001,customers!$G$1:$G$1001,,0)</f>
        <v>United States</v>
      </c>
      <c r="I255" t="str">
        <f>INDEX(products!$A$1:$G$49,MATCH(orders!$D255,products!$A$1:$A$49,0),MATCH(orders!I$1,products!$A$1:$G$1,0))</f>
        <v>Lib</v>
      </c>
      <c r="J255" t="str">
        <f t="shared" si="9"/>
        <v>Liberica</v>
      </c>
      <c r="K255" t="str">
        <f>INDEX(products!$A$1:$G$49,MATCH(orders!$D255,products!$A$1:$A$49,0),MATCH(orders!K$1,products!$A$1:$G$1,0))</f>
        <v>M</v>
      </c>
      <c r="L255" t="str">
        <f t="shared" si="10"/>
        <v>Medium</v>
      </c>
      <c r="M255" s="17">
        <f>INDEX(products!$A$1:$G$49,MATCH(orders!$D255,products!$A$1:$A$49,0),MATCH(orders!M$1,products!$A$1:$G$1,0))</f>
        <v>1</v>
      </c>
      <c r="N255" s="13">
        <f>INDEX(products!$A$1:$G$49,MATCH(orders!$D255,products!$A$1:$A$49,0),MATCH(orders!N$1,products!$A$1:$G$1,0))</f>
        <v>14.55</v>
      </c>
      <c r="O255" s="15">
        <f t="shared" si="11"/>
        <v>58.2</v>
      </c>
      <c r="P255" t="str">
        <f>_xlfn.XLOOKUP(C255,customers!$A$2:$A$1001,customers!$I$2:$I$1001,,0)</f>
        <v>No</v>
      </c>
    </row>
    <row r="256" spans="1:16" x14ac:dyDescent="0.25">
      <c r="A256" s="2" t="s">
        <v>1923</v>
      </c>
      <c r="B256" s="3">
        <v>44482</v>
      </c>
      <c r="C256" s="2" t="s">
        <v>1924</v>
      </c>
      <c r="D256" t="s">
        <v>6173</v>
      </c>
      <c r="E256" s="2">
        <v>4</v>
      </c>
      <c r="F256" s="2" t="str">
        <f>_xlfn.XLOOKUP(C256,customers!$A$2:$A$1001,customers!$B$2:$B$1001,,0)</f>
        <v>Rosaline McLae</v>
      </c>
      <c r="G256" s="2" t="str">
        <f>IF(_xlfn.XLOOKUP(orders!C256,customers!$A$1:$A$1001,customers!$C$1:$C$1001,,0)=0,"",_xlfn.XLOOKUP(orders!C256,customers!$A$1:$A$1001,customers!$C$1:$C$1001,,0))</f>
        <v>rmclae72@dailymotion.com</v>
      </c>
      <c r="H256" s="2" t="str">
        <f>_xlfn.XLOOKUP(C256,customers!$A$1:$A$1001,customers!$G$1:$G$1001,,0)</f>
        <v>United Kingdom</v>
      </c>
      <c r="I256" t="str">
        <f>INDEX(products!$A$1:$G$49,MATCH(orders!$D256,products!$A$1:$A$49,0),MATCH(orders!I$1,products!$A$1:$G$1,0))</f>
        <v>Rob</v>
      </c>
      <c r="J256" t="str">
        <f t="shared" si="9"/>
        <v>Robusta</v>
      </c>
      <c r="K256" t="str">
        <f>INDEX(products!$A$1:$G$49,MATCH(orders!$D256,products!$A$1:$A$49,0),MATCH(orders!K$1,products!$A$1:$G$1,0))</f>
        <v>L</v>
      </c>
      <c r="L256" t="str">
        <f t="shared" si="10"/>
        <v>Light</v>
      </c>
      <c r="M256" s="17">
        <f>INDEX(products!$A$1:$G$49,MATCH(orders!$D256,products!$A$1:$A$49,0),MATCH(orders!M$1,products!$A$1:$G$1,0))</f>
        <v>0.5</v>
      </c>
      <c r="N256" s="13">
        <f>INDEX(products!$A$1:$G$49,MATCH(orders!$D256,products!$A$1:$A$49,0),MATCH(orders!N$1,products!$A$1:$G$1,0))</f>
        <v>7.169999999999999</v>
      </c>
      <c r="O256" s="15">
        <f t="shared" si="11"/>
        <v>28.679999999999996</v>
      </c>
      <c r="P256" t="str">
        <f>_xlfn.XLOOKUP(C256,customers!$A$2:$A$1001,customers!$I$2:$I$1001,,0)</f>
        <v>No</v>
      </c>
    </row>
    <row r="257" spans="1:16" x14ac:dyDescent="0.25">
      <c r="A257" s="2" t="s">
        <v>1928</v>
      </c>
      <c r="B257" s="3">
        <v>44439</v>
      </c>
      <c r="C257" s="2" t="s">
        <v>1929</v>
      </c>
      <c r="D257" t="s">
        <v>6173</v>
      </c>
      <c r="E257" s="2">
        <v>3</v>
      </c>
      <c r="F257" s="2" t="str">
        <f>_xlfn.XLOOKUP(C257,customers!$A$2:$A$1001,customers!$B$2:$B$1001,,0)</f>
        <v>Cleve Blowfelde</v>
      </c>
      <c r="G257" s="2" t="str">
        <f>IF(_xlfn.XLOOKUP(orders!C257,customers!$A$1:$A$1001,customers!$C$1:$C$1001,,0)=0,"",_xlfn.XLOOKUP(orders!C257,customers!$A$1:$A$1001,customers!$C$1:$C$1001,,0))</f>
        <v>cblowfelde73@ustream.tv</v>
      </c>
      <c r="H257" s="2" t="str">
        <f>_xlfn.XLOOKUP(C257,customers!$A$1:$A$1001,customers!$G$1:$G$1001,,0)</f>
        <v>United States</v>
      </c>
      <c r="I257" t="str">
        <f>INDEX(products!$A$1:$G$49,MATCH(orders!$D257,products!$A$1:$A$49,0),MATCH(orders!I$1,products!$A$1:$G$1,0))</f>
        <v>Rob</v>
      </c>
      <c r="J257" t="str">
        <f t="shared" si="9"/>
        <v>Robusta</v>
      </c>
      <c r="K257" t="str">
        <f>INDEX(products!$A$1:$G$49,MATCH(orders!$D257,products!$A$1:$A$49,0),MATCH(orders!K$1,products!$A$1:$G$1,0))</f>
        <v>L</v>
      </c>
      <c r="L257" t="str">
        <f t="shared" si="10"/>
        <v>Light</v>
      </c>
      <c r="M257" s="17">
        <f>INDEX(products!$A$1:$G$49,MATCH(orders!$D257,products!$A$1:$A$49,0),MATCH(orders!M$1,products!$A$1:$G$1,0))</f>
        <v>0.5</v>
      </c>
      <c r="N257" s="13">
        <f>INDEX(products!$A$1:$G$49,MATCH(orders!$D257,products!$A$1:$A$49,0),MATCH(orders!N$1,products!$A$1:$G$1,0))</f>
        <v>7.169999999999999</v>
      </c>
      <c r="O257" s="15">
        <f t="shared" si="11"/>
        <v>21.509999999999998</v>
      </c>
      <c r="P257" t="str">
        <f>_xlfn.XLOOKUP(C257,customers!$A$2:$A$1001,customers!$I$2:$I$1001,,0)</f>
        <v>No</v>
      </c>
    </row>
    <row r="258" spans="1:16" x14ac:dyDescent="0.25">
      <c r="A258" s="2" t="s">
        <v>1934</v>
      </c>
      <c r="B258" s="3">
        <v>43846</v>
      </c>
      <c r="C258" s="2" t="s">
        <v>1935</v>
      </c>
      <c r="D258" t="s">
        <v>6160</v>
      </c>
      <c r="E258" s="2">
        <v>2</v>
      </c>
      <c r="F258" s="2" t="str">
        <f>_xlfn.XLOOKUP(C258,customers!$A$2:$A$1001,customers!$B$2:$B$1001,,0)</f>
        <v>Zacharias Kiffe</v>
      </c>
      <c r="G258" s="2" t="str">
        <f>IF(_xlfn.XLOOKUP(orders!C258,customers!$A$1:$A$1001,customers!$C$1:$C$1001,,0)=0,"",_xlfn.XLOOKUP(orders!C258,customers!$A$1:$A$1001,customers!$C$1:$C$1001,,0))</f>
        <v>zkiffe74@cyberchimps.com</v>
      </c>
      <c r="H258" s="2" t="str">
        <f>_xlfn.XLOOKUP(C258,customers!$A$1:$A$1001,customers!$G$1:$G$1001,,0)</f>
        <v>United States</v>
      </c>
      <c r="I258" t="str">
        <f>INDEX(products!$A$1:$G$49,MATCH(orders!$D258,products!$A$1:$A$49,0),MATCH(orders!I$1,products!$A$1:$G$1,0))</f>
        <v>Lib</v>
      </c>
      <c r="J258" t="str">
        <f t="shared" ref="J258:J321" si="12">IF(I258="Rob","Robusta", IF(I258="Exc", "Excelsa", IF(I258="Lib","Liberica", IF(I258="Ara","Arabica",""))))</f>
        <v>Liberica</v>
      </c>
      <c r="K258" t="str">
        <f>INDEX(products!$A$1:$G$49,MATCH(orders!$D258,products!$A$1:$A$49,0),MATCH(orders!K$1,products!$A$1:$G$1,0))</f>
        <v>M</v>
      </c>
      <c r="L258" t="str">
        <f t="shared" ref="L258:L321" si="13">IF(K258="M","Medium", IF(K258="L","Light", IF(K258="D","Dark","")))</f>
        <v>Medium</v>
      </c>
      <c r="M258" s="17">
        <f>INDEX(products!$A$1:$G$49,MATCH(orders!$D258,products!$A$1:$A$49,0),MATCH(orders!M$1,products!$A$1:$G$1,0))</f>
        <v>0.5</v>
      </c>
      <c r="N258" s="13">
        <f>INDEX(products!$A$1:$G$49,MATCH(orders!$D258,products!$A$1:$A$49,0),MATCH(orders!N$1,products!$A$1:$G$1,0))</f>
        <v>8.73</v>
      </c>
      <c r="O258" s="15">
        <f t="shared" si="11"/>
        <v>17.46</v>
      </c>
      <c r="P258" t="str">
        <f>_xlfn.XLOOKUP(C258,customers!$A$2:$A$1001,customers!$I$2:$I$1001,,0)</f>
        <v>Yes</v>
      </c>
    </row>
    <row r="259" spans="1:16" x14ac:dyDescent="0.25">
      <c r="A259" s="2" t="s">
        <v>1940</v>
      </c>
      <c r="B259" s="3">
        <v>44676</v>
      </c>
      <c r="C259" s="2" t="s">
        <v>1941</v>
      </c>
      <c r="D259" t="s">
        <v>6185</v>
      </c>
      <c r="E259" s="2">
        <v>1</v>
      </c>
      <c r="F259" s="2" t="str">
        <f>_xlfn.XLOOKUP(C259,customers!$A$2:$A$1001,customers!$B$2:$B$1001,,0)</f>
        <v>Denyse O'Calleran</v>
      </c>
      <c r="G259" s="2" t="str">
        <f>IF(_xlfn.XLOOKUP(orders!C259,customers!$A$1:$A$1001,customers!$C$1:$C$1001,,0)=0,"",_xlfn.XLOOKUP(orders!C259,customers!$A$1:$A$1001,customers!$C$1:$C$1001,,0))</f>
        <v>docalleran75@ucla.edu</v>
      </c>
      <c r="H259" s="2" t="str">
        <f>_xlfn.XLOOKUP(C259,customers!$A$1:$A$1001,customers!$G$1:$G$1001,,0)</f>
        <v>United States</v>
      </c>
      <c r="I259" t="str">
        <f>INDEX(products!$A$1:$G$49,MATCH(orders!$D259,products!$A$1:$A$49,0),MATCH(orders!I$1,products!$A$1:$G$1,0))</f>
        <v>Exc</v>
      </c>
      <c r="J259" t="str">
        <f t="shared" si="12"/>
        <v>Excelsa</v>
      </c>
      <c r="K259" t="str">
        <f>INDEX(products!$A$1:$G$49,MATCH(orders!$D259,products!$A$1:$A$49,0),MATCH(orders!K$1,products!$A$1:$G$1,0))</f>
        <v>D</v>
      </c>
      <c r="L259" t="str">
        <f t="shared" si="13"/>
        <v>Dark</v>
      </c>
      <c r="M259" s="17">
        <f>INDEX(products!$A$1:$G$49,MATCH(orders!$D259,products!$A$1:$A$49,0),MATCH(orders!M$1,products!$A$1:$G$1,0))</f>
        <v>2.5</v>
      </c>
      <c r="N259" s="13">
        <f>INDEX(products!$A$1:$G$49,MATCH(orders!$D259,products!$A$1:$A$49,0),MATCH(orders!N$1,products!$A$1:$G$1,0))</f>
        <v>27.945</v>
      </c>
      <c r="O259" s="15">
        <f t="shared" ref="O259:O322" si="14">N259*E259</f>
        <v>27.945</v>
      </c>
      <c r="P259" t="str">
        <f>_xlfn.XLOOKUP(C259,customers!$A$2:$A$1001,customers!$I$2:$I$1001,,0)</f>
        <v>Yes</v>
      </c>
    </row>
    <row r="260" spans="1:16" x14ac:dyDescent="0.25">
      <c r="A260" s="2" t="s">
        <v>1946</v>
      </c>
      <c r="B260" s="3">
        <v>44513</v>
      </c>
      <c r="C260" s="2" t="s">
        <v>1947</v>
      </c>
      <c r="D260" t="s">
        <v>6185</v>
      </c>
      <c r="E260" s="2">
        <v>5</v>
      </c>
      <c r="F260" s="2" t="str">
        <f>_xlfn.XLOOKUP(C260,customers!$A$2:$A$1001,customers!$B$2:$B$1001,,0)</f>
        <v>Cobby Cromwell</v>
      </c>
      <c r="G260" s="2" t="str">
        <f>IF(_xlfn.XLOOKUP(orders!C260,customers!$A$1:$A$1001,customers!$C$1:$C$1001,,0)=0,"",_xlfn.XLOOKUP(orders!C260,customers!$A$1:$A$1001,customers!$C$1:$C$1001,,0))</f>
        <v>ccromwell76@desdev.cn</v>
      </c>
      <c r="H260" s="2" t="str">
        <f>_xlfn.XLOOKUP(C260,customers!$A$1:$A$1001,customers!$G$1:$G$1001,,0)</f>
        <v>United States</v>
      </c>
      <c r="I260" t="str">
        <f>INDEX(products!$A$1:$G$49,MATCH(orders!$D260,products!$A$1:$A$49,0),MATCH(orders!I$1,products!$A$1:$G$1,0))</f>
        <v>Exc</v>
      </c>
      <c r="J260" t="str">
        <f t="shared" si="12"/>
        <v>Excelsa</v>
      </c>
      <c r="K260" t="str">
        <f>INDEX(products!$A$1:$G$49,MATCH(orders!$D260,products!$A$1:$A$49,0),MATCH(orders!K$1,products!$A$1:$G$1,0))</f>
        <v>D</v>
      </c>
      <c r="L260" t="str">
        <f t="shared" si="13"/>
        <v>Dark</v>
      </c>
      <c r="M260" s="17">
        <f>INDEX(products!$A$1:$G$49,MATCH(orders!$D260,products!$A$1:$A$49,0),MATCH(orders!M$1,products!$A$1:$G$1,0))</f>
        <v>2.5</v>
      </c>
      <c r="N260" s="13">
        <f>INDEX(products!$A$1:$G$49,MATCH(orders!$D260,products!$A$1:$A$49,0),MATCH(orders!N$1,products!$A$1:$G$1,0))</f>
        <v>27.945</v>
      </c>
      <c r="O260" s="15">
        <f t="shared" si="14"/>
        <v>139.72499999999999</v>
      </c>
      <c r="P260" t="str">
        <f>_xlfn.XLOOKUP(C260,customers!$A$2:$A$1001,customers!$I$2:$I$1001,,0)</f>
        <v>No</v>
      </c>
    </row>
    <row r="261" spans="1:16" x14ac:dyDescent="0.25">
      <c r="A261" s="2" t="s">
        <v>1952</v>
      </c>
      <c r="B261" s="3">
        <v>44355</v>
      </c>
      <c r="C261" s="2" t="s">
        <v>1953</v>
      </c>
      <c r="D261" t="s">
        <v>6174</v>
      </c>
      <c r="E261" s="2">
        <v>2</v>
      </c>
      <c r="F261" s="2" t="str">
        <f>_xlfn.XLOOKUP(C261,customers!$A$2:$A$1001,customers!$B$2:$B$1001,,0)</f>
        <v>Irv Hay</v>
      </c>
      <c r="G261" s="2" t="str">
        <f>IF(_xlfn.XLOOKUP(orders!C261,customers!$A$1:$A$1001,customers!$C$1:$C$1001,,0)=0,"",_xlfn.XLOOKUP(orders!C261,customers!$A$1:$A$1001,customers!$C$1:$C$1001,,0))</f>
        <v>ihay77@lulu.com</v>
      </c>
      <c r="H261" s="2" t="str">
        <f>_xlfn.XLOOKUP(C261,customers!$A$1:$A$1001,customers!$G$1:$G$1001,,0)</f>
        <v>United Kingdom</v>
      </c>
      <c r="I261" t="str">
        <f>INDEX(products!$A$1:$G$49,MATCH(orders!$D261,products!$A$1:$A$49,0),MATCH(orders!I$1,products!$A$1:$G$1,0))</f>
        <v>Rob</v>
      </c>
      <c r="J261" t="str">
        <f t="shared" si="12"/>
        <v>Robusta</v>
      </c>
      <c r="K261" t="str">
        <f>INDEX(products!$A$1:$G$49,MATCH(orders!$D261,products!$A$1:$A$49,0),MATCH(orders!K$1,products!$A$1:$G$1,0))</f>
        <v>M</v>
      </c>
      <c r="L261" t="str">
        <f t="shared" si="13"/>
        <v>Medium</v>
      </c>
      <c r="M261" s="17">
        <f>INDEX(products!$A$1:$G$49,MATCH(orders!$D261,products!$A$1:$A$49,0),MATCH(orders!M$1,products!$A$1:$G$1,0))</f>
        <v>0.2</v>
      </c>
      <c r="N261" s="13">
        <f>INDEX(products!$A$1:$G$49,MATCH(orders!$D261,products!$A$1:$A$49,0),MATCH(orders!N$1,products!$A$1:$G$1,0))</f>
        <v>2.9849999999999999</v>
      </c>
      <c r="O261" s="15">
        <f t="shared" si="14"/>
        <v>5.97</v>
      </c>
      <c r="P261" t="str">
        <f>_xlfn.XLOOKUP(C261,customers!$A$2:$A$1001,customers!$I$2:$I$1001,,0)</f>
        <v>No</v>
      </c>
    </row>
    <row r="262" spans="1:16" x14ac:dyDescent="0.25">
      <c r="A262" s="2" t="s">
        <v>1958</v>
      </c>
      <c r="B262" s="3">
        <v>44156</v>
      </c>
      <c r="C262" s="2" t="s">
        <v>1959</v>
      </c>
      <c r="D262" t="s">
        <v>6142</v>
      </c>
      <c r="E262" s="2">
        <v>1</v>
      </c>
      <c r="F262" s="2" t="str">
        <f>_xlfn.XLOOKUP(C262,customers!$A$2:$A$1001,customers!$B$2:$B$1001,,0)</f>
        <v>Tani Taffarello</v>
      </c>
      <c r="G262" s="2" t="str">
        <f>IF(_xlfn.XLOOKUP(orders!C262,customers!$A$1:$A$1001,customers!$C$1:$C$1001,,0)=0,"",_xlfn.XLOOKUP(orders!C262,customers!$A$1:$A$1001,customers!$C$1:$C$1001,,0))</f>
        <v>ttaffarello78@sciencedaily.com</v>
      </c>
      <c r="H262" s="2" t="str">
        <f>_xlfn.XLOOKUP(C262,customers!$A$1:$A$1001,customers!$G$1:$G$1001,,0)</f>
        <v>United States</v>
      </c>
      <c r="I262" t="str">
        <f>INDEX(products!$A$1:$G$49,MATCH(orders!$D262,products!$A$1:$A$49,0),MATCH(orders!I$1,products!$A$1:$G$1,0))</f>
        <v>Rob</v>
      </c>
      <c r="J262" t="str">
        <f t="shared" si="12"/>
        <v>Robusta</v>
      </c>
      <c r="K262" t="str">
        <f>INDEX(products!$A$1:$G$49,MATCH(orders!$D262,products!$A$1:$A$49,0),MATCH(orders!K$1,products!$A$1:$G$1,0))</f>
        <v>L</v>
      </c>
      <c r="L262" t="str">
        <f t="shared" si="13"/>
        <v>Light</v>
      </c>
      <c r="M262" s="17">
        <f>INDEX(products!$A$1:$G$49,MATCH(orders!$D262,products!$A$1:$A$49,0),MATCH(orders!M$1,products!$A$1:$G$1,0))</f>
        <v>2.5</v>
      </c>
      <c r="N262" s="13">
        <f>INDEX(products!$A$1:$G$49,MATCH(orders!$D262,products!$A$1:$A$49,0),MATCH(orders!N$1,products!$A$1:$G$1,0))</f>
        <v>27.484999999999996</v>
      </c>
      <c r="O262" s="15">
        <f t="shared" si="14"/>
        <v>27.484999999999996</v>
      </c>
      <c r="P262" t="str">
        <f>_xlfn.XLOOKUP(C262,customers!$A$2:$A$1001,customers!$I$2:$I$1001,,0)</f>
        <v>Yes</v>
      </c>
    </row>
    <row r="263" spans="1:16" x14ac:dyDescent="0.25">
      <c r="A263" s="2" t="s">
        <v>1963</v>
      </c>
      <c r="B263" s="3">
        <v>43538</v>
      </c>
      <c r="C263" s="2" t="s">
        <v>1964</v>
      </c>
      <c r="D263" t="s">
        <v>6179</v>
      </c>
      <c r="E263" s="2">
        <v>5</v>
      </c>
      <c r="F263" s="2" t="str">
        <f>_xlfn.XLOOKUP(C263,customers!$A$2:$A$1001,customers!$B$2:$B$1001,,0)</f>
        <v>Monique Canty</v>
      </c>
      <c r="G263" s="2" t="str">
        <f>IF(_xlfn.XLOOKUP(orders!C263,customers!$A$1:$A$1001,customers!$C$1:$C$1001,,0)=0,"",_xlfn.XLOOKUP(orders!C263,customers!$A$1:$A$1001,customers!$C$1:$C$1001,,0))</f>
        <v>mcanty79@jigsy.com</v>
      </c>
      <c r="H263" s="2" t="str">
        <f>_xlfn.XLOOKUP(C263,customers!$A$1:$A$1001,customers!$G$1:$G$1001,,0)</f>
        <v>United States</v>
      </c>
      <c r="I263" t="str">
        <f>INDEX(products!$A$1:$G$49,MATCH(orders!$D263,products!$A$1:$A$49,0),MATCH(orders!I$1,products!$A$1:$G$1,0))</f>
        <v>Rob</v>
      </c>
      <c r="J263" t="str">
        <f t="shared" si="12"/>
        <v>Robusta</v>
      </c>
      <c r="K263" t="str">
        <f>INDEX(products!$A$1:$G$49,MATCH(orders!$D263,products!$A$1:$A$49,0),MATCH(orders!K$1,products!$A$1:$G$1,0))</f>
        <v>L</v>
      </c>
      <c r="L263" t="str">
        <f t="shared" si="13"/>
        <v>Light</v>
      </c>
      <c r="M263" s="17">
        <f>INDEX(products!$A$1:$G$49,MATCH(orders!$D263,products!$A$1:$A$49,0),MATCH(orders!M$1,products!$A$1:$G$1,0))</f>
        <v>1</v>
      </c>
      <c r="N263" s="13">
        <f>INDEX(products!$A$1:$G$49,MATCH(orders!$D263,products!$A$1:$A$49,0),MATCH(orders!N$1,products!$A$1:$G$1,0))</f>
        <v>11.95</v>
      </c>
      <c r="O263" s="15">
        <f t="shared" si="14"/>
        <v>59.75</v>
      </c>
      <c r="P263" t="str">
        <f>_xlfn.XLOOKUP(C263,customers!$A$2:$A$1001,customers!$I$2:$I$1001,,0)</f>
        <v>Yes</v>
      </c>
    </row>
    <row r="264" spans="1:16" x14ac:dyDescent="0.25">
      <c r="A264" s="2" t="s">
        <v>1969</v>
      </c>
      <c r="B264" s="3">
        <v>43693</v>
      </c>
      <c r="C264" s="2" t="s">
        <v>1970</v>
      </c>
      <c r="D264" t="s">
        <v>6141</v>
      </c>
      <c r="E264" s="2">
        <v>3</v>
      </c>
      <c r="F264" s="2" t="str">
        <f>_xlfn.XLOOKUP(C264,customers!$A$2:$A$1001,customers!$B$2:$B$1001,,0)</f>
        <v>Javier Kopke</v>
      </c>
      <c r="G264" s="2" t="str">
        <f>IF(_xlfn.XLOOKUP(orders!C264,customers!$A$1:$A$1001,customers!$C$1:$C$1001,,0)=0,"",_xlfn.XLOOKUP(orders!C264,customers!$A$1:$A$1001,customers!$C$1:$C$1001,,0))</f>
        <v>jkopke7a@auda.org.au</v>
      </c>
      <c r="H264" s="2" t="str">
        <f>_xlfn.XLOOKUP(C264,customers!$A$1:$A$1001,customers!$G$1:$G$1001,,0)</f>
        <v>United States</v>
      </c>
      <c r="I264" t="str">
        <f>INDEX(products!$A$1:$G$49,MATCH(orders!$D264,products!$A$1:$A$49,0),MATCH(orders!I$1,products!$A$1:$G$1,0))</f>
        <v>Exc</v>
      </c>
      <c r="J264" t="str">
        <f t="shared" si="12"/>
        <v>Excelsa</v>
      </c>
      <c r="K264" t="str">
        <f>INDEX(products!$A$1:$G$49,MATCH(orders!$D264,products!$A$1:$A$49,0),MATCH(orders!K$1,products!$A$1:$G$1,0))</f>
        <v>M</v>
      </c>
      <c r="L264" t="str">
        <f t="shared" si="13"/>
        <v>Medium</v>
      </c>
      <c r="M264" s="17">
        <f>INDEX(products!$A$1:$G$49,MATCH(orders!$D264,products!$A$1:$A$49,0),MATCH(orders!M$1,products!$A$1:$G$1,0))</f>
        <v>1</v>
      </c>
      <c r="N264" s="13">
        <f>INDEX(products!$A$1:$G$49,MATCH(orders!$D264,products!$A$1:$A$49,0),MATCH(orders!N$1,products!$A$1:$G$1,0))</f>
        <v>13.75</v>
      </c>
      <c r="O264" s="15">
        <f t="shared" si="14"/>
        <v>41.25</v>
      </c>
      <c r="P264" t="str">
        <f>_xlfn.XLOOKUP(C264,customers!$A$2:$A$1001,customers!$I$2:$I$1001,,0)</f>
        <v>No</v>
      </c>
    </row>
    <row r="265" spans="1:16" x14ac:dyDescent="0.25">
      <c r="A265" s="2" t="s">
        <v>1975</v>
      </c>
      <c r="B265" s="3">
        <v>43577</v>
      </c>
      <c r="C265" s="2" t="s">
        <v>1976</v>
      </c>
      <c r="D265" t="s">
        <v>6181</v>
      </c>
      <c r="E265" s="2">
        <v>4</v>
      </c>
      <c r="F265" s="2" t="str">
        <f>_xlfn.XLOOKUP(C265,customers!$A$2:$A$1001,customers!$B$2:$B$1001,,0)</f>
        <v>Mar McIver</v>
      </c>
      <c r="G265" s="2" t="str">
        <f>IF(_xlfn.XLOOKUP(orders!C265,customers!$A$1:$A$1001,customers!$C$1:$C$1001,,0)=0,"",_xlfn.XLOOKUP(orders!C265,customers!$A$1:$A$1001,customers!$C$1:$C$1001,,0))</f>
        <v/>
      </c>
      <c r="H265" s="2" t="str">
        <f>_xlfn.XLOOKUP(C265,customers!$A$1:$A$1001,customers!$G$1:$G$1001,,0)</f>
        <v>United States</v>
      </c>
      <c r="I265" t="str">
        <f>INDEX(products!$A$1:$G$49,MATCH(orders!$D265,products!$A$1:$A$49,0),MATCH(orders!I$1,products!$A$1:$G$1,0))</f>
        <v>Lib</v>
      </c>
      <c r="J265" t="str">
        <f t="shared" si="12"/>
        <v>Liberica</v>
      </c>
      <c r="K265" t="str">
        <f>INDEX(products!$A$1:$G$49,MATCH(orders!$D265,products!$A$1:$A$49,0),MATCH(orders!K$1,products!$A$1:$G$1,0))</f>
        <v>M</v>
      </c>
      <c r="L265" t="str">
        <f t="shared" si="13"/>
        <v>Medium</v>
      </c>
      <c r="M265" s="17">
        <f>INDEX(products!$A$1:$G$49,MATCH(orders!$D265,products!$A$1:$A$49,0),MATCH(orders!M$1,products!$A$1:$G$1,0))</f>
        <v>2.5</v>
      </c>
      <c r="N265" s="13">
        <f>INDEX(products!$A$1:$G$49,MATCH(orders!$D265,products!$A$1:$A$49,0),MATCH(orders!N$1,products!$A$1:$G$1,0))</f>
        <v>33.464999999999996</v>
      </c>
      <c r="O265" s="15">
        <f t="shared" si="14"/>
        <v>133.85999999999999</v>
      </c>
      <c r="P265" t="str">
        <f>_xlfn.XLOOKUP(C265,customers!$A$2:$A$1001,customers!$I$2:$I$1001,,0)</f>
        <v>No</v>
      </c>
    </row>
    <row r="266" spans="1:16" x14ac:dyDescent="0.25">
      <c r="A266" s="2" t="s">
        <v>1980</v>
      </c>
      <c r="B266" s="3">
        <v>44683</v>
      </c>
      <c r="C266" s="2" t="s">
        <v>1981</v>
      </c>
      <c r="D266" t="s">
        <v>6179</v>
      </c>
      <c r="E266" s="2">
        <v>5</v>
      </c>
      <c r="F266" s="2" t="str">
        <f>_xlfn.XLOOKUP(C266,customers!$A$2:$A$1001,customers!$B$2:$B$1001,,0)</f>
        <v>Arabella Fransewich</v>
      </c>
      <c r="G266" s="2" t="str">
        <f>IF(_xlfn.XLOOKUP(orders!C266,customers!$A$1:$A$1001,customers!$C$1:$C$1001,,0)=0,"",_xlfn.XLOOKUP(orders!C266,customers!$A$1:$A$1001,customers!$C$1:$C$1001,,0))</f>
        <v/>
      </c>
      <c r="H266" s="2" t="str">
        <f>_xlfn.XLOOKUP(C266,customers!$A$1:$A$1001,customers!$G$1:$G$1001,,0)</f>
        <v>Ireland</v>
      </c>
      <c r="I266" t="str">
        <f>INDEX(products!$A$1:$G$49,MATCH(orders!$D266,products!$A$1:$A$49,0),MATCH(orders!I$1,products!$A$1:$G$1,0))</f>
        <v>Rob</v>
      </c>
      <c r="J266" t="str">
        <f t="shared" si="12"/>
        <v>Robusta</v>
      </c>
      <c r="K266" t="str">
        <f>INDEX(products!$A$1:$G$49,MATCH(orders!$D266,products!$A$1:$A$49,0),MATCH(orders!K$1,products!$A$1:$G$1,0))</f>
        <v>L</v>
      </c>
      <c r="L266" t="str">
        <f t="shared" si="13"/>
        <v>Light</v>
      </c>
      <c r="M266" s="17">
        <f>INDEX(products!$A$1:$G$49,MATCH(orders!$D266,products!$A$1:$A$49,0),MATCH(orders!M$1,products!$A$1:$G$1,0))</f>
        <v>1</v>
      </c>
      <c r="N266" s="13">
        <f>INDEX(products!$A$1:$G$49,MATCH(orders!$D266,products!$A$1:$A$49,0),MATCH(orders!N$1,products!$A$1:$G$1,0))</f>
        <v>11.95</v>
      </c>
      <c r="O266" s="15">
        <f t="shared" si="14"/>
        <v>59.75</v>
      </c>
      <c r="P266" t="str">
        <f>_xlfn.XLOOKUP(C266,customers!$A$2:$A$1001,customers!$I$2:$I$1001,,0)</f>
        <v>Yes</v>
      </c>
    </row>
    <row r="267" spans="1:16" x14ac:dyDescent="0.25">
      <c r="A267" s="2" t="s">
        <v>1986</v>
      </c>
      <c r="B267" s="3">
        <v>43872</v>
      </c>
      <c r="C267" s="2" t="s">
        <v>1987</v>
      </c>
      <c r="D267" t="s">
        <v>6158</v>
      </c>
      <c r="E267" s="2">
        <v>1</v>
      </c>
      <c r="F267" s="2" t="str">
        <f>_xlfn.XLOOKUP(C267,customers!$A$2:$A$1001,customers!$B$2:$B$1001,,0)</f>
        <v>Violette Hellmore</v>
      </c>
      <c r="G267" s="2" t="str">
        <f>IF(_xlfn.XLOOKUP(orders!C267,customers!$A$1:$A$1001,customers!$C$1:$C$1001,,0)=0,"",_xlfn.XLOOKUP(orders!C267,customers!$A$1:$A$1001,customers!$C$1:$C$1001,,0))</f>
        <v>vhellmore7d@bbc.co.uk</v>
      </c>
      <c r="H267" s="2" t="str">
        <f>_xlfn.XLOOKUP(C267,customers!$A$1:$A$1001,customers!$G$1:$G$1001,,0)</f>
        <v>United States</v>
      </c>
      <c r="I267" t="str">
        <f>INDEX(products!$A$1:$G$49,MATCH(orders!$D267,products!$A$1:$A$49,0),MATCH(orders!I$1,products!$A$1:$G$1,0))</f>
        <v>Ara</v>
      </c>
      <c r="J267" t="str">
        <f t="shared" si="12"/>
        <v>Arabica</v>
      </c>
      <c r="K267" t="str">
        <f>INDEX(products!$A$1:$G$49,MATCH(orders!$D267,products!$A$1:$A$49,0),MATCH(orders!K$1,products!$A$1:$G$1,0))</f>
        <v>D</v>
      </c>
      <c r="L267" t="str">
        <f t="shared" si="13"/>
        <v>Dark</v>
      </c>
      <c r="M267" s="17">
        <f>INDEX(products!$A$1:$G$49,MATCH(orders!$D267,products!$A$1:$A$49,0),MATCH(orders!M$1,products!$A$1:$G$1,0))</f>
        <v>0.5</v>
      </c>
      <c r="N267" s="13">
        <f>INDEX(products!$A$1:$G$49,MATCH(orders!$D267,products!$A$1:$A$49,0),MATCH(orders!N$1,products!$A$1:$G$1,0))</f>
        <v>5.97</v>
      </c>
      <c r="O267" s="15">
        <f t="shared" si="14"/>
        <v>5.97</v>
      </c>
      <c r="P267" t="str">
        <f>_xlfn.XLOOKUP(C267,customers!$A$2:$A$1001,customers!$I$2:$I$1001,,0)</f>
        <v>Yes</v>
      </c>
    </row>
    <row r="268" spans="1:16" x14ac:dyDescent="0.25">
      <c r="A268" s="2" t="s">
        <v>1992</v>
      </c>
      <c r="B268" s="3">
        <v>44283</v>
      </c>
      <c r="C268" s="2" t="s">
        <v>1993</v>
      </c>
      <c r="D268" t="s">
        <v>6183</v>
      </c>
      <c r="E268" s="2">
        <v>2</v>
      </c>
      <c r="F268" s="2" t="str">
        <f>_xlfn.XLOOKUP(C268,customers!$A$2:$A$1001,customers!$B$2:$B$1001,,0)</f>
        <v>Myles Seawright</v>
      </c>
      <c r="G268" s="2" t="str">
        <f>IF(_xlfn.XLOOKUP(orders!C268,customers!$A$1:$A$1001,customers!$C$1:$C$1001,,0)=0,"",_xlfn.XLOOKUP(orders!C268,customers!$A$1:$A$1001,customers!$C$1:$C$1001,,0))</f>
        <v>mseawright7e@nbcnews.com</v>
      </c>
      <c r="H268" s="2" t="str">
        <f>_xlfn.XLOOKUP(C268,customers!$A$1:$A$1001,customers!$G$1:$G$1001,,0)</f>
        <v>United Kingdom</v>
      </c>
      <c r="I268" t="str">
        <f>INDEX(products!$A$1:$G$49,MATCH(orders!$D268,products!$A$1:$A$49,0),MATCH(orders!I$1,products!$A$1:$G$1,0))</f>
        <v>Exc</v>
      </c>
      <c r="J268" t="str">
        <f t="shared" si="12"/>
        <v>Excelsa</v>
      </c>
      <c r="K268" t="str">
        <f>INDEX(products!$A$1:$G$49,MATCH(orders!$D268,products!$A$1:$A$49,0),MATCH(orders!K$1,products!$A$1:$G$1,0))</f>
        <v>D</v>
      </c>
      <c r="L268" t="str">
        <f t="shared" si="13"/>
        <v>Dark</v>
      </c>
      <c r="M268" s="17">
        <f>INDEX(products!$A$1:$G$49,MATCH(orders!$D268,products!$A$1:$A$49,0),MATCH(orders!M$1,products!$A$1:$G$1,0))</f>
        <v>1</v>
      </c>
      <c r="N268" s="13">
        <f>INDEX(products!$A$1:$G$49,MATCH(orders!$D268,products!$A$1:$A$49,0),MATCH(orders!N$1,products!$A$1:$G$1,0))</f>
        <v>12.15</v>
      </c>
      <c r="O268" s="15">
        <f t="shared" si="14"/>
        <v>24.3</v>
      </c>
      <c r="P268" t="str">
        <f>_xlfn.XLOOKUP(C268,customers!$A$2:$A$1001,customers!$I$2:$I$1001,,0)</f>
        <v>No</v>
      </c>
    </row>
    <row r="269" spans="1:16" x14ac:dyDescent="0.25">
      <c r="A269" s="2" t="s">
        <v>1998</v>
      </c>
      <c r="B269" s="3">
        <v>44324</v>
      </c>
      <c r="C269" s="2" t="s">
        <v>1999</v>
      </c>
      <c r="D269" t="s">
        <v>6153</v>
      </c>
      <c r="E269" s="2">
        <v>6</v>
      </c>
      <c r="F269" s="2" t="str">
        <f>_xlfn.XLOOKUP(C269,customers!$A$2:$A$1001,customers!$B$2:$B$1001,,0)</f>
        <v>Silvana Northeast</v>
      </c>
      <c r="G269" s="2" t="str">
        <f>IF(_xlfn.XLOOKUP(orders!C269,customers!$A$1:$A$1001,customers!$C$1:$C$1001,,0)=0,"",_xlfn.XLOOKUP(orders!C269,customers!$A$1:$A$1001,customers!$C$1:$C$1001,,0))</f>
        <v>snortheast7f@mashable.com</v>
      </c>
      <c r="H269" s="2" t="str">
        <f>_xlfn.XLOOKUP(C269,customers!$A$1:$A$1001,customers!$G$1:$G$1001,,0)</f>
        <v>United States</v>
      </c>
      <c r="I269" t="str">
        <f>INDEX(products!$A$1:$G$49,MATCH(orders!$D269,products!$A$1:$A$49,0),MATCH(orders!I$1,products!$A$1:$G$1,0))</f>
        <v>Exc</v>
      </c>
      <c r="J269" t="str">
        <f t="shared" si="12"/>
        <v>Excelsa</v>
      </c>
      <c r="K269" t="str">
        <f>INDEX(products!$A$1:$G$49,MATCH(orders!$D269,products!$A$1:$A$49,0),MATCH(orders!K$1,products!$A$1:$G$1,0))</f>
        <v>D</v>
      </c>
      <c r="L269" t="str">
        <f t="shared" si="13"/>
        <v>Dark</v>
      </c>
      <c r="M269" s="17">
        <f>INDEX(products!$A$1:$G$49,MATCH(orders!$D269,products!$A$1:$A$49,0),MATCH(orders!M$1,products!$A$1:$G$1,0))</f>
        <v>0.2</v>
      </c>
      <c r="N269" s="13">
        <f>INDEX(products!$A$1:$G$49,MATCH(orders!$D269,products!$A$1:$A$49,0),MATCH(orders!N$1,products!$A$1:$G$1,0))</f>
        <v>3.645</v>
      </c>
      <c r="O269" s="15">
        <f t="shared" si="14"/>
        <v>21.87</v>
      </c>
      <c r="P269" t="str">
        <f>_xlfn.XLOOKUP(C269,customers!$A$2:$A$1001,customers!$I$2:$I$1001,,0)</f>
        <v>Yes</v>
      </c>
    </row>
    <row r="270" spans="1:16" x14ac:dyDescent="0.25">
      <c r="A270" s="2" t="s">
        <v>2004</v>
      </c>
      <c r="B270" s="3">
        <v>43790</v>
      </c>
      <c r="C270" s="2" t="s">
        <v>1672</v>
      </c>
      <c r="D270" t="s">
        <v>6147</v>
      </c>
      <c r="E270" s="2">
        <v>2</v>
      </c>
      <c r="F270" s="2" t="str">
        <f>_xlfn.XLOOKUP(C270,customers!$A$2:$A$1001,customers!$B$2:$B$1001,,0)</f>
        <v>Anselma Attwater</v>
      </c>
      <c r="G270" s="2" t="str">
        <f>IF(_xlfn.XLOOKUP(orders!C270,customers!$A$1:$A$1001,customers!$C$1:$C$1001,,0)=0,"",_xlfn.XLOOKUP(orders!C270,customers!$A$1:$A$1001,customers!$C$1:$C$1001,,0))</f>
        <v>aattwater5u@wikia.com</v>
      </c>
      <c r="H270" s="2" t="str">
        <f>_xlfn.XLOOKUP(C270,customers!$A$1:$A$1001,customers!$G$1:$G$1001,,0)</f>
        <v>United States</v>
      </c>
      <c r="I270" t="str">
        <f>INDEX(products!$A$1:$G$49,MATCH(orders!$D270,products!$A$1:$A$49,0),MATCH(orders!I$1,products!$A$1:$G$1,0))</f>
        <v>Ara</v>
      </c>
      <c r="J270" t="str">
        <f t="shared" si="12"/>
        <v>Arabica</v>
      </c>
      <c r="K270" t="str">
        <f>INDEX(products!$A$1:$G$49,MATCH(orders!$D270,products!$A$1:$A$49,0),MATCH(orders!K$1,products!$A$1:$G$1,0))</f>
        <v>D</v>
      </c>
      <c r="L270" t="str">
        <f t="shared" si="13"/>
        <v>Dark</v>
      </c>
      <c r="M270" s="17">
        <f>INDEX(products!$A$1:$G$49,MATCH(orders!$D270,products!$A$1:$A$49,0),MATCH(orders!M$1,products!$A$1:$G$1,0))</f>
        <v>1</v>
      </c>
      <c r="N270" s="13">
        <f>INDEX(products!$A$1:$G$49,MATCH(orders!$D270,products!$A$1:$A$49,0),MATCH(orders!N$1,products!$A$1:$G$1,0))</f>
        <v>9.9499999999999993</v>
      </c>
      <c r="O270" s="15">
        <f t="shared" si="14"/>
        <v>19.899999999999999</v>
      </c>
      <c r="P270" t="str">
        <f>_xlfn.XLOOKUP(C270,customers!$A$2:$A$1001,customers!$I$2:$I$1001,,0)</f>
        <v>Yes</v>
      </c>
    </row>
    <row r="271" spans="1:16" x14ac:dyDescent="0.25">
      <c r="A271" s="2" t="s">
        <v>2009</v>
      </c>
      <c r="B271" s="3">
        <v>44333</v>
      </c>
      <c r="C271" s="2" t="s">
        <v>2010</v>
      </c>
      <c r="D271" t="s">
        <v>6154</v>
      </c>
      <c r="E271" s="2">
        <v>2</v>
      </c>
      <c r="F271" s="2" t="str">
        <f>_xlfn.XLOOKUP(C271,customers!$A$2:$A$1001,customers!$B$2:$B$1001,,0)</f>
        <v>Monica Fearon</v>
      </c>
      <c r="G271" s="2" t="str">
        <f>IF(_xlfn.XLOOKUP(orders!C271,customers!$A$1:$A$1001,customers!$C$1:$C$1001,,0)=0,"",_xlfn.XLOOKUP(orders!C271,customers!$A$1:$A$1001,customers!$C$1:$C$1001,,0))</f>
        <v>mfearon7h@reverbnation.com</v>
      </c>
      <c r="H271" s="2" t="str">
        <f>_xlfn.XLOOKUP(C271,customers!$A$1:$A$1001,customers!$G$1:$G$1001,,0)</f>
        <v>United States</v>
      </c>
      <c r="I271" t="str">
        <f>INDEX(products!$A$1:$G$49,MATCH(orders!$D271,products!$A$1:$A$49,0),MATCH(orders!I$1,products!$A$1:$G$1,0))</f>
        <v>Ara</v>
      </c>
      <c r="J271" t="str">
        <f t="shared" si="12"/>
        <v>Arabica</v>
      </c>
      <c r="K271" t="str">
        <f>INDEX(products!$A$1:$G$49,MATCH(orders!$D271,products!$A$1:$A$49,0),MATCH(orders!K$1,products!$A$1:$G$1,0))</f>
        <v>D</v>
      </c>
      <c r="L271" t="str">
        <f t="shared" si="13"/>
        <v>Dark</v>
      </c>
      <c r="M271" s="17">
        <f>INDEX(products!$A$1:$G$49,MATCH(orders!$D271,products!$A$1:$A$49,0),MATCH(orders!M$1,products!$A$1:$G$1,0))</f>
        <v>0.2</v>
      </c>
      <c r="N271" s="13">
        <f>INDEX(products!$A$1:$G$49,MATCH(orders!$D271,products!$A$1:$A$49,0),MATCH(orders!N$1,products!$A$1:$G$1,0))</f>
        <v>2.9849999999999999</v>
      </c>
      <c r="O271" s="15">
        <f t="shared" si="14"/>
        <v>5.97</v>
      </c>
      <c r="P271" t="str">
        <f>_xlfn.XLOOKUP(C271,customers!$A$2:$A$1001,customers!$I$2:$I$1001,,0)</f>
        <v>No</v>
      </c>
    </row>
    <row r="272" spans="1:16" x14ac:dyDescent="0.25">
      <c r="A272" s="2" t="s">
        <v>2015</v>
      </c>
      <c r="B272" s="3">
        <v>43655</v>
      </c>
      <c r="C272" s="2" t="s">
        <v>2016</v>
      </c>
      <c r="D272" t="s">
        <v>6144</v>
      </c>
      <c r="E272" s="2">
        <v>1</v>
      </c>
      <c r="F272" s="2" t="str">
        <f>_xlfn.XLOOKUP(C272,customers!$A$2:$A$1001,customers!$B$2:$B$1001,,0)</f>
        <v>Barney Chisnell</v>
      </c>
      <c r="G272" s="2" t="str">
        <f>IF(_xlfn.XLOOKUP(orders!C272,customers!$A$1:$A$1001,customers!$C$1:$C$1001,,0)=0,"",_xlfn.XLOOKUP(orders!C272,customers!$A$1:$A$1001,customers!$C$1:$C$1001,,0))</f>
        <v/>
      </c>
      <c r="H272" s="2" t="str">
        <f>_xlfn.XLOOKUP(C272,customers!$A$1:$A$1001,customers!$G$1:$G$1001,,0)</f>
        <v>Ireland</v>
      </c>
      <c r="I272" t="str">
        <f>INDEX(products!$A$1:$G$49,MATCH(orders!$D272,products!$A$1:$A$49,0),MATCH(orders!I$1,products!$A$1:$G$1,0))</f>
        <v>Exc</v>
      </c>
      <c r="J272" t="str">
        <f t="shared" si="12"/>
        <v>Excelsa</v>
      </c>
      <c r="K272" t="str">
        <f>INDEX(products!$A$1:$G$49,MATCH(orders!$D272,products!$A$1:$A$49,0),MATCH(orders!K$1,products!$A$1:$G$1,0))</f>
        <v>D</v>
      </c>
      <c r="L272" t="str">
        <f t="shared" si="13"/>
        <v>Dark</v>
      </c>
      <c r="M272" s="17">
        <f>INDEX(products!$A$1:$G$49,MATCH(orders!$D272,products!$A$1:$A$49,0),MATCH(orders!M$1,products!$A$1:$G$1,0))</f>
        <v>0.5</v>
      </c>
      <c r="N272" s="13">
        <f>INDEX(products!$A$1:$G$49,MATCH(orders!$D272,products!$A$1:$A$49,0),MATCH(orders!N$1,products!$A$1:$G$1,0))</f>
        <v>7.29</v>
      </c>
      <c r="O272" s="15">
        <f t="shared" si="14"/>
        <v>7.29</v>
      </c>
      <c r="P272" t="str">
        <f>_xlfn.XLOOKUP(C272,customers!$A$2:$A$1001,customers!$I$2:$I$1001,,0)</f>
        <v>Yes</v>
      </c>
    </row>
    <row r="273" spans="1:16" x14ac:dyDescent="0.25">
      <c r="A273" s="2" t="s">
        <v>2019</v>
      </c>
      <c r="B273" s="3">
        <v>43971</v>
      </c>
      <c r="C273" s="2" t="s">
        <v>2020</v>
      </c>
      <c r="D273" t="s">
        <v>6154</v>
      </c>
      <c r="E273" s="2">
        <v>4</v>
      </c>
      <c r="F273" s="2" t="str">
        <f>_xlfn.XLOOKUP(C273,customers!$A$2:$A$1001,customers!$B$2:$B$1001,,0)</f>
        <v>Jasper Sisneros</v>
      </c>
      <c r="G273" s="2" t="str">
        <f>IF(_xlfn.XLOOKUP(orders!C273,customers!$A$1:$A$1001,customers!$C$1:$C$1001,,0)=0,"",_xlfn.XLOOKUP(orders!C273,customers!$A$1:$A$1001,customers!$C$1:$C$1001,,0))</f>
        <v>jsisneros7j@a8.net</v>
      </c>
      <c r="H273" s="2" t="str">
        <f>_xlfn.XLOOKUP(C273,customers!$A$1:$A$1001,customers!$G$1:$G$1001,,0)</f>
        <v>United States</v>
      </c>
      <c r="I273" t="str">
        <f>INDEX(products!$A$1:$G$49,MATCH(orders!$D273,products!$A$1:$A$49,0),MATCH(orders!I$1,products!$A$1:$G$1,0))</f>
        <v>Ara</v>
      </c>
      <c r="J273" t="str">
        <f t="shared" si="12"/>
        <v>Arabica</v>
      </c>
      <c r="K273" t="str">
        <f>INDEX(products!$A$1:$G$49,MATCH(orders!$D273,products!$A$1:$A$49,0),MATCH(orders!K$1,products!$A$1:$G$1,0))</f>
        <v>D</v>
      </c>
      <c r="L273" t="str">
        <f t="shared" si="13"/>
        <v>Dark</v>
      </c>
      <c r="M273" s="17">
        <f>INDEX(products!$A$1:$G$49,MATCH(orders!$D273,products!$A$1:$A$49,0),MATCH(orders!M$1,products!$A$1:$G$1,0))</f>
        <v>0.2</v>
      </c>
      <c r="N273" s="13">
        <f>INDEX(products!$A$1:$G$49,MATCH(orders!$D273,products!$A$1:$A$49,0),MATCH(orders!N$1,products!$A$1:$G$1,0))</f>
        <v>2.9849999999999999</v>
      </c>
      <c r="O273" s="15">
        <f t="shared" si="14"/>
        <v>11.94</v>
      </c>
      <c r="P273" t="str">
        <f>_xlfn.XLOOKUP(C273,customers!$A$2:$A$1001,customers!$I$2:$I$1001,,0)</f>
        <v>Yes</v>
      </c>
    </row>
    <row r="274" spans="1:16" x14ac:dyDescent="0.25">
      <c r="A274" s="2" t="s">
        <v>2025</v>
      </c>
      <c r="B274" s="3">
        <v>44435</v>
      </c>
      <c r="C274" s="2" t="s">
        <v>2026</v>
      </c>
      <c r="D274" t="s">
        <v>6179</v>
      </c>
      <c r="E274" s="2">
        <v>6</v>
      </c>
      <c r="F274" s="2" t="str">
        <f>_xlfn.XLOOKUP(C274,customers!$A$2:$A$1001,customers!$B$2:$B$1001,,0)</f>
        <v>Zachariah Carlson</v>
      </c>
      <c r="G274" s="2" t="str">
        <f>IF(_xlfn.XLOOKUP(orders!C274,customers!$A$1:$A$1001,customers!$C$1:$C$1001,,0)=0,"",_xlfn.XLOOKUP(orders!C274,customers!$A$1:$A$1001,customers!$C$1:$C$1001,,0))</f>
        <v>zcarlson7k@bigcartel.com</v>
      </c>
      <c r="H274" s="2" t="str">
        <f>_xlfn.XLOOKUP(C274,customers!$A$1:$A$1001,customers!$G$1:$G$1001,,0)</f>
        <v>Ireland</v>
      </c>
      <c r="I274" t="str">
        <f>INDEX(products!$A$1:$G$49,MATCH(orders!$D274,products!$A$1:$A$49,0),MATCH(orders!I$1,products!$A$1:$G$1,0))</f>
        <v>Rob</v>
      </c>
      <c r="J274" t="str">
        <f t="shared" si="12"/>
        <v>Robusta</v>
      </c>
      <c r="K274" t="str">
        <f>INDEX(products!$A$1:$G$49,MATCH(orders!$D274,products!$A$1:$A$49,0),MATCH(orders!K$1,products!$A$1:$G$1,0))</f>
        <v>L</v>
      </c>
      <c r="L274" t="str">
        <f t="shared" si="13"/>
        <v>Light</v>
      </c>
      <c r="M274" s="17">
        <f>INDEX(products!$A$1:$G$49,MATCH(orders!$D274,products!$A$1:$A$49,0),MATCH(orders!M$1,products!$A$1:$G$1,0))</f>
        <v>1</v>
      </c>
      <c r="N274" s="13">
        <f>INDEX(products!$A$1:$G$49,MATCH(orders!$D274,products!$A$1:$A$49,0),MATCH(orders!N$1,products!$A$1:$G$1,0))</f>
        <v>11.95</v>
      </c>
      <c r="O274" s="15">
        <f t="shared" si="14"/>
        <v>71.699999999999989</v>
      </c>
      <c r="P274" t="str">
        <f>_xlfn.XLOOKUP(C274,customers!$A$2:$A$1001,customers!$I$2:$I$1001,,0)</f>
        <v>Yes</v>
      </c>
    </row>
    <row r="275" spans="1:16" x14ac:dyDescent="0.25">
      <c r="A275" s="2" t="s">
        <v>2032</v>
      </c>
      <c r="B275" s="3">
        <v>44681</v>
      </c>
      <c r="C275" s="2" t="s">
        <v>2033</v>
      </c>
      <c r="D275" t="s">
        <v>6167</v>
      </c>
      <c r="E275" s="2">
        <v>2</v>
      </c>
      <c r="F275" s="2" t="str">
        <f>_xlfn.XLOOKUP(C275,customers!$A$2:$A$1001,customers!$B$2:$B$1001,,0)</f>
        <v>Warner Maddox</v>
      </c>
      <c r="G275" s="2" t="str">
        <f>IF(_xlfn.XLOOKUP(orders!C275,customers!$A$1:$A$1001,customers!$C$1:$C$1001,,0)=0,"",_xlfn.XLOOKUP(orders!C275,customers!$A$1:$A$1001,customers!$C$1:$C$1001,,0))</f>
        <v>wmaddox7l@timesonline.co.uk</v>
      </c>
      <c r="H275" s="2" t="str">
        <f>_xlfn.XLOOKUP(C275,customers!$A$1:$A$1001,customers!$G$1:$G$1001,,0)</f>
        <v>United States</v>
      </c>
      <c r="I275" t="str">
        <f>INDEX(products!$A$1:$G$49,MATCH(orders!$D275,products!$A$1:$A$49,0),MATCH(orders!I$1,products!$A$1:$G$1,0))</f>
        <v>Ara</v>
      </c>
      <c r="J275" t="str">
        <f t="shared" si="12"/>
        <v>Arabica</v>
      </c>
      <c r="K275" t="str">
        <f>INDEX(products!$A$1:$G$49,MATCH(orders!$D275,products!$A$1:$A$49,0),MATCH(orders!K$1,products!$A$1:$G$1,0))</f>
        <v>L</v>
      </c>
      <c r="L275" t="str">
        <f t="shared" si="13"/>
        <v>Light</v>
      </c>
      <c r="M275" s="17">
        <f>INDEX(products!$A$1:$G$49,MATCH(orders!$D275,products!$A$1:$A$49,0),MATCH(orders!M$1,products!$A$1:$G$1,0))</f>
        <v>0.2</v>
      </c>
      <c r="N275" s="13">
        <f>INDEX(products!$A$1:$G$49,MATCH(orders!$D275,products!$A$1:$A$49,0),MATCH(orders!N$1,products!$A$1:$G$1,0))</f>
        <v>3.8849999999999998</v>
      </c>
      <c r="O275" s="15">
        <f t="shared" si="14"/>
        <v>7.77</v>
      </c>
      <c r="P275" t="str">
        <f>_xlfn.XLOOKUP(C275,customers!$A$2:$A$1001,customers!$I$2:$I$1001,,0)</f>
        <v>No</v>
      </c>
    </row>
    <row r="276" spans="1:16" x14ac:dyDescent="0.25">
      <c r="A276" s="2" t="s">
        <v>2038</v>
      </c>
      <c r="B276" s="3">
        <v>43985</v>
      </c>
      <c r="C276" s="2" t="s">
        <v>2039</v>
      </c>
      <c r="D276" t="s">
        <v>6175</v>
      </c>
      <c r="E276" s="2">
        <v>1</v>
      </c>
      <c r="F276" s="2" t="str">
        <f>_xlfn.XLOOKUP(C276,customers!$A$2:$A$1001,customers!$B$2:$B$1001,,0)</f>
        <v>Donnie Hedlestone</v>
      </c>
      <c r="G276" s="2" t="str">
        <f>IF(_xlfn.XLOOKUP(orders!C276,customers!$A$1:$A$1001,customers!$C$1:$C$1001,,0)=0,"",_xlfn.XLOOKUP(orders!C276,customers!$A$1:$A$1001,customers!$C$1:$C$1001,,0))</f>
        <v>dhedlestone7m@craigslist.org</v>
      </c>
      <c r="H276" s="2" t="str">
        <f>_xlfn.XLOOKUP(C276,customers!$A$1:$A$1001,customers!$G$1:$G$1001,,0)</f>
        <v>United States</v>
      </c>
      <c r="I276" t="str">
        <f>INDEX(products!$A$1:$G$49,MATCH(orders!$D276,products!$A$1:$A$49,0),MATCH(orders!I$1,products!$A$1:$G$1,0))</f>
        <v>Ara</v>
      </c>
      <c r="J276" t="str">
        <f t="shared" si="12"/>
        <v>Arabica</v>
      </c>
      <c r="K276" t="str">
        <f>INDEX(products!$A$1:$G$49,MATCH(orders!$D276,products!$A$1:$A$49,0),MATCH(orders!K$1,products!$A$1:$G$1,0))</f>
        <v>M</v>
      </c>
      <c r="L276" t="str">
        <f t="shared" si="13"/>
        <v>Medium</v>
      </c>
      <c r="M276" s="17">
        <f>INDEX(products!$A$1:$G$49,MATCH(orders!$D276,products!$A$1:$A$49,0),MATCH(orders!M$1,products!$A$1:$G$1,0))</f>
        <v>2.5</v>
      </c>
      <c r="N276" s="13">
        <f>INDEX(products!$A$1:$G$49,MATCH(orders!$D276,products!$A$1:$A$49,0),MATCH(orders!N$1,products!$A$1:$G$1,0))</f>
        <v>25.874999999999996</v>
      </c>
      <c r="O276" s="15">
        <f t="shared" si="14"/>
        <v>25.874999999999996</v>
      </c>
      <c r="P276" t="str">
        <f>_xlfn.XLOOKUP(C276,customers!$A$2:$A$1001,customers!$I$2:$I$1001,,0)</f>
        <v>No</v>
      </c>
    </row>
    <row r="277" spans="1:16" x14ac:dyDescent="0.25">
      <c r="A277" s="2" t="s">
        <v>2044</v>
      </c>
      <c r="B277" s="3">
        <v>44725</v>
      </c>
      <c r="C277" s="2" t="s">
        <v>2045</v>
      </c>
      <c r="D277" t="s">
        <v>6148</v>
      </c>
      <c r="E277" s="2">
        <v>6</v>
      </c>
      <c r="F277" s="2" t="str">
        <f>_xlfn.XLOOKUP(C277,customers!$A$2:$A$1001,customers!$B$2:$B$1001,,0)</f>
        <v>Teddi Crowthe</v>
      </c>
      <c r="G277" s="2" t="str">
        <f>IF(_xlfn.XLOOKUP(orders!C277,customers!$A$1:$A$1001,customers!$C$1:$C$1001,,0)=0,"",_xlfn.XLOOKUP(orders!C277,customers!$A$1:$A$1001,customers!$C$1:$C$1001,,0))</f>
        <v>tcrowthe7n@europa.eu</v>
      </c>
      <c r="H277" s="2" t="str">
        <f>_xlfn.XLOOKUP(C277,customers!$A$1:$A$1001,customers!$G$1:$G$1001,,0)</f>
        <v>United States</v>
      </c>
      <c r="I277" t="str">
        <f>INDEX(products!$A$1:$G$49,MATCH(orders!$D277,products!$A$1:$A$49,0),MATCH(orders!I$1,products!$A$1:$G$1,0))</f>
        <v>Exc</v>
      </c>
      <c r="J277" t="str">
        <f t="shared" si="12"/>
        <v>Excelsa</v>
      </c>
      <c r="K277" t="str">
        <f>INDEX(products!$A$1:$G$49,MATCH(orders!$D277,products!$A$1:$A$49,0),MATCH(orders!K$1,products!$A$1:$G$1,0))</f>
        <v>L</v>
      </c>
      <c r="L277" t="str">
        <f t="shared" si="13"/>
        <v>Light</v>
      </c>
      <c r="M277" s="17">
        <f>INDEX(products!$A$1:$G$49,MATCH(orders!$D277,products!$A$1:$A$49,0),MATCH(orders!M$1,products!$A$1:$G$1,0))</f>
        <v>2.5</v>
      </c>
      <c r="N277" s="13">
        <f>INDEX(products!$A$1:$G$49,MATCH(orders!$D277,products!$A$1:$A$49,0),MATCH(orders!N$1,products!$A$1:$G$1,0))</f>
        <v>34.154999999999994</v>
      </c>
      <c r="O277" s="15">
        <f t="shared" si="14"/>
        <v>204.92999999999995</v>
      </c>
      <c r="P277" t="str">
        <f>_xlfn.XLOOKUP(C277,customers!$A$2:$A$1001,customers!$I$2:$I$1001,,0)</f>
        <v>No</v>
      </c>
    </row>
    <row r="278" spans="1:16" x14ac:dyDescent="0.25">
      <c r="A278" s="2" t="s">
        <v>2050</v>
      </c>
      <c r="B278" s="3">
        <v>43992</v>
      </c>
      <c r="C278" s="2" t="s">
        <v>2051</v>
      </c>
      <c r="D278" t="s">
        <v>6142</v>
      </c>
      <c r="E278" s="2">
        <v>4</v>
      </c>
      <c r="F278" s="2" t="str">
        <f>_xlfn.XLOOKUP(C278,customers!$A$2:$A$1001,customers!$B$2:$B$1001,,0)</f>
        <v>Dorelia Bury</v>
      </c>
      <c r="G278" s="2" t="str">
        <f>IF(_xlfn.XLOOKUP(orders!C278,customers!$A$1:$A$1001,customers!$C$1:$C$1001,,0)=0,"",_xlfn.XLOOKUP(orders!C278,customers!$A$1:$A$1001,customers!$C$1:$C$1001,,0))</f>
        <v>dbury7o@tinyurl.com</v>
      </c>
      <c r="H278" s="2" t="str">
        <f>_xlfn.XLOOKUP(C278,customers!$A$1:$A$1001,customers!$G$1:$G$1001,,0)</f>
        <v>Ireland</v>
      </c>
      <c r="I278" t="str">
        <f>INDEX(products!$A$1:$G$49,MATCH(orders!$D278,products!$A$1:$A$49,0),MATCH(orders!I$1,products!$A$1:$G$1,0))</f>
        <v>Rob</v>
      </c>
      <c r="J278" t="str">
        <f t="shared" si="12"/>
        <v>Robusta</v>
      </c>
      <c r="K278" t="str">
        <f>INDEX(products!$A$1:$G$49,MATCH(orders!$D278,products!$A$1:$A$49,0),MATCH(orders!K$1,products!$A$1:$G$1,0))</f>
        <v>L</v>
      </c>
      <c r="L278" t="str">
        <f t="shared" si="13"/>
        <v>Light</v>
      </c>
      <c r="M278" s="17">
        <f>INDEX(products!$A$1:$G$49,MATCH(orders!$D278,products!$A$1:$A$49,0),MATCH(orders!M$1,products!$A$1:$G$1,0))</f>
        <v>2.5</v>
      </c>
      <c r="N278" s="13">
        <f>INDEX(products!$A$1:$G$49,MATCH(orders!$D278,products!$A$1:$A$49,0),MATCH(orders!N$1,products!$A$1:$G$1,0))</f>
        <v>27.484999999999996</v>
      </c>
      <c r="O278" s="15">
        <f t="shared" si="14"/>
        <v>109.93999999999998</v>
      </c>
      <c r="P278" t="str">
        <f>_xlfn.XLOOKUP(C278,customers!$A$2:$A$1001,customers!$I$2:$I$1001,,0)</f>
        <v>Yes</v>
      </c>
    </row>
    <row r="279" spans="1:16" x14ac:dyDescent="0.25">
      <c r="A279" s="2" t="s">
        <v>2056</v>
      </c>
      <c r="B279" s="3">
        <v>44183</v>
      </c>
      <c r="C279" s="2" t="s">
        <v>2057</v>
      </c>
      <c r="D279" t="s">
        <v>6171</v>
      </c>
      <c r="E279" s="2">
        <v>6</v>
      </c>
      <c r="F279" s="2" t="str">
        <f>_xlfn.XLOOKUP(C279,customers!$A$2:$A$1001,customers!$B$2:$B$1001,,0)</f>
        <v>Gussy Broadbear</v>
      </c>
      <c r="G279" s="2" t="str">
        <f>IF(_xlfn.XLOOKUP(orders!C279,customers!$A$1:$A$1001,customers!$C$1:$C$1001,,0)=0,"",_xlfn.XLOOKUP(orders!C279,customers!$A$1:$A$1001,customers!$C$1:$C$1001,,0))</f>
        <v>gbroadbear7p@omniture.com</v>
      </c>
      <c r="H279" s="2" t="str">
        <f>_xlfn.XLOOKUP(C279,customers!$A$1:$A$1001,customers!$G$1:$G$1001,,0)</f>
        <v>United States</v>
      </c>
      <c r="I279" t="str">
        <f>INDEX(products!$A$1:$G$49,MATCH(orders!$D279,products!$A$1:$A$49,0),MATCH(orders!I$1,products!$A$1:$G$1,0))</f>
        <v>Exc</v>
      </c>
      <c r="J279" t="str">
        <f t="shared" si="12"/>
        <v>Excelsa</v>
      </c>
      <c r="K279" t="str">
        <f>INDEX(products!$A$1:$G$49,MATCH(orders!$D279,products!$A$1:$A$49,0),MATCH(orders!K$1,products!$A$1:$G$1,0))</f>
        <v>L</v>
      </c>
      <c r="L279" t="str">
        <f t="shared" si="13"/>
        <v>Light</v>
      </c>
      <c r="M279" s="17">
        <f>INDEX(products!$A$1:$G$49,MATCH(orders!$D279,products!$A$1:$A$49,0),MATCH(orders!M$1,products!$A$1:$G$1,0))</f>
        <v>1</v>
      </c>
      <c r="N279" s="13">
        <f>INDEX(products!$A$1:$G$49,MATCH(orders!$D279,products!$A$1:$A$49,0),MATCH(orders!N$1,products!$A$1:$G$1,0))</f>
        <v>14.85</v>
      </c>
      <c r="O279" s="15">
        <f t="shared" si="14"/>
        <v>89.1</v>
      </c>
      <c r="P279" t="str">
        <f>_xlfn.XLOOKUP(C279,customers!$A$2:$A$1001,customers!$I$2:$I$1001,,0)</f>
        <v>No</v>
      </c>
    </row>
    <row r="280" spans="1:16" x14ac:dyDescent="0.25">
      <c r="A280" s="2" t="s">
        <v>2062</v>
      </c>
      <c r="B280" s="3">
        <v>43708</v>
      </c>
      <c r="C280" s="2" t="s">
        <v>2063</v>
      </c>
      <c r="D280" t="s">
        <v>6167</v>
      </c>
      <c r="E280" s="2">
        <v>2</v>
      </c>
      <c r="F280" s="2" t="str">
        <f>_xlfn.XLOOKUP(C280,customers!$A$2:$A$1001,customers!$B$2:$B$1001,,0)</f>
        <v>Emlynne Palfrey</v>
      </c>
      <c r="G280" s="2" t="str">
        <f>IF(_xlfn.XLOOKUP(orders!C280,customers!$A$1:$A$1001,customers!$C$1:$C$1001,,0)=0,"",_xlfn.XLOOKUP(orders!C280,customers!$A$1:$A$1001,customers!$C$1:$C$1001,,0))</f>
        <v>epalfrey7q@devhub.com</v>
      </c>
      <c r="H280" s="2" t="str">
        <f>_xlfn.XLOOKUP(C280,customers!$A$1:$A$1001,customers!$G$1:$G$1001,,0)</f>
        <v>United States</v>
      </c>
      <c r="I280" t="str">
        <f>INDEX(products!$A$1:$G$49,MATCH(orders!$D280,products!$A$1:$A$49,0),MATCH(orders!I$1,products!$A$1:$G$1,0))</f>
        <v>Ara</v>
      </c>
      <c r="J280" t="str">
        <f t="shared" si="12"/>
        <v>Arabica</v>
      </c>
      <c r="K280" t="str">
        <f>INDEX(products!$A$1:$G$49,MATCH(orders!$D280,products!$A$1:$A$49,0),MATCH(orders!K$1,products!$A$1:$G$1,0))</f>
        <v>L</v>
      </c>
      <c r="L280" t="str">
        <f t="shared" si="13"/>
        <v>Light</v>
      </c>
      <c r="M280" s="17">
        <f>INDEX(products!$A$1:$G$49,MATCH(orders!$D280,products!$A$1:$A$49,0),MATCH(orders!M$1,products!$A$1:$G$1,0))</f>
        <v>0.2</v>
      </c>
      <c r="N280" s="13">
        <f>INDEX(products!$A$1:$G$49,MATCH(orders!$D280,products!$A$1:$A$49,0),MATCH(orders!N$1,products!$A$1:$G$1,0))</f>
        <v>3.8849999999999998</v>
      </c>
      <c r="O280" s="15">
        <f t="shared" si="14"/>
        <v>7.77</v>
      </c>
      <c r="P280" t="str">
        <f>_xlfn.XLOOKUP(C280,customers!$A$2:$A$1001,customers!$I$2:$I$1001,,0)</f>
        <v>Yes</v>
      </c>
    </row>
    <row r="281" spans="1:16" x14ac:dyDescent="0.25">
      <c r="A281" s="2" t="s">
        <v>2068</v>
      </c>
      <c r="B281" s="3">
        <v>43521</v>
      </c>
      <c r="C281" s="2" t="s">
        <v>2069</v>
      </c>
      <c r="D281" t="s">
        <v>6181</v>
      </c>
      <c r="E281" s="2">
        <v>1</v>
      </c>
      <c r="F281" s="2" t="str">
        <f>_xlfn.XLOOKUP(C281,customers!$A$2:$A$1001,customers!$B$2:$B$1001,,0)</f>
        <v>Parsifal Metrick</v>
      </c>
      <c r="G281" s="2" t="str">
        <f>IF(_xlfn.XLOOKUP(orders!C281,customers!$A$1:$A$1001,customers!$C$1:$C$1001,,0)=0,"",_xlfn.XLOOKUP(orders!C281,customers!$A$1:$A$1001,customers!$C$1:$C$1001,,0))</f>
        <v>pmetrick7r@rakuten.co.jp</v>
      </c>
      <c r="H281" s="2" t="str">
        <f>_xlfn.XLOOKUP(C281,customers!$A$1:$A$1001,customers!$G$1:$G$1001,,0)</f>
        <v>United States</v>
      </c>
      <c r="I281" t="str">
        <f>INDEX(products!$A$1:$G$49,MATCH(orders!$D281,products!$A$1:$A$49,0),MATCH(orders!I$1,products!$A$1:$G$1,0))</f>
        <v>Lib</v>
      </c>
      <c r="J281" t="str">
        <f t="shared" si="12"/>
        <v>Liberica</v>
      </c>
      <c r="K281" t="str">
        <f>INDEX(products!$A$1:$G$49,MATCH(orders!$D281,products!$A$1:$A$49,0),MATCH(orders!K$1,products!$A$1:$G$1,0))</f>
        <v>M</v>
      </c>
      <c r="L281" t="str">
        <f t="shared" si="13"/>
        <v>Medium</v>
      </c>
      <c r="M281" s="17">
        <f>INDEX(products!$A$1:$G$49,MATCH(orders!$D281,products!$A$1:$A$49,0),MATCH(orders!M$1,products!$A$1:$G$1,0))</f>
        <v>2.5</v>
      </c>
      <c r="N281" s="13">
        <f>INDEX(products!$A$1:$G$49,MATCH(orders!$D281,products!$A$1:$A$49,0),MATCH(orders!N$1,products!$A$1:$G$1,0))</f>
        <v>33.464999999999996</v>
      </c>
      <c r="O281" s="15">
        <f t="shared" si="14"/>
        <v>33.464999999999996</v>
      </c>
      <c r="P281" t="str">
        <f>_xlfn.XLOOKUP(C281,customers!$A$2:$A$1001,customers!$I$2:$I$1001,,0)</f>
        <v>Yes</v>
      </c>
    </row>
    <row r="282" spans="1:16" x14ac:dyDescent="0.25">
      <c r="A282" s="2" t="s">
        <v>2074</v>
      </c>
      <c r="B282" s="3">
        <v>44234</v>
      </c>
      <c r="C282" s="2" t="s">
        <v>2075</v>
      </c>
      <c r="D282" t="s">
        <v>6139</v>
      </c>
      <c r="E282" s="2">
        <v>5</v>
      </c>
      <c r="F282" s="2" t="str">
        <f>_xlfn.XLOOKUP(C282,customers!$A$2:$A$1001,customers!$B$2:$B$1001,,0)</f>
        <v>Christopher Grieveson</v>
      </c>
      <c r="G282" s="2" t="str">
        <f>IF(_xlfn.XLOOKUP(orders!C282,customers!$A$1:$A$1001,customers!$C$1:$C$1001,,0)=0,"",_xlfn.XLOOKUP(orders!C282,customers!$A$1:$A$1001,customers!$C$1:$C$1001,,0))</f>
        <v/>
      </c>
      <c r="H282" s="2" t="str">
        <f>_xlfn.XLOOKUP(C282,customers!$A$1:$A$1001,customers!$G$1:$G$1001,,0)</f>
        <v>United States</v>
      </c>
      <c r="I282" t="str">
        <f>INDEX(products!$A$1:$G$49,MATCH(orders!$D282,products!$A$1:$A$49,0),MATCH(orders!I$1,products!$A$1:$G$1,0))</f>
        <v>Exc</v>
      </c>
      <c r="J282" t="str">
        <f t="shared" si="12"/>
        <v>Excelsa</v>
      </c>
      <c r="K282" t="str">
        <f>INDEX(products!$A$1:$G$49,MATCH(orders!$D282,products!$A$1:$A$49,0),MATCH(orders!K$1,products!$A$1:$G$1,0))</f>
        <v>M</v>
      </c>
      <c r="L282" t="str">
        <f t="shared" si="13"/>
        <v>Medium</v>
      </c>
      <c r="M282" s="17">
        <f>INDEX(products!$A$1:$G$49,MATCH(orders!$D282,products!$A$1:$A$49,0),MATCH(orders!M$1,products!$A$1:$G$1,0))</f>
        <v>0.5</v>
      </c>
      <c r="N282" s="13">
        <f>INDEX(products!$A$1:$G$49,MATCH(orders!$D282,products!$A$1:$A$49,0),MATCH(orders!N$1,products!$A$1:$G$1,0))</f>
        <v>8.25</v>
      </c>
      <c r="O282" s="15">
        <f t="shared" si="14"/>
        <v>41.25</v>
      </c>
      <c r="P282" t="str">
        <f>_xlfn.XLOOKUP(C282,customers!$A$2:$A$1001,customers!$I$2:$I$1001,,0)</f>
        <v>Yes</v>
      </c>
    </row>
    <row r="283" spans="1:16" x14ac:dyDescent="0.25">
      <c r="A283" s="2" t="s">
        <v>2079</v>
      </c>
      <c r="B283" s="3">
        <v>44210</v>
      </c>
      <c r="C283" s="2" t="s">
        <v>2080</v>
      </c>
      <c r="D283" t="s">
        <v>6171</v>
      </c>
      <c r="E283" s="2">
        <v>4</v>
      </c>
      <c r="F283" s="2" t="str">
        <f>_xlfn.XLOOKUP(C283,customers!$A$2:$A$1001,customers!$B$2:$B$1001,,0)</f>
        <v>Karlan Karby</v>
      </c>
      <c r="G283" s="2" t="str">
        <f>IF(_xlfn.XLOOKUP(orders!C283,customers!$A$1:$A$1001,customers!$C$1:$C$1001,,0)=0,"",_xlfn.XLOOKUP(orders!C283,customers!$A$1:$A$1001,customers!$C$1:$C$1001,,0))</f>
        <v>kkarby7t@sbwire.com</v>
      </c>
      <c r="H283" s="2" t="str">
        <f>_xlfn.XLOOKUP(C283,customers!$A$1:$A$1001,customers!$G$1:$G$1001,,0)</f>
        <v>United States</v>
      </c>
      <c r="I283" t="str">
        <f>INDEX(products!$A$1:$G$49,MATCH(orders!$D283,products!$A$1:$A$49,0),MATCH(orders!I$1,products!$A$1:$G$1,0))</f>
        <v>Exc</v>
      </c>
      <c r="J283" t="str">
        <f t="shared" si="12"/>
        <v>Excelsa</v>
      </c>
      <c r="K283" t="str">
        <f>INDEX(products!$A$1:$G$49,MATCH(orders!$D283,products!$A$1:$A$49,0),MATCH(orders!K$1,products!$A$1:$G$1,0))</f>
        <v>L</v>
      </c>
      <c r="L283" t="str">
        <f t="shared" si="13"/>
        <v>Light</v>
      </c>
      <c r="M283" s="17">
        <f>INDEX(products!$A$1:$G$49,MATCH(orders!$D283,products!$A$1:$A$49,0),MATCH(orders!M$1,products!$A$1:$G$1,0))</f>
        <v>1</v>
      </c>
      <c r="N283" s="13">
        <f>INDEX(products!$A$1:$G$49,MATCH(orders!$D283,products!$A$1:$A$49,0),MATCH(orders!N$1,products!$A$1:$G$1,0))</f>
        <v>14.85</v>
      </c>
      <c r="O283" s="15">
        <f t="shared" si="14"/>
        <v>59.4</v>
      </c>
      <c r="P283" t="str">
        <f>_xlfn.XLOOKUP(C283,customers!$A$2:$A$1001,customers!$I$2:$I$1001,,0)</f>
        <v>Yes</v>
      </c>
    </row>
    <row r="284" spans="1:16" x14ac:dyDescent="0.25">
      <c r="A284" s="2" t="s">
        <v>2085</v>
      </c>
      <c r="B284" s="3">
        <v>43520</v>
      </c>
      <c r="C284" s="2" t="s">
        <v>2086</v>
      </c>
      <c r="D284" t="s">
        <v>6180</v>
      </c>
      <c r="E284" s="2">
        <v>1</v>
      </c>
      <c r="F284" s="2" t="str">
        <f>_xlfn.XLOOKUP(C284,customers!$A$2:$A$1001,customers!$B$2:$B$1001,,0)</f>
        <v>Flory Crumpe</v>
      </c>
      <c r="G284" s="2" t="str">
        <f>IF(_xlfn.XLOOKUP(orders!C284,customers!$A$1:$A$1001,customers!$C$1:$C$1001,,0)=0,"",_xlfn.XLOOKUP(orders!C284,customers!$A$1:$A$1001,customers!$C$1:$C$1001,,0))</f>
        <v>fcrumpe7u@ftc.gov</v>
      </c>
      <c r="H284" s="2" t="str">
        <f>_xlfn.XLOOKUP(C284,customers!$A$1:$A$1001,customers!$G$1:$G$1001,,0)</f>
        <v>United Kingdom</v>
      </c>
      <c r="I284" t="str">
        <f>INDEX(products!$A$1:$G$49,MATCH(orders!$D284,products!$A$1:$A$49,0),MATCH(orders!I$1,products!$A$1:$G$1,0))</f>
        <v>Ara</v>
      </c>
      <c r="J284" t="str">
        <f t="shared" si="12"/>
        <v>Arabica</v>
      </c>
      <c r="K284" t="str">
        <f>INDEX(products!$A$1:$G$49,MATCH(orders!$D284,products!$A$1:$A$49,0),MATCH(orders!K$1,products!$A$1:$G$1,0))</f>
        <v>L</v>
      </c>
      <c r="L284" t="str">
        <f t="shared" si="13"/>
        <v>Light</v>
      </c>
      <c r="M284" s="17">
        <f>INDEX(products!$A$1:$G$49,MATCH(orders!$D284,products!$A$1:$A$49,0),MATCH(orders!M$1,products!$A$1:$G$1,0))</f>
        <v>0.5</v>
      </c>
      <c r="N284" s="13">
        <f>INDEX(products!$A$1:$G$49,MATCH(orders!$D284,products!$A$1:$A$49,0),MATCH(orders!N$1,products!$A$1:$G$1,0))</f>
        <v>7.77</v>
      </c>
      <c r="O284" s="15">
        <f t="shared" si="14"/>
        <v>7.77</v>
      </c>
      <c r="P284" t="str">
        <f>_xlfn.XLOOKUP(C284,customers!$A$2:$A$1001,customers!$I$2:$I$1001,,0)</f>
        <v>No</v>
      </c>
    </row>
    <row r="285" spans="1:16" x14ac:dyDescent="0.25">
      <c r="A285" s="2" t="s">
        <v>2091</v>
      </c>
      <c r="B285" s="3">
        <v>43639</v>
      </c>
      <c r="C285" s="2" t="s">
        <v>2092</v>
      </c>
      <c r="D285" t="s">
        <v>6172</v>
      </c>
      <c r="E285" s="2">
        <v>1</v>
      </c>
      <c r="F285" s="2" t="str">
        <f>_xlfn.XLOOKUP(C285,customers!$A$2:$A$1001,customers!$B$2:$B$1001,,0)</f>
        <v>Amity Chatto</v>
      </c>
      <c r="G285" s="2" t="str">
        <f>IF(_xlfn.XLOOKUP(orders!C285,customers!$A$1:$A$1001,customers!$C$1:$C$1001,,0)=0,"",_xlfn.XLOOKUP(orders!C285,customers!$A$1:$A$1001,customers!$C$1:$C$1001,,0))</f>
        <v>achatto7v@sakura.ne.jp</v>
      </c>
      <c r="H285" s="2" t="str">
        <f>_xlfn.XLOOKUP(C285,customers!$A$1:$A$1001,customers!$G$1:$G$1001,,0)</f>
        <v>United Kingdom</v>
      </c>
      <c r="I285" t="str">
        <f>INDEX(products!$A$1:$G$49,MATCH(orders!$D285,products!$A$1:$A$49,0),MATCH(orders!I$1,products!$A$1:$G$1,0))</f>
        <v>Rob</v>
      </c>
      <c r="J285" t="str">
        <f t="shared" si="12"/>
        <v>Robusta</v>
      </c>
      <c r="K285" t="str">
        <f>INDEX(products!$A$1:$G$49,MATCH(orders!$D285,products!$A$1:$A$49,0),MATCH(orders!K$1,products!$A$1:$G$1,0))</f>
        <v>D</v>
      </c>
      <c r="L285" t="str">
        <f t="shared" si="13"/>
        <v>Dark</v>
      </c>
      <c r="M285" s="17">
        <f>INDEX(products!$A$1:$G$49,MATCH(orders!$D285,products!$A$1:$A$49,0),MATCH(orders!M$1,products!$A$1:$G$1,0))</f>
        <v>0.5</v>
      </c>
      <c r="N285" s="13">
        <f>INDEX(products!$A$1:$G$49,MATCH(orders!$D285,products!$A$1:$A$49,0),MATCH(orders!N$1,products!$A$1:$G$1,0))</f>
        <v>5.3699999999999992</v>
      </c>
      <c r="O285" s="15">
        <f t="shared" si="14"/>
        <v>5.3699999999999992</v>
      </c>
      <c r="P285" t="str">
        <f>_xlfn.XLOOKUP(C285,customers!$A$2:$A$1001,customers!$I$2:$I$1001,,0)</f>
        <v>Yes</v>
      </c>
    </row>
    <row r="286" spans="1:16" x14ac:dyDescent="0.25">
      <c r="A286" s="2" t="s">
        <v>2097</v>
      </c>
      <c r="B286" s="3">
        <v>43960</v>
      </c>
      <c r="C286" s="2" t="s">
        <v>2098</v>
      </c>
      <c r="D286" t="s">
        <v>6166</v>
      </c>
      <c r="E286" s="2">
        <v>3</v>
      </c>
      <c r="F286" s="2" t="str">
        <f>_xlfn.XLOOKUP(C286,customers!$A$2:$A$1001,customers!$B$2:$B$1001,,0)</f>
        <v>Nanine McCarthy</v>
      </c>
      <c r="G286" s="2" t="str">
        <f>IF(_xlfn.XLOOKUP(orders!C286,customers!$A$1:$A$1001,customers!$C$1:$C$1001,,0)=0,"",_xlfn.XLOOKUP(orders!C286,customers!$A$1:$A$1001,customers!$C$1:$C$1001,,0))</f>
        <v/>
      </c>
      <c r="H286" s="2" t="str">
        <f>_xlfn.XLOOKUP(C286,customers!$A$1:$A$1001,customers!$G$1:$G$1001,,0)</f>
        <v>United States</v>
      </c>
      <c r="I286" t="str">
        <f>INDEX(products!$A$1:$G$49,MATCH(orders!$D286,products!$A$1:$A$49,0),MATCH(orders!I$1,products!$A$1:$G$1,0))</f>
        <v>Exc</v>
      </c>
      <c r="J286" t="str">
        <f t="shared" si="12"/>
        <v>Excelsa</v>
      </c>
      <c r="K286" t="str">
        <f>INDEX(products!$A$1:$G$49,MATCH(orders!$D286,products!$A$1:$A$49,0),MATCH(orders!K$1,products!$A$1:$G$1,0))</f>
        <v>M</v>
      </c>
      <c r="L286" t="str">
        <f t="shared" si="13"/>
        <v>Medium</v>
      </c>
      <c r="M286" s="17">
        <f>INDEX(products!$A$1:$G$49,MATCH(orders!$D286,products!$A$1:$A$49,0),MATCH(orders!M$1,products!$A$1:$G$1,0))</f>
        <v>2.5</v>
      </c>
      <c r="N286" s="13">
        <f>INDEX(products!$A$1:$G$49,MATCH(orders!$D286,products!$A$1:$A$49,0),MATCH(orders!N$1,products!$A$1:$G$1,0))</f>
        <v>31.624999999999996</v>
      </c>
      <c r="O286" s="15">
        <f t="shared" si="14"/>
        <v>94.874999999999986</v>
      </c>
      <c r="P286" t="str">
        <f>_xlfn.XLOOKUP(C286,customers!$A$2:$A$1001,customers!$I$2:$I$1001,,0)</f>
        <v>No</v>
      </c>
    </row>
    <row r="287" spans="1:16" x14ac:dyDescent="0.25">
      <c r="A287" s="2" t="s">
        <v>2102</v>
      </c>
      <c r="B287" s="3">
        <v>44030</v>
      </c>
      <c r="C287" s="2" t="s">
        <v>2103</v>
      </c>
      <c r="D287" t="s">
        <v>6164</v>
      </c>
      <c r="E287" s="2">
        <v>1</v>
      </c>
      <c r="F287" s="2" t="str">
        <f>_xlfn.XLOOKUP(C287,customers!$A$2:$A$1001,customers!$B$2:$B$1001,,0)</f>
        <v>Lyndsey Megany</v>
      </c>
      <c r="G287" s="2" t="str">
        <f>IF(_xlfn.XLOOKUP(orders!C287,customers!$A$1:$A$1001,customers!$C$1:$C$1001,,0)=0,"",_xlfn.XLOOKUP(orders!C287,customers!$A$1:$A$1001,customers!$C$1:$C$1001,,0))</f>
        <v/>
      </c>
      <c r="H287" s="2" t="str">
        <f>_xlfn.XLOOKUP(C287,customers!$A$1:$A$1001,customers!$G$1:$G$1001,,0)</f>
        <v>United States</v>
      </c>
      <c r="I287" t="str">
        <f>INDEX(products!$A$1:$G$49,MATCH(orders!$D287,products!$A$1:$A$49,0),MATCH(orders!I$1,products!$A$1:$G$1,0))</f>
        <v>Lib</v>
      </c>
      <c r="J287" t="str">
        <f t="shared" si="12"/>
        <v>Liberica</v>
      </c>
      <c r="K287" t="str">
        <f>INDEX(products!$A$1:$G$49,MATCH(orders!$D287,products!$A$1:$A$49,0),MATCH(orders!K$1,products!$A$1:$G$1,0))</f>
        <v>L</v>
      </c>
      <c r="L287" t="str">
        <f t="shared" si="13"/>
        <v>Light</v>
      </c>
      <c r="M287" s="17">
        <f>INDEX(products!$A$1:$G$49,MATCH(orders!$D287,products!$A$1:$A$49,0),MATCH(orders!M$1,products!$A$1:$G$1,0))</f>
        <v>2.5</v>
      </c>
      <c r="N287" s="13">
        <f>INDEX(products!$A$1:$G$49,MATCH(orders!$D287,products!$A$1:$A$49,0),MATCH(orders!N$1,products!$A$1:$G$1,0))</f>
        <v>36.454999999999998</v>
      </c>
      <c r="O287" s="15">
        <f t="shared" si="14"/>
        <v>36.454999999999998</v>
      </c>
      <c r="P287" t="str">
        <f>_xlfn.XLOOKUP(C287,customers!$A$2:$A$1001,customers!$I$2:$I$1001,,0)</f>
        <v>No</v>
      </c>
    </row>
    <row r="288" spans="1:16" x14ac:dyDescent="0.25">
      <c r="A288" s="2" t="s">
        <v>2107</v>
      </c>
      <c r="B288" s="3">
        <v>43755</v>
      </c>
      <c r="C288" s="2" t="s">
        <v>2108</v>
      </c>
      <c r="D288" t="s">
        <v>6152</v>
      </c>
      <c r="E288" s="2">
        <v>4</v>
      </c>
      <c r="F288" s="2" t="str">
        <f>_xlfn.XLOOKUP(C288,customers!$A$2:$A$1001,customers!$B$2:$B$1001,,0)</f>
        <v>Byram Mergue</v>
      </c>
      <c r="G288" s="2" t="str">
        <f>IF(_xlfn.XLOOKUP(orders!C288,customers!$A$1:$A$1001,customers!$C$1:$C$1001,,0)=0,"",_xlfn.XLOOKUP(orders!C288,customers!$A$1:$A$1001,customers!$C$1:$C$1001,,0))</f>
        <v>bmergue7y@umn.edu</v>
      </c>
      <c r="H288" s="2" t="str">
        <f>_xlfn.XLOOKUP(C288,customers!$A$1:$A$1001,customers!$G$1:$G$1001,,0)</f>
        <v>United States</v>
      </c>
      <c r="I288" t="str">
        <f>INDEX(products!$A$1:$G$49,MATCH(orders!$D288,products!$A$1:$A$49,0),MATCH(orders!I$1,products!$A$1:$G$1,0))</f>
        <v>Ara</v>
      </c>
      <c r="J288" t="str">
        <f t="shared" si="12"/>
        <v>Arabica</v>
      </c>
      <c r="K288" t="str">
        <f>INDEX(products!$A$1:$G$49,MATCH(orders!$D288,products!$A$1:$A$49,0),MATCH(orders!K$1,products!$A$1:$G$1,0))</f>
        <v>M</v>
      </c>
      <c r="L288" t="str">
        <f t="shared" si="13"/>
        <v>Medium</v>
      </c>
      <c r="M288" s="17">
        <f>INDEX(products!$A$1:$G$49,MATCH(orders!$D288,products!$A$1:$A$49,0),MATCH(orders!M$1,products!$A$1:$G$1,0))</f>
        <v>0.2</v>
      </c>
      <c r="N288" s="13">
        <f>INDEX(products!$A$1:$G$49,MATCH(orders!$D288,products!$A$1:$A$49,0),MATCH(orders!N$1,products!$A$1:$G$1,0))</f>
        <v>3.375</v>
      </c>
      <c r="O288" s="15">
        <f t="shared" si="14"/>
        <v>13.5</v>
      </c>
      <c r="P288" t="str">
        <f>_xlfn.XLOOKUP(C288,customers!$A$2:$A$1001,customers!$I$2:$I$1001,,0)</f>
        <v>Yes</v>
      </c>
    </row>
    <row r="289" spans="1:16" x14ac:dyDescent="0.25">
      <c r="A289" s="2" t="s">
        <v>2112</v>
      </c>
      <c r="B289" s="3">
        <v>44697</v>
      </c>
      <c r="C289" s="2" t="s">
        <v>2113</v>
      </c>
      <c r="D289" t="s">
        <v>6178</v>
      </c>
      <c r="E289" s="2">
        <v>4</v>
      </c>
      <c r="F289" s="2" t="str">
        <f>_xlfn.XLOOKUP(C289,customers!$A$2:$A$1001,customers!$B$2:$B$1001,,0)</f>
        <v>Kerr Patise</v>
      </c>
      <c r="G289" s="2" t="str">
        <f>IF(_xlfn.XLOOKUP(orders!C289,customers!$A$1:$A$1001,customers!$C$1:$C$1001,,0)=0,"",_xlfn.XLOOKUP(orders!C289,customers!$A$1:$A$1001,customers!$C$1:$C$1001,,0))</f>
        <v>kpatise7z@jigsy.com</v>
      </c>
      <c r="H289" s="2" t="str">
        <f>_xlfn.XLOOKUP(C289,customers!$A$1:$A$1001,customers!$G$1:$G$1001,,0)</f>
        <v>United States</v>
      </c>
      <c r="I289" t="str">
        <f>INDEX(products!$A$1:$G$49,MATCH(orders!$D289,products!$A$1:$A$49,0),MATCH(orders!I$1,products!$A$1:$G$1,0))</f>
        <v>Rob</v>
      </c>
      <c r="J289" t="str">
        <f t="shared" si="12"/>
        <v>Robusta</v>
      </c>
      <c r="K289" t="str">
        <f>INDEX(products!$A$1:$G$49,MATCH(orders!$D289,products!$A$1:$A$49,0),MATCH(orders!K$1,products!$A$1:$G$1,0))</f>
        <v>L</v>
      </c>
      <c r="L289" t="str">
        <f t="shared" si="13"/>
        <v>Light</v>
      </c>
      <c r="M289" s="17">
        <f>INDEX(products!$A$1:$G$49,MATCH(orders!$D289,products!$A$1:$A$49,0),MATCH(orders!M$1,products!$A$1:$G$1,0))</f>
        <v>0.2</v>
      </c>
      <c r="N289" s="13">
        <f>INDEX(products!$A$1:$G$49,MATCH(orders!$D289,products!$A$1:$A$49,0),MATCH(orders!N$1,products!$A$1:$G$1,0))</f>
        <v>3.5849999999999995</v>
      </c>
      <c r="O289" s="15">
        <f t="shared" si="14"/>
        <v>14.339999999999998</v>
      </c>
      <c r="P289" t="str">
        <f>_xlfn.XLOOKUP(C289,customers!$A$2:$A$1001,customers!$I$2:$I$1001,,0)</f>
        <v>No</v>
      </c>
    </row>
    <row r="290" spans="1:16" x14ac:dyDescent="0.25">
      <c r="A290" s="2" t="s">
        <v>2118</v>
      </c>
      <c r="B290" s="3">
        <v>44279</v>
      </c>
      <c r="C290" s="2" t="s">
        <v>2119</v>
      </c>
      <c r="D290" t="s">
        <v>6139</v>
      </c>
      <c r="E290" s="2">
        <v>1</v>
      </c>
      <c r="F290" s="2" t="str">
        <f>_xlfn.XLOOKUP(C290,customers!$A$2:$A$1001,customers!$B$2:$B$1001,,0)</f>
        <v>Mathew Goulter</v>
      </c>
      <c r="G290" s="2" t="str">
        <f>IF(_xlfn.XLOOKUP(orders!C290,customers!$A$1:$A$1001,customers!$C$1:$C$1001,,0)=0,"",_xlfn.XLOOKUP(orders!C290,customers!$A$1:$A$1001,customers!$C$1:$C$1001,,0))</f>
        <v/>
      </c>
      <c r="H290" s="2" t="str">
        <f>_xlfn.XLOOKUP(C290,customers!$A$1:$A$1001,customers!$G$1:$G$1001,,0)</f>
        <v>Ireland</v>
      </c>
      <c r="I290" t="str">
        <f>INDEX(products!$A$1:$G$49,MATCH(orders!$D290,products!$A$1:$A$49,0),MATCH(orders!I$1,products!$A$1:$G$1,0))</f>
        <v>Exc</v>
      </c>
      <c r="J290" t="str">
        <f t="shared" si="12"/>
        <v>Excelsa</v>
      </c>
      <c r="K290" t="str">
        <f>INDEX(products!$A$1:$G$49,MATCH(orders!$D290,products!$A$1:$A$49,0),MATCH(orders!K$1,products!$A$1:$G$1,0))</f>
        <v>M</v>
      </c>
      <c r="L290" t="str">
        <f t="shared" si="13"/>
        <v>Medium</v>
      </c>
      <c r="M290" s="17">
        <f>INDEX(products!$A$1:$G$49,MATCH(orders!$D290,products!$A$1:$A$49,0),MATCH(orders!M$1,products!$A$1:$G$1,0))</f>
        <v>0.5</v>
      </c>
      <c r="N290" s="13">
        <f>INDEX(products!$A$1:$G$49,MATCH(orders!$D290,products!$A$1:$A$49,0),MATCH(orders!N$1,products!$A$1:$G$1,0))</f>
        <v>8.25</v>
      </c>
      <c r="O290" s="15">
        <f t="shared" si="14"/>
        <v>8.25</v>
      </c>
      <c r="P290" t="str">
        <f>_xlfn.XLOOKUP(C290,customers!$A$2:$A$1001,customers!$I$2:$I$1001,,0)</f>
        <v>Yes</v>
      </c>
    </row>
    <row r="291" spans="1:16" x14ac:dyDescent="0.25">
      <c r="A291" s="2" t="s">
        <v>2123</v>
      </c>
      <c r="B291" s="3">
        <v>43772</v>
      </c>
      <c r="C291" s="2" t="s">
        <v>2124</v>
      </c>
      <c r="D291" t="s">
        <v>6163</v>
      </c>
      <c r="E291" s="2">
        <v>5</v>
      </c>
      <c r="F291" s="2" t="str">
        <f>_xlfn.XLOOKUP(C291,customers!$A$2:$A$1001,customers!$B$2:$B$1001,,0)</f>
        <v>Marris Grcic</v>
      </c>
      <c r="G291" s="2" t="str">
        <f>IF(_xlfn.XLOOKUP(orders!C291,customers!$A$1:$A$1001,customers!$C$1:$C$1001,,0)=0,"",_xlfn.XLOOKUP(orders!C291,customers!$A$1:$A$1001,customers!$C$1:$C$1001,,0))</f>
        <v/>
      </c>
      <c r="H291" s="2" t="str">
        <f>_xlfn.XLOOKUP(C291,customers!$A$1:$A$1001,customers!$G$1:$G$1001,,0)</f>
        <v>United States</v>
      </c>
      <c r="I291" t="str">
        <f>INDEX(products!$A$1:$G$49,MATCH(orders!$D291,products!$A$1:$A$49,0),MATCH(orders!I$1,products!$A$1:$G$1,0))</f>
        <v>Rob</v>
      </c>
      <c r="J291" t="str">
        <f t="shared" si="12"/>
        <v>Robusta</v>
      </c>
      <c r="K291" t="str">
        <f>INDEX(products!$A$1:$G$49,MATCH(orders!$D291,products!$A$1:$A$49,0),MATCH(orders!K$1,products!$A$1:$G$1,0))</f>
        <v>D</v>
      </c>
      <c r="L291" t="str">
        <f t="shared" si="13"/>
        <v>Dark</v>
      </c>
      <c r="M291" s="17">
        <f>INDEX(products!$A$1:$G$49,MATCH(orders!$D291,products!$A$1:$A$49,0),MATCH(orders!M$1,products!$A$1:$G$1,0))</f>
        <v>0.2</v>
      </c>
      <c r="N291" s="13">
        <f>INDEX(products!$A$1:$G$49,MATCH(orders!$D291,products!$A$1:$A$49,0),MATCH(orders!N$1,products!$A$1:$G$1,0))</f>
        <v>2.6849999999999996</v>
      </c>
      <c r="O291" s="15">
        <f t="shared" si="14"/>
        <v>13.424999999999997</v>
      </c>
      <c r="P291" t="str">
        <f>_xlfn.XLOOKUP(C291,customers!$A$2:$A$1001,customers!$I$2:$I$1001,,0)</f>
        <v>Yes</v>
      </c>
    </row>
    <row r="292" spans="1:16" x14ac:dyDescent="0.25">
      <c r="A292" s="2" t="s">
        <v>2127</v>
      </c>
      <c r="B292" s="3">
        <v>44497</v>
      </c>
      <c r="C292" s="2" t="s">
        <v>2128</v>
      </c>
      <c r="D292" t="s">
        <v>6147</v>
      </c>
      <c r="E292" s="2">
        <v>5</v>
      </c>
      <c r="F292" s="2" t="str">
        <f>_xlfn.XLOOKUP(C292,customers!$A$2:$A$1001,customers!$B$2:$B$1001,,0)</f>
        <v>Domeniga Duke</v>
      </c>
      <c r="G292" s="2" t="str">
        <f>IF(_xlfn.XLOOKUP(orders!C292,customers!$A$1:$A$1001,customers!$C$1:$C$1001,,0)=0,"",_xlfn.XLOOKUP(orders!C292,customers!$A$1:$A$1001,customers!$C$1:$C$1001,,0))</f>
        <v>dduke82@vkontakte.ru</v>
      </c>
      <c r="H292" s="2" t="str">
        <f>_xlfn.XLOOKUP(C292,customers!$A$1:$A$1001,customers!$G$1:$G$1001,,0)</f>
        <v>United States</v>
      </c>
      <c r="I292" t="str">
        <f>INDEX(products!$A$1:$G$49,MATCH(orders!$D292,products!$A$1:$A$49,0),MATCH(orders!I$1,products!$A$1:$G$1,0))</f>
        <v>Ara</v>
      </c>
      <c r="J292" t="str">
        <f t="shared" si="12"/>
        <v>Arabica</v>
      </c>
      <c r="K292" t="str">
        <f>INDEX(products!$A$1:$G$49,MATCH(orders!$D292,products!$A$1:$A$49,0),MATCH(orders!K$1,products!$A$1:$G$1,0))</f>
        <v>D</v>
      </c>
      <c r="L292" t="str">
        <f t="shared" si="13"/>
        <v>Dark</v>
      </c>
      <c r="M292" s="17">
        <f>INDEX(products!$A$1:$G$49,MATCH(orders!$D292,products!$A$1:$A$49,0),MATCH(orders!M$1,products!$A$1:$G$1,0))</f>
        <v>1</v>
      </c>
      <c r="N292" s="13">
        <f>INDEX(products!$A$1:$G$49,MATCH(orders!$D292,products!$A$1:$A$49,0),MATCH(orders!N$1,products!$A$1:$G$1,0))</f>
        <v>9.9499999999999993</v>
      </c>
      <c r="O292" s="15">
        <f t="shared" si="14"/>
        <v>49.75</v>
      </c>
      <c r="P292" t="str">
        <f>_xlfn.XLOOKUP(C292,customers!$A$2:$A$1001,customers!$I$2:$I$1001,,0)</f>
        <v>No</v>
      </c>
    </row>
    <row r="293" spans="1:16" x14ac:dyDescent="0.25">
      <c r="A293" s="2" t="s">
        <v>2133</v>
      </c>
      <c r="B293" s="3">
        <v>44181</v>
      </c>
      <c r="C293" s="2" t="s">
        <v>2134</v>
      </c>
      <c r="D293" t="s">
        <v>6139</v>
      </c>
      <c r="E293" s="2">
        <v>2</v>
      </c>
      <c r="F293" s="2" t="str">
        <f>_xlfn.XLOOKUP(C293,customers!$A$2:$A$1001,customers!$B$2:$B$1001,,0)</f>
        <v>Violante Skouling</v>
      </c>
      <c r="G293" s="2" t="str">
        <f>IF(_xlfn.XLOOKUP(orders!C293,customers!$A$1:$A$1001,customers!$C$1:$C$1001,,0)=0,"",_xlfn.XLOOKUP(orders!C293,customers!$A$1:$A$1001,customers!$C$1:$C$1001,,0))</f>
        <v/>
      </c>
      <c r="H293" s="2" t="str">
        <f>_xlfn.XLOOKUP(C293,customers!$A$1:$A$1001,customers!$G$1:$G$1001,,0)</f>
        <v>Ireland</v>
      </c>
      <c r="I293" t="str">
        <f>INDEX(products!$A$1:$G$49,MATCH(orders!$D293,products!$A$1:$A$49,0),MATCH(orders!I$1,products!$A$1:$G$1,0))</f>
        <v>Exc</v>
      </c>
      <c r="J293" t="str">
        <f t="shared" si="12"/>
        <v>Excelsa</v>
      </c>
      <c r="K293" t="str">
        <f>INDEX(products!$A$1:$G$49,MATCH(orders!$D293,products!$A$1:$A$49,0),MATCH(orders!K$1,products!$A$1:$G$1,0))</f>
        <v>M</v>
      </c>
      <c r="L293" t="str">
        <f t="shared" si="13"/>
        <v>Medium</v>
      </c>
      <c r="M293" s="17">
        <f>INDEX(products!$A$1:$G$49,MATCH(orders!$D293,products!$A$1:$A$49,0),MATCH(orders!M$1,products!$A$1:$G$1,0))</f>
        <v>0.5</v>
      </c>
      <c r="N293" s="13">
        <f>INDEX(products!$A$1:$G$49,MATCH(orders!$D293,products!$A$1:$A$49,0),MATCH(orders!N$1,products!$A$1:$G$1,0))</f>
        <v>8.25</v>
      </c>
      <c r="O293" s="15">
        <f t="shared" si="14"/>
        <v>16.5</v>
      </c>
      <c r="P293" t="str">
        <f>_xlfn.XLOOKUP(C293,customers!$A$2:$A$1001,customers!$I$2:$I$1001,,0)</f>
        <v>No</v>
      </c>
    </row>
    <row r="294" spans="1:16" x14ac:dyDescent="0.25">
      <c r="A294" s="2" t="s">
        <v>2137</v>
      </c>
      <c r="B294" s="3">
        <v>44529</v>
      </c>
      <c r="C294" s="2" t="s">
        <v>2138</v>
      </c>
      <c r="D294" t="s">
        <v>6158</v>
      </c>
      <c r="E294" s="2">
        <v>3</v>
      </c>
      <c r="F294" s="2" t="str">
        <f>_xlfn.XLOOKUP(C294,customers!$A$2:$A$1001,customers!$B$2:$B$1001,,0)</f>
        <v>Isidore Hussey</v>
      </c>
      <c r="G294" s="2" t="str">
        <f>IF(_xlfn.XLOOKUP(orders!C294,customers!$A$1:$A$1001,customers!$C$1:$C$1001,,0)=0,"",_xlfn.XLOOKUP(orders!C294,customers!$A$1:$A$1001,customers!$C$1:$C$1001,,0))</f>
        <v>ihussey84@mapy.cz</v>
      </c>
      <c r="H294" s="2" t="str">
        <f>_xlfn.XLOOKUP(C294,customers!$A$1:$A$1001,customers!$G$1:$G$1001,,0)</f>
        <v>United States</v>
      </c>
      <c r="I294" t="str">
        <f>INDEX(products!$A$1:$G$49,MATCH(orders!$D294,products!$A$1:$A$49,0),MATCH(orders!I$1,products!$A$1:$G$1,0))</f>
        <v>Ara</v>
      </c>
      <c r="J294" t="str">
        <f t="shared" si="12"/>
        <v>Arabica</v>
      </c>
      <c r="K294" t="str">
        <f>INDEX(products!$A$1:$G$49,MATCH(orders!$D294,products!$A$1:$A$49,0),MATCH(orders!K$1,products!$A$1:$G$1,0))</f>
        <v>D</v>
      </c>
      <c r="L294" t="str">
        <f t="shared" si="13"/>
        <v>Dark</v>
      </c>
      <c r="M294" s="17">
        <f>INDEX(products!$A$1:$G$49,MATCH(orders!$D294,products!$A$1:$A$49,0),MATCH(orders!M$1,products!$A$1:$G$1,0))</f>
        <v>0.5</v>
      </c>
      <c r="N294" s="13">
        <f>INDEX(products!$A$1:$G$49,MATCH(orders!$D294,products!$A$1:$A$49,0),MATCH(orders!N$1,products!$A$1:$G$1,0))</f>
        <v>5.97</v>
      </c>
      <c r="O294" s="15">
        <f t="shared" si="14"/>
        <v>17.91</v>
      </c>
      <c r="P294" t="str">
        <f>_xlfn.XLOOKUP(C294,customers!$A$2:$A$1001,customers!$I$2:$I$1001,,0)</f>
        <v>No</v>
      </c>
    </row>
    <row r="295" spans="1:16" x14ac:dyDescent="0.25">
      <c r="A295" s="2" t="s">
        <v>2142</v>
      </c>
      <c r="B295" s="3">
        <v>44275</v>
      </c>
      <c r="C295" s="2" t="s">
        <v>2143</v>
      </c>
      <c r="D295" t="s">
        <v>6158</v>
      </c>
      <c r="E295" s="2">
        <v>5</v>
      </c>
      <c r="F295" s="2" t="str">
        <f>_xlfn.XLOOKUP(C295,customers!$A$2:$A$1001,customers!$B$2:$B$1001,,0)</f>
        <v>Cassie Pinkerton</v>
      </c>
      <c r="G295" s="2" t="str">
        <f>IF(_xlfn.XLOOKUP(orders!C295,customers!$A$1:$A$1001,customers!$C$1:$C$1001,,0)=0,"",_xlfn.XLOOKUP(orders!C295,customers!$A$1:$A$1001,customers!$C$1:$C$1001,,0))</f>
        <v>cpinkerton85@upenn.edu</v>
      </c>
      <c r="H295" s="2" t="str">
        <f>_xlfn.XLOOKUP(C295,customers!$A$1:$A$1001,customers!$G$1:$G$1001,,0)</f>
        <v>United States</v>
      </c>
      <c r="I295" t="str">
        <f>INDEX(products!$A$1:$G$49,MATCH(orders!$D295,products!$A$1:$A$49,0),MATCH(orders!I$1,products!$A$1:$G$1,0))</f>
        <v>Ara</v>
      </c>
      <c r="J295" t="str">
        <f t="shared" si="12"/>
        <v>Arabica</v>
      </c>
      <c r="K295" t="str">
        <f>INDEX(products!$A$1:$G$49,MATCH(orders!$D295,products!$A$1:$A$49,0),MATCH(orders!K$1,products!$A$1:$G$1,0))</f>
        <v>D</v>
      </c>
      <c r="L295" t="str">
        <f t="shared" si="13"/>
        <v>Dark</v>
      </c>
      <c r="M295" s="17">
        <f>INDEX(products!$A$1:$G$49,MATCH(orders!$D295,products!$A$1:$A$49,0),MATCH(orders!M$1,products!$A$1:$G$1,0))</f>
        <v>0.5</v>
      </c>
      <c r="N295" s="13">
        <f>INDEX(products!$A$1:$G$49,MATCH(orders!$D295,products!$A$1:$A$49,0),MATCH(orders!N$1,products!$A$1:$G$1,0))</f>
        <v>5.97</v>
      </c>
      <c r="O295" s="15">
        <f t="shared" si="14"/>
        <v>29.849999999999998</v>
      </c>
      <c r="P295" t="str">
        <f>_xlfn.XLOOKUP(C295,customers!$A$2:$A$1001,customers!$I$2:$I$1001,,0)</f>
        <v>No</v>
      </c>
    </row>
    <row r="296" spans="1:16" x14ac:dyDescent="0.25">
      <c r="A296" s="2" t="s">
        <v>2148</v>
      </c>
      <c r="B296" s="3">
        <v>44659</v>
      </c>
      <c r="C296" s="2" t="s">
        <v>2149</v>
      </c>
      <c r="D296" t="s">
        <v>6171</v>
      </c>
      <c r="E296" s="2">
        <v>3</v>
      </c>
      <c r="F296" s="2" t="str">
        <f>_xlfn.XLOOKUP(C296,customers!$A$2:$A$1001,customers!$B$2:$B$1001,,0)</f>
        <v>Micki Fero</v>
      </c>
      <c r="G296" s="2" t="str">
        <f>IF(_xlfn.XLOOKUP(orders!C296,customers!$A$1:$A$1001,customers!$C$1:$C$1001,,0)=0,"",_xlfn.XLOOKUP(orders!C296,customers!$A$1:$A$1001,customers!$C$1:$C$1001,,0))</f>
        <v/>
      </c>
      <c r="H296" s="2" t="str">
        <f>_xlfn.XLOOKUP(C296,customers!$A$1:$A$1001,customers!$G$1:$G$1001,,0)</f>
        <v>United States</v>
      </c>
      <c r="I296" t="str">
        <f>INDEX(products!$A$1:$G$49,MATCH(orders!$D296,products!$A$1:$A$49,0),MATCH(orders!I$1,products!$A$1:$G$1,0))</f>
        <v>Exc</v>
      </c>
      <c r="J296" t="str">
        <f t="shared" si="12"/>
        <v>Excelsa</v>
      </c>
      <c r="K296" t="str">
        <f>INDEX(products!$A$1:$G$49,MATCH(orders!$D296,products!$A$1:$A$49,0),MATCH(orders!K$1,products!$A$1:$G$1,0))</f>
        <v>L</v>
      </c>
      <c r="L296" t="str">
        <f t="shared" si="13"/>
        <v>Light</v>
      </c>
      <c r="M296" s="17">
        <f>INDEX(products!$A$1:$G$49,MATCH(orders!$D296,products!$A$1:$A$49,0),MATCH(orders!M$1,products!$A$1:$G$1,0))</f>
        <v>1</v>
      </c>
      <c r="N296" s="13">
        <f>INDEX(products!$A$1:$G$49,MATCH(orders!$D296,products!$A$1:$A$49,0),MATCH(orders!N$1,products!$A$1:$G$1,0))</f>
        <v>14.85</v>
      </c>
      <c r="O296" s="15">
        <f t="shared" si="14"/>
        <v>44.55</v>
      </c>
      <c r="P296" t="str">
        <f>_xlfn.XLOOKUP(C296,customers!$A$2:$A$1001,customers!$I$2:$I$1001,,0)</f>
        <v>No</v>
      </c>
    </row>
    <row r="297" spans="1:16" x14ac:dyDescent="0.25">
      <c r="A297" s="2" t="s">
        <v>2153</v>
      </c>
      <c r="B297" s="3">
        <v>44057</v>
      </c>
      <c r="C297" s="2" t="s">
        <v>2154</v>
      </c>
      <c r="D297" t="s">
        <v>6141</v>
      </c>
      <c r="E297" s="2">
        <v>2</v>
      </c>
      <c r="F297" s="2" t="str">
        <f>_xlfn.XLOOKUP(C297,customers!$A$2:$A$1001,customers!$B$2:$B$1001,,0)</f>
        <v>Cybill Graddell</v>
      </c>
      <c r="G297" s="2" t="str">
        <f>IF(_xlfn.XLOOKUP(orders!C297,customers!$A$1:$A$1001,customers!$C$1:$C$1001,,0)=0,"",_xlfn.XLOOKUP(orders!C297,customers!$A$1:$A$1001,customers!$C$1:$C$1001,,0))</f>
        <v/>
      </c>
      <c r="H297" s="2" t="str">
        <f>_xlfn.XLOOKUP(C297,customers!$A$1:$A$1001,customers!$G$1:$G$1001,,0)</f>
        <v>United States</v>
      </c>
      <c r="I297" t="str">
        <f>INDEX(products!$A$1:$G$49,MATCH(orders!$D297,products!$A$1:$A$49,0),MATCH(orders!I$1,products!$A$1:$G$1,0))</f>
        <v>Exc</v>
      </c>
      <c r="J297" t="str">
        <f t="shared" si="12"/>
        <v>Excelsa</v>
      </c>
      <c r="K297" t="str">
        <f>INDEX(products!$A$1:$G$49,MATCH(orders!$D297,products!$A$1:$A$49,0),MATCH(orders!K$1,products!$A$1:$G$1,0))</f>
        <v>M</v>
      </c>
      <c r="L297" t="str">
        <f t="shared" si="13"/>
        <v>Medium</v>
      </c>
      <c r="M297" s="17">
        <f>INDEX(products!$A$1:$G$49,MATCH(orders!$D297,products!$A$1:$A$49,0),MATCH(orders!M$1,products!$A$1:$G$1,0))</f>
        <v>1</v>
      </c>
      <c r="N297" s="13">
        <f>INDEX(products!$A$1:$G$49,MATCH(orders!$D297,products!$A$1:$A$49,0),MATCH(orders!N$1,products!$A$1:$G$1,0))</f>
        <v>13.75</v>
      </c>
      <c r="O297" s="15">
        <f t="shared" si="14"/>
        <v>27.5</v>
      </c>
      <c r="P297" t="str">
        <f>_xlfn.XLOOKUP(C297,customers!$A$2:$A$1001,customers!$I$2:$I$1001,,0)</f>
        <v>No</v>
      </c>
    </row>
    <row r="298" spans="1:16" x14ac:dyDescent="0.25">
      <c r="A298" s="2" t="s">
        <v>2157</v>
      </c>
      <c r="B298" s="3">
        <v>43597</v>
      </c>
      <c r="C298" s="2" t="s">
        <v>2158</v>
      </c>
      <c r="D298" t="s">
        <v>6146</v>
      </c>
      <c r="E298" s="2">
        <v>6</v>
      </c>
      <c r="F298" s="2" t="str">
        <f>_xlfn.XLOOKUP(C298,customers!$A$2:$A$1001,customers!$B$2:$B$1001,,0)</f>
        <v>Dorian Vizor</v>
      </c>
      <c r="G298" s="2" t="str">
        <f>IF(_xlfn.XLOOKUP(orders!C298,customers!$A$1:$A$1001,customers!$C$1:$C$1001,,0)=0,"",_xlfn.XLOOKUP(orders!C298,customers!$A$1:$A$1001,customers!$C$1:$C$1001,,0))</f>
        <v>dvizor88@furl.net</v>
      </c>
      <c r="H298" s="2" t="str">
        <f>_xlfn.XLOOKUP(C298,customers!$A$1:$A$1001,customers!$G$1:$G$1001,,0)</f>
        <v>United States</v>
      </c>
      <c r="I298" t="str">
        <f>INDEX(products!$A$1:$G$49,MATCH(orders!$D298,products!$A$1:$A$49,0),MATCH(orders!I$1,products!$A$1:$G$1,0))</f>
        <v>Rob</v>
      </c>
      <c r="J298" t="str">
        <f t="shared" si="12"/>
        <v>Robusta</v>
      </c>
      <c r="K298" t="str">
        <f>INDEX(products!$A$1:$G$49,MATCH(orders!$D298,products!$A$1:$A$49,0),MATCH(orders!K$1,products!$A$1:$G$1,0))</f>
        <v>M</v>
      </c>
      <c r="L298" t="str">
        <f t="shared" si="13"/>
        <v>Medium</v>
      </c>
      <c r="M298" s="17">
        <f>INDEX(products!$A$1:$G$49,MATCH(orders!$D298,products!$A$1:$A$49,0),MATCH(orders!M$1,products!$A$1:$G$1,0))</f>
        <v>0.5</v>
      </c>
      <c r="N298" s="13">
        <f>INDEX(products!$A$1:$G$49,MATCH(orders!$D298,products!$A$1:$A$49,0),MATCH(orders!N$1,products!$A$1:$G$1,0))</f>
        <v>5.97</v>
      </c>
      <c r="O298" s="15">
        <f t="shared" si="14"/>
        <v>35.82</v>
      </c>
      <c r="P298" t="str">
        <f>_xlfn.XLOOKUP(C298,customers!$A$2:$A$1001,customers!$I$2:$I$1001,,0)</f>
        <v>Yes</v>
      </c>
    </row>
    <row r="299" spans="1:16" x14ac:dyDescent="0.25">
      <c r="A299" s="2" t="s">
        <v>2163</v>
      </c>
      <c r="B299" s="3">
        <v>44258</v>
      </c>
      <c r="C299" s="2" t="s">
        <v>2164</v>
      </c>
      <c r="D299" t="s">
        <v>6172</v>
      </c>
      <c r="E299" s="2">
        <v>3</v>
      </c>
      <c r="F299" s="2" t="str">
        <f>_xlfn.XLOOKUP(C299,customers!$A$2:$A$1001,customers!$B$2:$B$1001,,0)</f>
        <v>Eddi Sedgebeer</v>
      </c>
      <c r="G299" s="2" t="str">
        <f>IF(_xlfn.XLOOKUP(orders!C299,customers!$A$1:$A$1001,customers!$C$1:$C$1001,,0)=0,"",_xlfn.XLOOKUP(orders!C299,customers!$A$1:$A$1001,customers!$C$1:$C$1001,,0))</f>
        <v>esedgebeer89@oaic.gov.au</v>
      </c>
      <c r="H299" s="2" t="str">
        <f>_xlfn.XLOOKUP(C299,customers!$A$1:$A$1001,customers!$G$1:$G$1001,,0)</f>
        <v>United States</v>
      </c>
      <c r="I299" t="str">
        <f>INDEX(products!$A$1:$G$49,MATCH(orders!$D299,products!$A$1:$A$49,0),MATCH(orders!I$1,products!$A$1:$G$1,0))</f>
        <v>Rob</v>
      </c>
      <c r="J299" t="str">
        <f t="shared" si="12"/>
        <v>Robusta</v>
      </c>
      <c r="K299" t="str">
        <f>INDEX(products!$A$1:$G$49,MATCH(orders!$D299,products!$A$1:$A$49,0),MATCH(orders!K$1,products!$A$1:$G$1,0))</f>
        <v>D</v>
      </c>
      <c r="L299" t="str">
        <f t="shared" si="13"/>
        <v>Dark</v>
      </c>
      <c r="M299" s="17">
        <f>INDEX(products!$A$1:$G$49,MATCH(orders!$D299,products!$A$1:$A$49,0),MATCH(orders!M$1,products!$A$1:$G$1,0))</f>
        <v>0.5</v>
      </c>
      <c r="N299" s="13">
        <f>INDEX(products!$A$1:$G$49,MATCH(orders!$D299,products!$A$1:$A$49,0),MATCH(orders!N$1,products!$A$1:$G$1,0))</f>
        <v>5.3699999999999992</v>
      </c>
      <c r="O299" s="15">
        <f t="shared" si="14"/>
        <v>16.11</v>
      </c>
      <c r="P299" t="str">
        <f>_xlfn.XLOOKUP(C299,customers!$A$2:$A$1001,customers!$I$2:$I$1001,,0)</f>
        <v>Yes</v>
      </c>
    </row>
    <row r="300" spans="1:16" x14ac:dyDescent="0.25">
      <c r="A300" s="2" t="s">
        <v>2169</v>
      </c>
      <c r="B300" s="3">
        <v>43872</v>
      </c>
      <c r="C300" s="2" t="s">
        <v>2170</v>
      </c>
      <c r="D300" t="s">
        <v>6184</v>
      </c>
      <c r="E300" s="2">
        <v>6</v>
      </c>
      <c r="F300" s="2" t="str">
        <f>_xlfn.XLOOKUP(C300,customers!$A$2:$A$1001,customers!$B$2:$B$1001,,0)</f>
        <v>Ken Lestrange</v>
      </c>
      <c r="G300" s="2" t="str">
        <f>IF(_xlfn.XLOOKUP(orders!C300,customers!$A$1:$A$1001,customers!$C$1:$C$1001,,0)=0,"",_xlfn.XLOOKUP(orders!C300,customers!$A$1:$A$1001,customers!$C$1:$C$1001,,0))</f>
        <v>klestrange8a@lulu.com</v>
      </c>
      <c r="H300" s="2" t="str">
        <f>_xlfn.XLOOKUP(C300,customers!$A$1:$A$1001,customers!$G$1:$G$1001,,0)</f>
        <v>United States</v>
      </c>
      <c r="I300" t="str">
        <f>INDEX(products!$A$1:$G$49,MATCH(orders!$D300,products!$A$1:$A$49,0),MATCH(orders!I$1,products!$A$1:$G$1,0))</f>
        <v>Exc</v>
      </c>
      <c r="J300" t="str">
        <f t="shared" si="12"/>
        <v>Excelsa</v>
      </c>
      <c r="K300" t="str">
        <f>INDEX(products!$A$1:$G$49,MATCH(orders!$D300,products!$A$1:$A$49,0),MATCH(orders!K$1,products!$A$1:$G$1,0))</f>
        <v>L</v>
      </c>
      <c r="L300" t="str">
        <f t="shared" si="13"/>
        <v>Light</v>
      </c>
      <c r="M300" s="17">
        <f>INDEX(products!$A$1:$G$49,MATCH(orders!$D300,products!$A$1:$A$49,0),MATCH(orders!M$1,products!$A$1:$G$1,0))</f>
        <v>0.2</v>
      </c>
      <c r="N300" s="13">
        <f>INDEX(products!$A$1:$G$49,MATCH(orders!$D300,products!$A$1:$A$49,0),MATCH(orders!N$1,products!$A$1:$G$1,0))</f>
        <v>4.4550000000000001</v>
      </c>
      <c r="O300" s="15">
        <f t="shared" si="14"/>
        <v>26.73</v>
      </c>
      <c r="P300" t="str">
        <f>_xlfn.XLOOKUP(C300,customers!$A$2:$A$1001,customers!$I$2:$I$1001,,0)</f>
        <v>Yes</v>
      </c>
    </row>
    <row r="301" spans="1:16" x14ac:dyDescent="0.25">
      <c r="A301" s="2" t="s">
        <v>2175</v>
      </c>
      <c r="B301" s="3">
        <v>43582</v>
      </c>
      <c r="C301" s="2" t="s">
        <v>2176</v>
      </c>
      <c r="D301" t="s">
        <v>6148</v>
      </c>
      <c r="E301" s="2">
        <v>6</v>
      </c>
      <c r="F301" s="2" t="str">
        <f>_xlfn.XLOOKUP(C301,customers!$A$2:$A$1001,customers!$B$2:$B$1001,,0)</f>
        <v>Lacee Tanti</v>
      </c>
      <c r="G301" s="2" t="str">
        <f>IF(_xlfn.XLOOKUP(orders!C301,customers!$A$1:$A$1001,customers!$C$1:$C$1001,,0)=0,"",_xlfn.XLOOKUP(orders!C301,customers!$A$1:$A$1001,customers!$C$1:$C$1001,,0))</f>
        <v>ltanti8b@techcrunch.com</v>
      </c>
      <c r="H301" s="2" t="str">
        <f>_xlfn.XLOOKUP(C301,customers!$A$1:$A$1001,customers!$G$1:$G$1001,,0)</f>
        <v>United States</v>
      </c>
      <c r="I301" t="str">
        <f>INDEX(products!$A$1:$G$49,MATCH(orders!$D301,products!$A$1:$A$49,0),MATCH(orders!I$1,products!$A$1:$G$1,0))</f>
        <v>Exc</v>
      </c>
      <c r="J301" t="str">
        <f t="shared" si="12"/>
        <v>Excelsa</v>
      </c>
      <c r="K301" t="str">
        <f>INDEX(products!$A$1:$G$49,MATCH(orders!$D301,products!$A$1:$A$49,0),MATCH(orders!K$1,products!$A$1:$G$1,0))</f>
        <v>L</v>
      </c>
      <c r="L301" t="str">
        <f t="shared" si="13"/>
        <v>Light</v>
      </c>
      <c r="M301" s="17">
        <f>INDEX(products!$A$1:$G$49,MATCH(orders!$D301,products!$A$1:$A$49,0),MATCH(orders!M$1,products!$A$1:$G$1,0))</f>
        <v>2.5</v>
      </c>
      <c r="N301" s="13">
        <f>INDEX(products!$A$1:$G$49,MATCH(orders!$D301,products!$A$1:$A$49,0),MATCH(orders!N$1,products!$A$1:$G$1,0))</f>
        <v>34.154999999999994</v>
      </c>
      <c r="O301" s="15">
        <f t="shared" si="14"/>
        <v>204.92999999999995</v>
      </c>
      <c r="P301" t="str">
        <f>_xlfn.XLOOKUP(C301,customers!$A$2:$A$1001,customers!$I$2:$I$1001,,0)</f>
        <v>Yes</v>
      </c>
    </row>
    <row r="302" spans="1:16" x14ac:dyDescent="0.25">
      <c r="A302" s="2" t="s">
        <v>2181</v>
      </c>
      <c r="B302" s="3">
        <v>44646</v>
      </c>
      <c r="C302" s="2" t="s">
        <v>2182</v>
      </c>
      <c r="D302" t="s">
        <v>6140</v>
      </c>
      <c r="E302" s="2">
        <v>3</v>
      </c>
      <c r="F302" s="2" t="str">
        <f>_xlfn.XLOOKUP(C302,customers!$A$2:$A$1001,customers!$B$2:$B$1001,,0)</f>
        <v>Arel De Lasci</v>
      </c>
      <c r="G302" s="2" t="str">
        <f>IF(_xlfn.XLOOKUP(orders!C302,customers!$A$1:$A$1001,customers!$C$1:$C$1001,,0)=0,"",_xlfn.XLOOKUP(orders!C302,customers!$A$1:$A$1001,customers!$C$1:$C$1001,,0))</f>
        <v>ade8c@1und1.de</v>
      </c>
      <c r="H302" s="2" t="str">
        <f>_xlfn.XLOOKUP(C302,customers!$A$1:$A$1001,customers!$G$1:$G$1001,,0)</f>
        <v>United States</v>
      </c>
      <c r="I302" t="str">
        <f>INDEX(products!$A$1:$G$49,MATCH(orders!$D302,products!$A$1:$A$49,0),MATCH(orders!I$1,products!$A$1:$G$1,0))</f>
        <v>Ara</v>
      </c>
      <c r="J302" t="str">
        <f t="shared" si="12"/>
        <v>Arabica</v>
      </c>
      <c r="K302" t="str">
        <f>INDEX(products!$A$1:$G$49,MATCH(orders!$D302,products!$A$1:$A$49,0),MATCH(orders!K$1,products!$A$1:$G$1,0))</f>
        <v>L</v>
      </c>
      <c r="L302" t="str">
        <f t="shared" si="13"/>
        <v>Light</v>
      </c>
      <c r="M302" s="17">
        <f>INDEX(products!$A$1:$G$49,MATCH(orders!$D302,products!$A$1:$A$49,0),MATCH(orders!M$1,products!$A$1:$G$1,0))</f>
        <v>1</v>
      </c>
      <c r="N302" s="13">
        <f>INDEX(products!$A$1:$G$49,MATCH(orders!$D302,products!$A$1:$A$49,0),MATCH(orders!N$1,products!$A$1:$G$1,0))</f>
        <v>12.95</v>
      </c>
      <c r="O302" s="15">
        <f t="shared" si="14"/>
        <v>38.849999999999994</v>
      </c>
      <c r="P302" t="str">
        <f>_xlfn.XLOOKUP(C302,customers!$A$2:$A$1001,customers!$I$2:$I$1001,,0)</f>
        <v>Yes</v>
      </c>
    </row>
    <row r="303" spans="1:16" x14ac:dyDescent="0.25">
      <c r="A303" s="2" t="s">
        <v>2187</v>
      </c>
      <c r="B303" s="3">
        <v>44102</v>
      </c>
      <c r="C303" s="2" t="s">
        <v>2188</v>
      </c>
      <c r="D303" t="s">
        <v>6150</v>
      </c>
      <c r="E303" s="2">
        <v>4</v>
      </c>
      <c r="F303" s="2" t="str">
        <f>_xlfn.XLOOKUP(C303,customers!$A$2:$A$1001,customers!$B$2:$B$1001,,0)</f>
        <v>Trescha Jedrachowicz</v>
      </c>
      <c r="G303" s="2" t="str">
        <f>IF(_xlfn.XLOOKUP(orders!C303,customers!$A$1:$A$1001,customers!$C$1:$C$1001,,0)=0,"",_xlfn.XLOOKUP(orders!C303,customers!$A$1:$A$1001,customers!$C$1:$C$1001,,0))</f>
        <v>tjedrachowicz8d@acquirethisname.com</v>
      </c>
      <c r="H303" s="2" t="str">
        <f>_xlfn.XLOOKUP(C303,customers!$A$1:$A$1001,customers!$G$1:$G$1001,,0)</f>
        <v>United States</v>
      </c>
      <c r="I303" t="str">
        <f>INDEX(products!$A$1:$G$49,MATCH(orders!$D303,products!$A$1:$A$49,0),MATCH(orders!I$1,products!$A$1:$G$1,0))</f>
        <v>Lib</v>
      </c>
      <c r="J303" t="str">
        <f t="shared" si="12"/>
        <v>Liberica</v>
      </c>
      <c r="K303" t="str">
        <f>INDEX(products!$A$1:$G$49,MATCH(orders!$D303,products!$A$1:$A$49,0),MATCH(orders!K$1,products!$A$1:$G$1,0))</f>
        <v>D</v>
      </c>
      <c r="L303" t="str">
        <f t="shared" si="13"/>
        <v>Dark</v>
      </c>
      <c r="M303" s="17">
        <f>INDEX(products!$A$1:$G$49,MATCH(orders!$D303,products!$A$1:$A$49,0),MATCH(orders!M$1,products!$A$1:$G$1,0))</f>
        <v>0.2</v>
      </c>
      <c r="N303" s="13">
        <f>INDEX(products!$A$1:$G$49,MATCH(orders!$D303,products!$A$1:$A$49,0),MATCH(orders!N$1,products!$A$1:$G$1,0))</f>
        <v>3.8849999999999998</v>
      </c>
      <c r="O303" s="15">
        <f t="shared" si="14"/>
        <v>15.54</v>
      </c>
      <c r="P303" t="str">
        <f>_xlfn.XLOOKUP(C303,customers!$A$2:$A$1001,customers!$I$2:$I$1001,,0)</f>
        <v>Yes</v>
      </c>
    </row>
    <row r="304" spans="1:16" x14ac:dyDescent="0.25">
      <c r="A304" s="2" t="s">
        <v>2193</v>
      </c>
      <c r="B304" s="3">
        <v>43762</v>
      </c>
      <c r="C304" s="2" t="s">
        <v>2194</v>
      </c>
      <c r="D304" t="s">
        <v>6157</v>
      </c>
      <c r="E304" s="2">
        <v>1</v>
      </c>
      <c r="F304" s="2" t="str">
        <f>_xlfn.XLOOKUP(C304,customers!$A$2:$A$1001,customers!$B$2:$B$1001,,0)</f>
        <v>Perkin Stonner</v>
      </c>
      <c r="G304" s="2" t="str">
        <f>IF(_xlfn.XLOOKUP(orders!C304,customers!$A$1:$A$1001,customers!$C$1:$C$1001,,0)=0,"",_xlfn.XLOOKUP(orders!C304,customers!$A$1:$A$1001,customers!$C$1:$C$1001,,0))</f>
        <v>pstonner8e@moonfruit.com</v>
      </c>
      <c r="H304" s="2" t="str">
        <f>_xlfn.XLOOKUP(C304,customers!$A$1:$A$1001,customers!$G$1:$G$1001,,0)</f>
        <v>United States</v>
      </c>
      <c r="I304" t="str">
        <f>INDEX(products!$A$1:$G$49,MATCH(orders!$D304,products!$A$1:$A$49,0),MATCH(orders!I$1,products!$A$1:$G$1,0))</f>
        <v>Ara</v>
      </c>
      <c r="J304" t="str">
        <f t="shared" si="12"/>
        <v>Arabica</v>
      </c>
      <c r="K304" t="str">
        <f>INDEX(products!$A$1:$G$49,MATCH(orders!$D304,products!$A$1:$A$49,0),MATCH(orders!K$1,products!$A$1:$G$1,0))</f>
        <v>M</v>
      </c>
      <c r="L304" t="str">
        <f t="shared" si="13"/>
        <v>Medium</v>
      </c>
      <c r="M304" s="17">
        <f>INDEX(products!$A$1:$G$49,MATCH(orders!$D304,products!$A$1:$A$49,0),MATCH(orders!M$1,products!$A$1:$G$1,0))</f>
        <v>0.5</v>
      </c>
      <c r="N304" s="13">
        <f>INDEX(products!$A$1:$G$49,MATCH(orders!$D304,products!$A$1:$A$49,0),MATCH(orders!N$1,products!$A$1:$G$1,0))</f>
        <v>6.75</v>
      </c>
      <c r="O304" s="15">
        <f t="shared" si="14"/>
        <v>6.75</v>
      </c>
      <c r="P304" t="str">
        <f>_xlfn.XLOOKUP(C304,customers!$A$2:$A$1001,customers!$I$2:$I$1001,,0)</f>
        <v>No</v>
      </c>
    </row>
    <row r="305" spans="1:16" x14ac:dyDescent="0.25">
      <c r="A305" s="2" t="s">
        <v>2199</v>
      </c>
      <c r="B305" s="3">
        <v>44412</v>
      </c>
      <c r="C305" s="2" t="s">
        <v>2200</v>
      </c>
      <c r="D305" t="s">
        <v>6185</v>
      </c>
      <c r="E305" s="2">
        <v>4</v>
      </c>
      <c r="F305" s="2" t="str">
        <f>_xlfn.XLOOKUP(C305,customers!$A$2:$A$1001,customers!$B$2:$B$1001,,0)</f>
        <v>Darrin Tingly</v>
      </c>
      <c r="G305" s="2" t="str">
        <f>IF(_xlfn.XLOOKUP(orders!C305,customers!$A$1:$A$1001,customers!$C$1:$C$1001,,0)=0,"",_xlfn.XLOOKUP(orders!C305,customers!$A$1:$A$1001,customers!$C$1:$C$1001,,0))</f>
        <v>dtingly8f@goo.ne.jp</v>
      </c>
      <c r="H305" s="2" t="str">
        <f>_xlfn.XLOOKUP(C305,customers!$A$1:$A$1001,customers!$G$1:$G$1001,,0)</f>
        <v>United States</v>
      </c>
      <c r="I305" t="str">
        <f>INDEX(products!$A$1:$G$49,MATCH(orders!$D305,products!$A$1:$A$49,0),MATCH(orders!I$1,products!$A$1:$G$1,0))</f>
        <v>Exc</v>
      </c>
      <c r="J305" t="str">
        <f t="shared" si="12"/>
        <v>Excelsa</v>
      </c>
      <c r="K305" t="str">
        <f>INDEX(products!$A$1:$G$49,MATCH(orders!$D305,products!$A$1:$A$49,0),MATCH(orders!K$1,products!$A$1:$G$1,0))</f>
        <v>D</v>
      </c>
      <c r="L305" t="str">
        <f t="shared" si="13"/>
        <v>Dark</v>
      </c>
      <c r="M305" s="17">
        <f>INDEX(products!$A$1:$G$49,MATCH(orders!$D305,products!$A$1:$A$49,0),MATCH(orders!M$1,products!$A$1:$G$1,0))</f>
        <v>2.5</v>
      </c>
      <c r="N305" s="13">
        <f>INDEX(products!$A$1:$G$49,MATCH(orders!$D305,products!$A$1:$A$49,0),MATCH(orders!N$1,products!$A$1:$G$1,0))</f>
        <v>27.945</v>
      </c>
      <c r="O305" s="15">
        <f t="shared" si="14"/>
        <v>111.78</v>
      </c>
      <c r="P305" t="str">
        <f>_xlfn.XLOOKUP(C305,customers!$A$2:$A$1001,customers!$I$2:$I$1001,,0)</f>
        <v>Yes</v>
      </c>
    </row>
    <row r="306" spans="1:16" x14ac:dyDescent="0.25">
      <c r="A306" s="2" t="s">
        <v>2204</v>
      </c>
      <c r="B306" s="3">
        <v>43828</v>
      </c>
      <c r="C306" s="2" t="s">
        <v>2245</v>
      </c>
      <c r="D306" t="s">
        <v>6167</v>
      </c>
      <c r="E306" s="2">
        <v>1</v>
      </c>
      <c r="F306" s="2" t="str">
        <f>_xlfn.XLOOKUP(C306,customers!$A$2:$A$1001,customers!$B$2:$B$1001,,0)</f>
        <v>Claudetta Rushe</v>
      </c>
      <c r="G306" s="2" t="str">
        <f>IF(_xlfn.XLOOKUP(orders!C306,customers!$A$1:$A$1001,customers!$C$1:$C$1001,,0)=0,"",_xlfn.XLOOKUP(orders!C306,customers!$A$1:$A$1001,customers!$C$1:$C$1001,,0))</f>
        <v>crushe8n@about.me</v>
      </c>
      <c r="H306" s="2" t="str">
        <f>_xlfn.XLOOKUP(C306,customers!$A$1:$A$1001,customers!$G$1:$G$1001,,0)</f>
        <v>United States</v>
      </c>
      <c r="I306" t="str">
        <f>INDEX(products!$A$1:$G$49,MATCH(orders!$D306,products!$A$1:$A$49,0),MATCH(orders!I$1,products!$A$1:$G$1,0))</f>
        <v>Ara</v>
      </c>
      <c r="J306" t="str">
        <f t="shared" si="12"/>
        <v>Arabica</v>
      </c>
      <c r="K306" t="str">
        <f>INDEX(products!$A$1:$G$49,MATCH(orders!$D306,products!$A$1:$A$49,0),MATCH(orders!K$1,products!$A$1:$G$1,0))</f>
        <v>L</v>
      </c>
      <c r="L306" t="str">
        <f t="shared" si="13"/>
        <v>Light</v>
      </c>
      <c r="M306" s="17">
        <f>INDEX(products!$A$1:$G$49,MATCH(orders!$D306,products!$A$1:$A$49,0),MATCH(orders!M$1,products!$A$1:$G$1,0))</f>
        <v>0.2</v>
      </c>
      <c r="N306" s="13">
        <f>INDEX(products!$A$1:$G$49,MATCH(orders!$D306,products!$A$1:$A$49,0),MATCH(orders!N$1,products!$A$1:$G$1,0))</f>
        <v>3.8849999999999998</v>
      </c>
      <c r="O306" s="15">
        <f t="shared" si="14"/>
        <v>3.8849999999999998</v>
      </c>
      <c r="P306" t="str">
        <f>_xlfn.XLOOKUP(C306,customers!$A$2:$A$1001,customers!$I$2:$I$1001,,0)</f>
        <v>Yes</v>
      </c>
    </row>
    <row r="307" spans="1:16" x14ac:dyDescent="0.25">
      <c r="A307" s="2" t="s">
        <v>2209</v>
      </c>
      <c r="B307" s="3">
        <v>43796</v>
      </c>
      <c r="C307" s="2" t="s">
        <v>2210</v>
      </c>
      <c r="D307" t="s">
        <v>6159</v>
      </c>
      <c r="E307" s="2">
        <v>5</v>
      </c>
      <c r="F307" s="2" t="str">
        <f>_xlfn.XLOOKUP(C307,customers!$A$2:$A$1001,customers!$B$2:$B$1001,,0)</f>
        <v>Benn Checci</v>
      </c>
      <c r="G307" s="2" t="str">
        <f>IF(_xlfn.XLOOKUP(orders!C307,customers!$A$1:$A$1001,customers!$C$1:$C$1001,,0)=0,"",_xlfn.XLOOKUP(orders!C307,customers!$A$1:$A$1001,customers!$C$1:$C$1001,,0))</f>
        <v>bchecci8h@usa.gov</v>
      </c>
      <c r="H307" s="2" t="str">
        <f>_xlfn.XLOOKUP(C307,customers!$A$1:$A$1001,customers!$G$1:$G$1001,,0)</f>
        <v>United Kingdom</v>
      </c>
      <c r="I307" t="str">
        <f>INDEX(products!$A$1:$G$49,MATCH(orders!$D307,products!$A$1:$A$49,0),MATCH(orders!I$1,products!$A$1:$G$1,0))</f>
        <v>Lib</v>
      </c>
      <c r="J307" t="str">
        <f t="shared" si="12"/>
        <v>Liberica</v>
      </c>
      <c r="K307" t="str">
        <f>INDEX(products!$A$1:$G$49,MATCH(orders!$D307,products!$A$1:$A$49,0),MATCH(orders!K$1,products!$A$1:$G$1,0))</f>
        <v>M</v>
      </c>
      <c r="L307" t="str">
        <f t="shared" si="13"/>
        <v>Medium</v>
      </c>
      <c r="M307" s="17">
        <f>INDEX(products!$A$1:$G$49,MATCH(orders!$D307,products!$A$1:$A$49,0),MATCH(orders!M$1,products!$A$1:$G$1,0))</f>
        <v>0.2</v>
      </c>
      <c r="N307" s="13">
        <f>INDEX(products!$A$1:$G$49,MATCH(orders!$D307,products!$A$1:$A$49,0),MATCH(orders!N$1,products!$A$1:$G$1,0))</f>
        <v>4.3650000000000002</v>
      </c>
      <c r="O307" s="15">
        <f t="shared" si="14"/>
        <v>21.825000000000003</v>
      </c>
      <c r="P307" t="str">
        <f>_xlfn.XLOOKUP(C307,customers!$A$2:$A$1001,customers!$I$2:$I$1001,,0)</f>
        <v>No</v>
      </c>
    </row>
    <row r="308" spans="1:16" x14ac:dyDescent="0.25">
      <c r="A308" s="2" t="s">
        <v>2215</v>
      </c>
      <c r="B308" s="3">
        <v>43890</v>
      </c>
      <c r="C308" s="2" t="s">
        <v>2216</v>
      </c>
      <c r="D308" t="s">
        <v>6174</v>
      </c>
      <c r="E308" s="2">
        <v>5</v>
      </c>
      <c r="F308" s="2" t="str">
        <f>_xlfn.XLOOKUP(C308,customers!$A$2:$A$1001,customers!$B$2:$B$1001,,0)</f>
        <v>Janifer Bagot</v>
      </c>
      <c r="G308" s="2" t="str">
        <f>IF(_xlfn.XLOOKUP(orders!C308,customers!$A$1:$A$1001,customers!$C$1:$C$1001,,0)=0,"",_xlfn.XLOOKUP(orders!C308,customers!$A$1:$A$1001,customers!$C$1:$C$1001,,0))</f>
        <v>jbagot8i@mac.com</v>
      </c>
      <c r="H308" s="2" t="str">
        <f>_xlfn.XLOOKUP(C308,customers!$A$1:$A$1001,customers!$G$1:$G$1001,,0)</f>
        <v>United States</v>
      </c>
      <c r="I308" t="str">
        <f>INDEX(products!$A$1:$G$49,MATCH(orders!$D308,products!$A$1:$A$49,0),MATCH(orders!I$1,products!$A$1:$G$1,0))</f>
        <v>Rob</v>
      </c>
      <c r="J308" t="str">
        <f t="shared" si="12"/>
        <v>Robusta</v>
      </c>
      <c r="K308" t="str">
        <f>INDEX(products!$A$1:$G$49,MATCH(orders!$D308,products!$A$1:$A$49,0),MATCH(orders!K$1,products!$A$1:$G$1,0))</f>
        <v>M</v>
      </c>
      <c r="L308" t="str">
        <f t="shared" si="13"/>
        <v>Medium</v>
      </c>
      <c r="M308" s="17">
        <f>INDEX(products!$A$1:$G$49,MATCH(orders!$D308,products!$A$1:$A$49,0),MATCH(orders!M$1,products!$A$1:$G$1,0))</f>
        <v>0.2</v>
      </c>
      <c r="N308" s="13">
        <f>INDEX(products!$A$1:$G$49,MATCH(orders!$D308,products!$A$1:$A$49,0),MATCH(orders!N$1,products!$A$1:$G$1,0))</f>
        <v>2.9849999999999999</v>
      </c>
      <c r="O308" s="15">
        <f t="shared" si="14"/>
        <v>14.924999999999999</v>
      </c>
      <c r="P308" t="str">
        <f>_xlfn.XLOOKUP(C308,customers!$A$2:$A$1001,customers!$I$2:$I$1001,,0)</f>
        <v>No</v>
      </c>
    </row>
    <row r="309" spans="1:16" x14ac:dyDescent="0.25">
      <c r="A309" s="2" t="s">
        <v>2221</v>
      </c>
      <c r="B309" s="3">
        <v>44227</v>
      </c>
      <c r="C309" s="2" t="s">
        <v>2222</v>
      </c>
      <c r="D309" t="s">
        <v>6155</v>
      </c>
      <c r="E309" s="2">
        <v>3</v>
      </c>
      <c r="F309" s="2" t="str">
        <f>_xlfn.XLOOKUP(C309,customers!$A$2:$A$1001,customers!$B$2:$B$1001,,0)</f>
        <v>Ermin Beeble</v>
      </c>
      <c r="G309" s="2" t="str">
        <f>IF(_xlfn.XLOOKUP(orders!C309,customers!$A$1:$A$1001,customers!$C$1:$C$1001,,0)=0,"",_xlfn.XLOOKUP(orders!C309,customers!$A$1:$A$1001,customers!$C$1:$C$1001,,0))</f>
        <v>ebeeble8j@soundcloud.com</v>
      </c>
      <c r="H309" s="2" t="str">
        <f>_xlfn.XLOOKUP(C309,customers!$A$1:$A$1001,customers!$G$1:$G$1001,,0)</f>
        <v>United States</v>
      </c>
      <c r="I309" t="str">
        <f>INDEX(products!$A$1:$G$49,MATCH(orders!$D309,products!$A$1:$A$49,0),MATCH(orders!I$1,products!$A$1:$G$1,0))</f>
        <v>Ara</v>
      </c>
      <c r="J309" t="str">
        <f t="shared" si="12"/>
        <v>Arabica</v>
      </c>
      <c r="K309" t="str">
        <f>INDEX(products!$A$1:$G$49,MATCH(orders!$D309,products!$A$1:$A$49,0),MATCH(orders!K$1,products!$A$1:$G$1,0))</f>
        <v>M</v>
      </c>
      <c r="L309" t="str">
        <f t="shared" si="13"/>
        <v>Medium</v>
      </c>
      <c r="M309" s="17">
        <f>INDEX(products!$A$1:$G$49,MATCH(orders!$D309,products!$A$1:$A$49,0),MATCH(orders!M$1,products!$A$1:$G$1,0))</f>
        <v>1</v>
      </c>
      <c r="N309" s="13">
        <f>INDEX(products!$A$1:$G$49,MATCH(orders!$D309,products!$A$1:$A$49,0),MATCH(orders!N$1,products!$A$1:$G$1,0))</f>
        <v>11.25</v>
      </c>
      <c r="O309" s="15">
        <f t="shared" si="14"/>
        <v>33.75</v>
      </c>
      <c r="P309" t="str">
        <f>_xlfn.XLOOKUP(C309,customers!$A$2:$A$1001,customers!$I$2:$I$1001,,0)</f>
        <v>Yes</v>
      </c>
    </row>
    <row r="310" spans="1:16" x14ac:dyDescent="0.25">
      <c r="A310" s="2" t="s">
        <v>2227</v>
      </c>
      <c r="B310" s="3">
        <v>44729</v>
      </c>
      <c r="C310" s="2" t="s">
        <v>2228</v>
      </c>
      <c r="D310" t="s">
        <v>6155</v>
      </c>
      <c r="E310" s="2">
        <v>3</v>
      </c>
      <c r="F310" s="2" t="str">
        <f>_xlfn.XLOOKUP(C310,customers!$A$2:$A$1001,customers!$B$2:$B$1001,,0)</f>
        <v>Cos Fluin</v>
      </c>
      <c r="G310" s="2" t="str">
        <f>IF(_xlfn.XLOOKUP(orders!C310,customers!$A$1:$A$1001,customers!$C$1:$C$1001,,0)=0,"",_xlfn.XLOOKUP(orders!C310,customers!$A$1:$A$1001,customers!$C$1:$C$1001,,0))</f>
        <v>cfluin8k@flickr.com</v>
      </c>
      <c r="H310" s="2" t="str">
        <f>_xlfn.XLOOKUP(C310,customers!$A$1:$A$1001,customers!$G$1:$G$1001,,0)</f>
        <v>United Kingdom</v>
      </c>
      <c r="I310" t="str">
        <f>INDEX(products!$A$1:$G$49,MATCH(orders!$D310,products!$A$1:$A$49,0),MATCH(orders!I$1,products!$A$1:$G$1,0))</f>
        <v>Ara</v>
      </c>
      <c r="J310" t="str">
        <f t="shared" si="12"/>
        <v>Arabica</v>
      </c>
      <c r="K310" t="str">
        <f>INDEX(products!$A$1:$G$49,MATCH(orders!$D310,products!$A$1:$A$49,0),MATCH(orders!K$1,products!$A$1:$G$1,0))</f>
        <v>M</v>
      </c>
      <c r="L310" t="str">
        <f t="shared" si="13"/>
        <v>Medium</v>
      </c>
      <c r="M310" s="17">
        <f>INDEX(products!$A$1:$G$49,MATCH(orders!$D310,products!$A$1:$A$49,0),MATCH(orders!M$1,products!$A$1:$G$1,0))</f>
        <v>1</v>
      </c>
      <c r="N310" s="13">
        <f>INDEX(products!$A$1:$G$49,MATCH(orders!$D310,products!$A$1:$A$49,0),MATCH(orders!N$1,products!$A$1:$G$1,0))</f>
        <v>11.25</v>
      </c>
      <c r="O310" s="15">
        <f t="shared" si="14"/>
        <v>33.75</v>
      </c>
      <c r="P310" t="str">
        <f>_xlfn.XLOOKUP(C310,customers!$A$2:$A$1001,customers!$I$2:$I$1001,,0)</f>
        <v>No</v>
      </c>
    </row>
    <row r="311" spans="1:16" x14ac:dyDescent="0.25">
      <c r="A311" s="2" t="s">
        <v>2232</v>
      </c>
      <c r="B311" s="3">
        <v>43864</v>
      </c>
      <c r="C311" s="2" t="s">
        <v>2233</v>
      </c>
      <c r="D311" t="s">
        <v>6159</v>
      </c>
      <c r="E311" s="2">
        <v>6</v>
      </c>
      <c r="F311" s="2" t="str">
        <f>_xlfn.XLOOKUP(C311,customers!$A$2:$A$1001,customers!$B$2:$B$1001,,0)</f>
        <v>Eveleen Bletsor</v>
      </c>
      <c r="G311" s="2" t="str">
        <f>IF(_xlfn.XLOOKUP(orders!C311,customers!$A$1:$A$1001,customers!$C$1:$C$1001,,0)=0,"",_xlfn.XLOOKUP(orders!C311,customers!$A$1:$A$1001,customers!$C$1:$C$1001,,0))</f>
        <v>ebletsor8l@vinaora.com</v>
      </c>
      <c r="H311" s="2" t="str">
        <f>_xlfn.XLOOKUP(C311,customers!$A$1:$A$1001,customers!$G$1:$G$1001,,0)</f>
        <v>United States</v>
      </c>
      <c r="I311" t="str">
        <f>INDEX(products!$A$1:$G$49,MATCH(orders!$D311,products!$A$1:$A$49,0),MATCH(orders!I$1,products!$A$1:$G$1,0))</f>
        <v>Lib</v>
      </c>
      <c r="J311" t="str">
        <f t="shared" si="12"/>
        <v>Liberica</v>
      </c>
      <c r="K311" t="str">
        <f>INDEX(products!$A$1:$G$49,MATCH(orders!$D311,products!$A$1:$A$49,0),MATCH(orders!K$1,products!$A$1:$G$1,0))</f>
        <v>M</v>
      </c>
      <c r="L311" t="str">
        <f t="shared" si="13"/>
        <v>Medium</v>
      </c>
      <c r="M311" s="17">
        <f>INDEX(products!$A$1:$G$49,MATCH(orders!$D311,products!$A$1:$A$49,0),MATCH(orders!M$1,products!$A$1:$G$1,0))</f>
        <v>0.2</v>
      </c>
      <c r="N311" s="13">
        <f>INDEX(products!$A$1:$G$49,MATCH(orders!$D311,products!$A$1:$A$49,0),MATCH(orders!N$1,products!$A$1:$G$1,0))</f>
        <v>4.3650000000000002</v>
      </c>
      <c r="O311" s="15">
        <f t="shared" si="14"/>
        <v>26.19</v>
      </c>
      <c r="P311" t="str">
        <f>_xlfn.XLOOKUP(C311,customers!$A$2:$A$1001,customers!$I$2:$I$1001,,0)</f>
        <v>Yes</v>
      </c>
    </row>
    <row r="312" spans="1:16" x14ac:dyDescent="0.25">
      <c r="A312" s="2" t="s">
        <v>2238</v>
      </c>
      <c r="B312" s="3">
        <v>44586</v>
      </c>
      <c r="C312" s="2" t="s">
        <v>2239</v>
      </c>
      <c r="D312" t="s">
        <v>6171</v>
      </c>
      <c r="E312" s="2">
        <v>1</v>
      </c>
      <c r="F312" s="2" t="str">
        <f>_xlfn.XLOOKUP(C312,customers!$A$2:$A$1001,customers!$B$2:$B$1001,,0)</f>
        <v>Paola Brydell</v>
      </c>
      <c r="G312" s="2" t="str">
        <f>IF(_xlfn.XLOOKUP(orders!C312,customers!$A$1:$A$1001,customers!$C$1:$C$1001,,0)=0,"",_xlfn.XLOOKUP(orders!C312,customers!$A$1:$A$1001,customers!$C$1:$C$1001,,0))</f>
        <v>pbrydell8m@bloglovin.com</v>
      </c>
      <c r="H312" s="2" t="str">
        <f>_xlfn.XLOOKUP(C312,customers!$A$1:$A$1001,customers!$G$1:$G$1001,,0)</f>
        <v>Ireland</v>
      </c>
      <c r="I312" t="str">
        <f>INDEX(products!$A$1:$G$49,MATCH(orders!$D312,products!$A$1:$A$49,0),MATCH(orders!I$1,products!$A$1:$G$1,0))</f>
        <v>Exc</v>
      </c>
      <c r="J312" t="str">
        <f t="shared" si="12"/>
        <v>Excelsa</v>
      </c>
      <c r="K312" t="str">
        <f>INDEX(products!$A$1:$G$49,MATCH(orders!$D312,products!$A$1:$A$49,0),MATCH(orders!K$1,products!$A$1:$G$1,0))</f>
        <v>L</v>
      </c>
      <c r="L312" t="str">
        <f t="shared" si="13"/>
        <v>Light</v>
      </c>
      <c r="M312" s="17">
        <f>INDEX(products!$A$1:$G$49,MATCH(orders!$D312,products!$A$1:$A$49,0),MATCH(orders!M$1,products!$A$1:$G$1,0))</f>
        <v>1</v>
      </c>
      <c r="N312" s="13">
        <f>INDEX(products!$A$1:$G$49,MATCH(orders!$D312,products!$A$1:$A$49,0),MATCH(orders!N$1,products!$A$1:$G$1,0))</f>
        <v>14.85</v>
      </c>
      <c r="O312" s="15">
        <f t="shared" si="14"/>
        <v>14.85</v>
      </c>
      <c r="P312" t="str">
        <f>_xlfn.XLOOKUP(C312,customers!$A$2:$A$1001,customers!$I$2:$I$1001,,0)</f>
        <v>No</v>
      </c>
    </row>
    <row r="313" spans="1:16" x14ac:dyDescent="0.25">
      <c r="A313" s="2" t="s">
        <v>2244</v>
      </c>
      <c r="B313" s="3">
        <v>43951</v>
      </c>
      <c r="C313" s="2" t="s">
        <v>2245</v>
      </c>
      <c r="D313" t="s">
        <v>6166</v>
      </c>
      <c r="E313" s="2">
        <v>6</v>
      </c>
      <c r="F313" s="2" t="str">
        <f>_xlfn.XLOOKUP(C313,customers!$A$2:$A$1001,customers!$B$2:$B$1001,,0)</f>
        <v>Claudetta Rushe</v>
      </c>
      <c r="G313" s="2" t="str">
        <f>IF(_xlfn.XLOOKUP(orders!C313,customers!$A$1:$A$1001,customers!$C$1:$C$1001,,0)=0,"",_xlfn.XLOOKUP(orders!C313,customers!$A$1:$A$1001,customers!$C$1:$C$1001,,0))</f>
        <v>crushe8n@about.me</v>
      </c>
      <c r="H313" s="2" t="str">
        <f>_xlfn.XLOOKUP(C313,customers!$A$1:$A$1001,customers!$G$1:$G$1001,,0)</f>
        <v>United States</v>
      </c>
      <c r="I313" t="str">
        <f>INDEX(products!$A$1:$G$49,MATCH(orders!$D313,products!$A$1:$A$49,0),MATCH(orders!I$1,products!$A$1:$G$1,0))</f>
        <v>Exc</v>
      </c>
      <c r="J313" t="str">
        <f t="shared" si="12"/>
        <v>Excelsa</v>
      </c>
      <c r="K313" t="str">
        <f>INDEX(products!$A$1:$G$49,MATCH(orders!$D313,products!$A$1:$A$49,0),MATCH(orders!K$1,products!$A$1:$G$1,0))</f>
        <v>M</v>
      </c>
      <c r="L313" t="str">
        <f t="shared" si="13"/>
        <v>Medium</v>
      </c>
      <c r="M313" s="17">
        <f>INDEX(products!$A$1:$G$49,MATCH(orders!$D313,products!$A$1:$A$49,0),MATCH(orders!M$1,products!$A$1:$G$1,0))</f>
        <v>2.5</v>
      </c>
      <c r="N313" s="13">
        <f>INDEX(products!$A$1:$G$49,MATCH(orders!$D313,products!$A$1:$A$49,0),MATCH(orders!N$1,products!$A$1:$G$1,0))</f>
        <v>31.624999999999996</v>
      </c>
      <c r="O313" s="15">
        <f t="shared" si="14"/>
        <v>189.74999999999997</v>
      </c>
      <c r="P313" t="str">
        <f>_xlfn.XLOOKUP(C313,customers!$A$2:$A$1001,customers!$I$2:$I$1001,,0)</f>
        <v>Yes</v>
      </c>
    </row>
    <row r="314" spans="1:16" x14ac:dyDescent="0.25">
      <c r="A314" s="2" t="s">
        <v>2250</v>
      </c>
      <c r="B314" s="3">
        <v>44317</v>
      </c>
      <c r="C314" s="2" t="s">
        <v>2251</v>
      </c>
      <c r="D314" t="s">
        <v>6146</v>
      </c>
      <c r="E314" s="2">
        <v>1</v>
      </c>
      <c r="F314" s="2" t="str">
        <f>_xlfn.XLOOKUP(C314,customers!$A$2:$A$1001,customers!$B$2:$B$1001,,0)</f>
        <v>Natka Leethem</v>
      </c>
      <c r="G314" s="2" t="str">
        <f>IF(_xlfn.XLOOKUP(orders!C314,customers!$A$1:$A$1001,customers!$C$1:$C$1001,,0)=0,"",_xlfn.XLOOKUP(orders!C314,customers!$A$1:$A$1001,customers!$C$1:$C$1001,,0))</f>
        <v>nleethem8o@mac.com</v>
      </c>
      <c r="H314" s="2" t="str">
        <f>_xlfn.XLOOKUP(C314,customers!$A$1:$A$1001,customers!$G$1:$G$1001,,0)</f>
        <v>United States</v>
      </c>
      <c r="I314" t="str">
        <f>INDEX(products!$A$1:$G$49,MATCH(orders!$D314,products!$A$1:$A$49,0),MATCH(orders!I$1,products!$A$1:$G$1,0))</f>
        <v>Rob</v>
      </c>
      <c r="J314" t="str">
        <f t="shared" si="12"/>
        <v>Robusta</v>
      </c>
      <c r="K314" t="str">
        <f>INDEX(products!$A$1:$G$49,MATCH(orders!$D314,products!$A$1:$A$49,0),MATCH(orders!K$1,products!$A$1:$G$1,0))</f>
        <v>M</v>
      </c>
      <c r="L314" t="str">
        <f t="shared" si="13"/>
        <v>Medium</v>
      </c>
      <c r="M314" s="17">
        <f>INDEX(products!$A$1:$G$49,MATCH(orders!$D314,products!$A$1:$A$49,0),MATCH(orders!M$1,products!$A$1:$G$1,0))</f>
        <v>0.5</v>
      </c>
      <c r="N314" s="13">
        <f>INDEX(products!$A$1:$G$49,MATCH(orders!$D314,products!$A$1:$A$49,0),MATCH(orders!N$1,products!$A$1:$G$1,0))</f>
        <v>5.97</v>
      </c>
      <c r="O314" s="15">
        <f t="shared" si="14"/>
        <v>5.97</v>
      </c>
      <c r="P314" t="str">
        <f>_xlfn.XLOOKUP(C314,customers!$A$2:$A$1001,customers!$I$2:$I$1001,,0)</f>
        <v>Yes</v>
      </c>
    </row>
    <row r="315" spans="1:16" x14ac:dyDescent="0.25">
      <c r="A315" s="2" t="s">
        <v>2256</v>
      </c>
      <c r="B315" s="3">
        <v>44497</v>
      </c>
      <c r="C315" s="2" t="s">
        <v>2257</v>
      </c>
      <c r="D315" t="s">
        <v>6138</v>
      </c>
      <c r="E315" s="2">
        <v>3</v>
      </c>
      <c r="F315" s="2" t="str">
        <f>_xlfn.XLOOKUP(C315,customers!$A$2:$A$1001,customers!$B$2:$B$1001,,0)</f>
        <v>Ailene Nesfield</v>
      </c>
      <c r="G315" s="2" t="str">
        <f>IF(_xlfn.XLOOKUP(orders!C315,customers!$A$1:$A$1001,customers!$C$1:$C$1001,,0)=0,"",_xlfn.XLOOKUP(orders!C315,customers!$A$1:$A$1001,customers!$C$1:$C$1001,,0))</f>
        <v>anesfield8p@people.com.cn</v>
      </c>
      <c r="H315" s="2" t="str">
        <f>_xlfn.XLOOKUP(C315,customers!$A$1:$A$1001,customers!$G$1:$G$1001,,0)</f>
        <v>United Kingdom</v>
      </c>
      <c r="I315" t="str">
        <f>INDEX(products!$A$1:$G$49,MATCH(orders!$D315,products!$A$1:$A$49,0),MATCH(orders!I$1,products!$A$1:$G$1,0))</f>
        <v>Rob</v>
      </c>
      <c r="J315" t="str">
        <f t="shared" si="12"/>
        <v>Robusta</v>
      </c>
      <c r="K315" t="str">
        <f>INDEX(products!$A$1:$G$49,MATCH(orders!$D315,products!$A$1:$A$49,0),MATCH(orders!K$1,products!$A$1:$G$1,0))</f>
        <v>M</v>
      </c>
      <c r="L315" t="str">
        <f t="shared" si="13"/>
        <v>Medium</v>
      </c>
      <c r="M315" s="17">
        <f>INDEX(products!$A$1:$G$49,MATCH(orders!$D315,products!$A$1:$A$49,0),MATCH(orders!M$1,products!$A$1:$G$1,0))</f>
        <v>1</v>
      </c>
      <c r="N315" s="13">
        <f>INDEX(products!$A$1:$G$49,MATCH(orders!$D315,products!$A$1:$A$49,0),MATCH(orders!N$1,products!$A$1:$G$1,0))</f>
        <v>9.9499999999999993</v>
      </c>
      <c r="O315" s="15">
        <f t="shared" si="14"/>
        <v>29.849999999999998</v>
      </c>
      <c r="P315" t="str">
        <f>_xlfn.XLOOKUP(C315,customers!$A$2:$A$1001,customers!$I$2:$I$1001,,0)</f>
        <v>Yes</v>
      </c>
    </row>
    <row r="316" spans="1:16" x14ac:dyDescent="0.25">
      <c r="A316" s="2" t="s">
        <v>2262</v>
      </c>
      <c r="B316" s="3">
        <v>44437</v>
      </c>
      <c r="C316" s="2" t="s">
        <v>2263</v>
      </c>
      <c r="D316" t="s">
        <v>6177</v>
      </c>
      <c r="E316" s="2">
        <v>5</v>
      </c>
      <c r="F316" s="2" t="str">
        <f>_xlfn.XLOOKUP(C316,customers!$A$2:$A$1001,customers!$B$2:$B$1001,,0)</f>
        <v>Stacy Pickworth</v>
      </c>
      <c r="G316" s="2" t="str">
        <f>IF(_xlfn.XLOOKUP(orders!C316,customers!$A$1:$A$1001,customers!$C$1:$C$1001,,0)=0,"",_xlfn.XLOOKUP(orders!C316,customers!$A$1:$A$1001,customers!$C$1:$C$1001,,0))</f>
        <v/>
      </c>
      <c r="H316" s="2" t="str">
        <f>_xlfn.XLOOKUP(C316,customers!$A$1:$A$1001,customers!$G$1:$G$1001,,0)</f>
        <v>United States</v>
      </c>
      <c r="I316" t="str">
        <f>INDEX(products!$A$1:$G$49,MATCH(orders!$D316,products!$A$1:$A$49,0),MATCH(orders!I$1,products!$A$1:$G$1,0))</f>
        <v>Rob</v>
      </c>
      <c r="J316" t="str">
        <f t="shared" si="12"/>
        <v>Robusta</v>
      </c>
      <c r="K316" t="str">
        <f>INDEX(products!$A$1:$G$49,MATCH(orders!$D316,products!$A$1:$A$49,0),MATCH(orders!K$1,products!$A$1:$G$1,0))</f>
        <v>D</v>
      </c>
      <c r="L316" t="str">
        <f t="shared" si="13"/>
        <v>Dark</v>
      </c>
      <c r="M316" s="17">
        <f>INDEX(products!$A$1:$G$49,MATCH(orders!$D316,products!$A$1:$A$49,0),MATCH(orders!M$1,products!$A$1:$G$1,0))</f>
        <v>1</v>
      </c>
      <c r="N316" s="13">
        <f>INDEX(products!$A$1:$G$49,MATCH(orders!$D316,products!$A$1:$A$49,0),MATCH(orders!N$1,products!$A$1:$G$1,0))</f>
        <v>8.9499999999999993</v>
      </c>
      <c r="O316" s="15">
        <f t="shared" si="14"/>
        <v>44.75</v>
      </c>
      <c r="P316" t="str">
        <f>_xlfn.XLOOKUP(C316,customers!$A$2:$A$1001,customers!$I$2:$I$1001,,0)</f>
        <v>No</v>
      </c>
    </row>
    <row r="317" spans="1:16" x14ac:dyDescent="0.25">
      <c r="A317" s="2" t="s">
        <v>2267</v>
      </c>
      <c r="B317" s="3">
        <v>43826</v>
      </c>
      <c r="C317" s="2" t="s">
        <v>2268</v>
      </c>
      <c r="D317" t="s">
        <v>6148</v>
      </c>
      <c r="E317" s="2">
        <v>1</v>
      </c>
      <c r="F317" s="2" t="str">
        <f>_xlfn.XLOOKUP(C317,customers!$A$2:$A$1001,customers!$B$2:$B$1001,,0)</f>
        <v>Melli Brockway</v>
      </c>
      <c r="G317" s="2" t="str">
        <f>IF(_xlfn.XLOOKUP(orders!C317,customers!$A$1:$A$1001,customers!$C$1:$C$1001,,0)=0,"",_xlfn.XLOOKUP(orders!C317,customers!$A$1:$A$1001,customers!$C$1:$C$1001,,0))</f>
        <v>mbrockway8r@ibm.com</v>
      </c>
      <c r="H317" s="2" t="str">
        <f>_xlfn.XLOOKUP(C317,customers!$A$1:$A$1001,customers!$G$1:$G$1001,,0)</f>
        <v>United States</v>
      </c>
      <c r="I317" t="str">
        <f>INDEX(products!$A$1:$G$49,MATCH(orders!$D317,products!$A$1:$A$49,0),MATCH(orders!I$1,products!$A$1:$G$1,0))</f>
        <v>Exc</v>
      </c>
      <c r="J317" t="str">
        <f t="shared" si="12"/>
        <v>Excelsa</v>
      </c>
      <c r="K317" t="str">
        <f>INDEX(products!$A$1:$G$49,MATCH(orders!$D317,products!$A$1:$A$49,0),MATCH(orders!K$1,products!$A$1:$G$1,0))</f>
        <v>L</v>
      </c>
      <c r="L317" t="str">
        <f t="shared" si="13"/>
        <v>Light</v>
      </c>
      <c r="M317" s="17">
        <f>INDEX(products!$A$1:$G$49,MATCH(orders!$D317,products!$A$1:$A$49,0),MATCH(orders!M$1,products!$A$1:$G$1,0))</f>
        <v>2.5</v>
      </c>
      <c r="N317" s="13">
        <f>INDEX(products!$A$1:$G$49,MATCH(orders!$D317,products!$A$1:$A$49,0),MATCH(orders!N$1,products!$A$1:$G$1,0))</f>
        <v>34.154999999999994</v>
      </c>
      <c r="O317" s="15">
        <f t="shared" si="14"/>
        <v>34.154999999999994</v>
      </c>
      <c r="P317" t="str">
        <f>_xlfn.XLOOKUP(C317,customers!$A$2:$A$1001,customers!$I$2:$I$1001,,0)</f>
        <v>Yes</v>
      </c>
    </row>
    <row r="318" spans="1:16" x14ac:dyDescent="0.25">
      <c r="A318" s="2" t="s">
        <v>2273</v>
      </c>
      <c r="B318" s="3">
        <v>43641</v>
      </c>
      <c r="C318" s="2" t="s">
        <v>2274</v>
      </c>
      <c r="D318" t="s">
        <v>6148</v>
      </c>
      <c r="E318" s="2">
        <v>6</v>
      </c>
      <c r="F318" s="2" t="str">
        <f>_xlfn.XLOOKUP(C318,customers!$A$2:$A$1001,customers!$B$2:$B$1001,,0)</f>
        <v>Nanny Lush</v>
      </c>
      <c r="G318" s="2" t="str">
        <f>IF(_xlfn.XLOOKUP(orders!C318,customers!$A$1:$A$1001,customers!$C$1:$C$1001,,0)=0,"",_xlfn.XLOOKUP(orders!C318,customers!$A$1:$A$1001,customers!$C$1:$C$1001,,0))</f>
        <v>nlush8s@dedecms.com</v>
      </c>
      <c r="H318" s="2" t="str">
        <f>_xlfn.XLOOKUP(C318,customers!$A$1:$A$1001,customers!$G$1:$G$1001,,0)</f>
        <v>Ireland</v>
      </c>
      <c r="I318" t="str">
        <f>INDEX(products!$A$1:$G$49,MATCH(orders!$D318,products!$A$1:$A$49,0),MATCH(orders!I$1,products!$A$1:$G$1,0))</f>
        <v>Exc</v>
      </c>
      <c r="J318" t="str">
        <f t="shared" si="12"/>
        <v>Excelsa</v>
      </c>
      <c r="K318" t="str">
        <f>INDEX(products!$A$1:$G$49,MATCH(orders!$D318,products!$A$1:$A$49,0),MATCH(orders!K$1,products!$A$1:$G$1,0))</f>
        <v>L</v>
      </c>
      <c r="L318" t="str">
        <f t="shared" si="13"/>
        <v>Light</v>
      </c>
      <c r="M318" s="17">
        <f>INDEX(products!$A$1:$G$49,MATCH(orders!$D318,products!$A$1:$A$49,0),MATCH(orders!M$1,products!$A$1:$G$1,0))</f>
        <v>2.5</v>
      </c>
      <c r="N318" s="13">
        <f>INDEX(products!$A$1:$G$49,MATCH(orders!$D318,products!$A$1:$A$49,0),MATCH(orders!N$1,products!$A$1:$G$1,0))</f>
        <v>34.154999999999994</v>
      </c>
      <c r="O318" s="15">
        <f t="shared" si="14"/>
        <v>204.92999999999995</v>
      </c>
      <c r="P318" t="str">
        <f>_xlfn.XLOOKUP(C318,customers!$A$2:$A$1001,customers!$I$2:$I$1001,,0)</f>
        <v>No</v>
      </c>
    </row>
    <row r="319" spans="1:16" x14ac:dyDescent="0.25">
      <c r="A319" s="2" t="s">
        <v>2279</v>
      </c>
      <c r="B319" s="3">
        <v>43526</v>
      </c>
      <c r="C319" s="2" t="s">
        <v>2280</v>
      </c>
      <c r="D319" t="s">
        <v>6144</v>
      </c>
      <c r="E319" s="2">
        <v>3</v>
      </c>
      <c r="F319" s="2" t="str">
        <f>_xlfn.XLOOKUP(C319,customers!$A$2:$A$1001,customers!$B$2:$B$1001,,0)</f>
        <v>Selma McMillian</v>
      </c>
      <c r="G319" s="2" t="str">
        <f>IF(_xlfn.XLOOKUP(orders!C319,customers!$A$1:$A$1001,customers!$C$1:$C$1001,,0)=0,"",_xlfn.XLOOKUP(orders!C319,customers!$A$1:$A$1001,customers!$C$1:$C$1001,,0))</f>
        <v>smcmillian8t@csmonitor.com</v>
      </c>
      <c r="H319" s="2" t="str">
        <f>_xlfn.XLOOKUP(C319,customers!$A$1:$A$1001,customers!$G$1:$G$1001,,0)</f>
        <v>United States</v>
      </c>
      <c r="I319" t="str">
        <f>INDEX(products!$A$1:$G$49,MATCH(orders!$D319,products!$A$1:$A$49,0),MATCH(orders!I$1,products!$A$1:$G$1,0))</f>
        <v>Exc</v>
      </c>
      <c r="J319" t="str">
        <f t="shared" si="12"/>
        <v>Excelsa</v>
      </c>
      <c r="K319" t="str">
        <f>INDEX(products!$A$1:$G$49,MATCH(orders!$D319,products!$A$1:$A$49,0),MATCH(orders!K$1,products!$A$1:$G$1,0))</f>
        <v>D</v>
      </c>
      <c r="L319" t="str">
        <f t="shared" si="13"/>
        <v>Dark</v>
      </c>
      <c r="M319" s="17">
        <f>INDEX(products!$A$1:$G$49,MATCH(orders!$D319,products!$A$1:$A$49,0),MATCH(orders!M$1,products!$A$1:$G$1,0))</f>
        <v>0.5</v>
      </c>
      <c r="N319" s="13">
        <f>INDEX(products!$A$1:$G$49,MATCH(orders!$D319,products!$A$1:$A$49,0),MATCH(orders!N$1,products!$A$1:$G$1,0))</f>
        <v>7.29</v>
      </c>
      <c r="O319" s="15">
        <f t="shared" si="14"/>
        <v>21.87</v>
      </c>
      <c r="P319" t="str">
        <f>_xlfn.XLOOKUP(C319,customers!$A$2:$A$1001,customers!$I$2:$I$1001,,0)</f>
        <v>No</v>
      </c>
    </row>
    <row r="320" spans="1:16" x14ac:dyDescent="0.25">
      <c r="A320" s="2" t="s">
        <v>2285</v>
      </c>
      <c r="B320" s="3">
        <v>44563</v>
      </c>
      <c r="C320" s="2" t="s">
        <v>2286</v>
      </c>
      <c r="D320" t="s">
        <v>6175</v>
      </c>
      <c r="E320" s="2">
        <v>2</v>
      </c>
      <c r="F320" s="2" t="str">
        <f>_xlfn.XLOOKUP(C320,customers!$A$2:$A$1001,customers!$B$2:$B$1001,,0)</f>
        <v>Tess Bennison</v>
      </c>
      <c r="G320" s="2" t="str">
        <f>IF(_xlfn.XLOOKUP(orders!C320,customers!$A$1:$A$1001,customers!$C$1:$C$1001,,0)=0,"",_xlfn.XLOOKUP(orders!C320,customers!$A$1:$A$1001,customers!$C$1:$C$1001,,0))</f>
        <v>tbennison8u@google.cn</v>
      </c>
      <c r="H320" s="2" t="str">
        <f>_xlfn.XLOOKUP(C320,customers!$A$1:$A$1001,customers!$G$1:$G$1001,,0)</f>
        <v>United States</v>
      </c>
      <c r="I320" t="str">
        <f>INDEX(products!$A$1:$G$49,MATCH(orders!$D320,products!$A$1:$A$49,0),MATCH(orders!I$1,products!$A$1:$G$1,0))</f>
        <v>Ara</v>
      </c>
      <c r="J320" t="str">
        <f t="shared" si="12"/>
        <v>Arabica</v>
      </c>
      <c r="K320" t="str">
        <f>INDEX(products!$A$1:$G$49,MATCH(orders!$D320,products!$A$1:$A$49,0),MATCH(orders!K$1,products!$A$1:$G$1,0))</f>
        <v>M</v>
      </c>
      <c r="L320" t="str">
        <f t="shared" si="13"/>
        <v>Medium</v>
      </c>
      <c r="M320" s="17">
        <f>INDEX(products!$A$1:$G$49,MATCH(orders!$D320,products!$A$1:$A$49,0),MATCH(orders!M$1,products!$A$1:$G$1,0))</f>
        <v>2.5</v>
      </c>
      <c r="N320" s="13">
        <f>INDEX(products!$A$1:$G$49,MATCH(orders!$D320,products!$A$1:$A$49,0),MATCH(orders!N$1,products!$A$1:$G$1,0))</f>
        <v>25.874999999999996</v>
      </c>
      <c r="O320" s="15">
        <f t="shared" si="14"/>
        <v>51.749999999999993</v>
      </c>
      <c r="P320" t="str">
        <f>_xlfn.XLOOKUP(C320,customers!$A$2:$A$1001,customers!$I$2:$I$1001,,0)</f>
        <v>Yes</v>
      </c>
    </row>
    <row r="321" spans="1:16" x14ac:dyDescent="0.25">
      <c r="A321" s="2" t="s">
        <v>2291</v>
      </c>
      <c r="B321" s="3">
        <v>43676</v>
      </c>
      <c r="C321" s="2" t="s">
        <v>2292</v>
      </c>
      <c r="D321" t="s">
        <v>6156</v>
      </c>
      <c r="E321" s="2">
        <v>2</v>
      </c>
      <c r="F321" s="2" t="str">
        <f>_xlfn.XLOOKUP(C321,customers!$A$2:$A$1001,customers!$B$2:$B$1001,,0)</f>
        <v>Gabie Tweed</v>
      </c>
      <c r="G321" s="2" t="str">
        <f>IF(_xlfn.XLOOKUP(orders!C321,customers!$A$1:$A$1001,customers!$C$1:$C$1001,,0)=0,"",_xlfn.XLOOKUP(orders!C321,customers!$A$1:$A$1001,customers!$C$1:$C$1001,,0))</f>
        <v>gtweed8v@yolasite.com</v>
      </c>
      <c r="H321" s="2" t="str">
        <f>_xlfn.XLOOKUP(C321,customers!$A$1:$A$1001,customers!$G$1:$G$1001,,0)</f>
        <v>United States</v>
      </c>
      <c r="I321" t="str">
        <f>INDEX(products!$A$1:$G$49,MATCH(orders!$D321,products!$A$1:$A$49,0),MATCH(orders!I$1,products!$A$1:$G$1,0))</f>
        <v>Exc</v>
      </c>
      <c r="J321" t="str">
        <f t="shared" si="12"/>
        <v>Excelsa</v>
      </c>
      <c r="K321" t="str">
        <f>INDEX(products!$A$1:$G$49,MATCH(orders!$D321,products!$A$1:$A$49,0),MATCH(orders!K$1,products!$A$1:$G$1,0))</f>
        <v>M</v>
      </c>
      <c r="L321" t="str">
        <f t="shared" si="13"/>
        <v>Medium</v>
      </c>
      <c r="M321" s="17">
        <f>INDEX(products!$A$1:$G$49,MATCH(orders!$D321,products!$A$1:$A$49,0),MATCH(orders!M$1,products!$A$1:$G$1,0))</f>
        <v>0.2</v>
      </c>
      <c r="N321" s="13">
        <f>INDEX(products!$A$1:$G$49,MATCH(orders!$D321,products!$A$1:$A$49,0),MATCH(orders!N$1,products!$A$1:$G$1,0))</f>
        <v>4.125</v>
      </c>
      <c r="O321" s="15">
        <f t="shared" si="14"/>
        <v>8.25</v>
      </c>
      <c r="P321" t="str">
        <f>_xlfn.XLOOKUP(C321,customers!$A$2:$A$1001,customers!$I$2:$I$1001,,0)</f>
        <v>Yes</v>
      </c>
    </row>
    <row r="322" spans="1:16" x14ac:dyDescent="0.25">
      <c r="A322" s="2" t="s">
        <v>2291</v>
      </c>
      <c r="B322" s="3">
        <v>43676</v>
      </c>
      <c r="C322" s="2" t="s">
        <v>2292</v>
      </c>
      <c r="D322" t="s">
        <v>6167</v>
      </c>
      <c r="E322" s="2">
        <v>5</v>
      </c>
      <c r="F322" s="2" t="str">
        <f>_xlfn.XLOOKUP(C322,customers!$A$2:$A$1001,customers!$B$2:$B$1001,,0)</f>
        <v>Gabie Tweed</v>
      </c>
      <c r="G322" s="2" t="str">
        <f>IF(_xlfn.XLOOKUP(orders!C322,customers!$A$1:$A$1001,customers!$C$1:$C$1001,,0)=0,"",_xlfn.XLOOKUP(orders!C322,customers!$A$1:$A$1001,customers!$C$1:$C$1001,,0))</f>
        <v>gtweed8v@yolasite.com</v>
      </c>
      <c r="H322" s="2" t="str">
        <f>_xlfn.XLOOKUP(C322,customers!$A$1:$A$1001,customers!$G$1:$G$1001,,0)</f>
        <v>United States</v>
      </c>
      <c r="I322" t="str">
        <f>INDEX(products!$A$1:$G$49,MATCH(orders!$D322,products!$A$1:$A$49,0),MATCH(orders!I$1,products!$A$1:$G$1,0))</f>
        <v>Ara</v>
      </c>
      <c r="J322" t="str">
        <f t="shared" ref="J322:J385" si="15">IF(I322="Rob","Robusta", IF(I322="Exc", "Excelsa", IF(I322="Lib","Liberica", IF(I322="Ara","Arabica",""))))</f>
        <v>Arabica</v>
      </c>
      <c r="K322" t="str">
        <f>INDEX(products!$A$1:$G$49,MATCH(orders!$D322,products!$A$1:$A$49,0),MATCH(orders!K$1,products!$A$1:$G$1,0))</f>
        <v>L</v>
      </c>
      <c r="L322" t="str">
        <f t="shared" ref="L322:L385" si="16">IF(K322="M","Medium", IF(K322="L","Light", IF(K322="D","Dark","")))</f>
        <v>Light</v>
      </c>
      <c r="M322" s="17">
        <f>INDEX(products!$A$1:$G$49,MATCH(orders!$D322,products!$A$1:$A$49,0),MATCH(orders!M$1,products!$A$1:$G$1,0))</f>
        <v>0.2</v>
      </c>
      <c r="N322" s="13">
        <f>INDEX(products!$A$1:$G$49,MATCH(orders!$D322,products!$A$1:$A$49,0),MATCH(orders!N$1,products!$A$1:$G$1,0))</f>
        <v>3.8849999999999998</v>
      </c>
      <c r="O322" s="15">
        <f t="shared" si="14"/>
        <v>19.424999999999997</v>
      </c>
      <c r="P322" t="str">
        <f>_xlfn.XLOOKUP(C322,customers!$A$2:$A$1001,customers!$I$2:$I$1001,,0)</f>
        <v>Yes</v>
      </c>
    </row>
    <row r="323" spans="1:16" x14ac:dyDescent="0.25">
      <c r="A323" s="2" t="s">
        <v>2301</v>
      </c>
      <c r="B323" s="3">
        <v>44170</v>
      </c>
      <c r="C323" s="2" t="s">
        <v>2302</v>
      </c>
      <c r="D323" t="s">
        <v>6152</v>
      </c>
      <c r="E323" s="2">
        <v>6</v>
      </c>
      <c r="F323" s="2" t="str">
        <f>_xlfn.XLOOKUP(C323,customers!$A$2:$A$1001,customers!$B$2:$B$1001,,0)</f>
        <v>Gaile Goggin</v>
      </c>
      <c r="G323" s="2" t="str">
        <f>IF(_xlfn.XLOOKUP(orders!C323,customers!$A$1:$A$1001,customers!$C$1:$C$1001,,0)=0,"",_xlfn.XLOOKUP(orders!C323,customers!$A$1:$A$1001,customers!$C$1:$C$1001,,0))</f>
        <v>ggoggin8x@wix.com</v>
      </c>
      <c r="H323" s="2" t="str">
        <f>_xlfn.XLOOKUP(C323,customers!$A$1:$A$1001,customers!$G$1:$G$1001,,0)</f>
        <v>Ireland</v>
      </c>
      <c r="I323" t="str">
        <f>INDEX(products!$A$1:$G$49,MATCH(orders!$D323,products!$A$1:$A$49,0),MATCH(orders!I$1,products!$A$1:$G$1,0))</f>
        <v>Ara</v>
      </c>
      <c r="J323" t="str">
        <f t="shared" si="15"/>
        <v>Arabica</v>
      </c>
      <c r="K323" t="str">
        <f>INDEX(products!$A$1:$G$49,MATCH(orders!$D323,products!$A$1:$A$49,0),MATCH(orders!K$1,products!$A$1:$G$1,0))</f>
        <v>M</v>
      </c>
      <c r="L323" t="str">
        <f t="shared" si="16"/>
        <v>Medium</v>
      </c>
      <c r="M323" s="17">
        <f>INDEX(products!$A$1:$G$49,MATCH(orders!$D323,products!$A$1:$A$49,0),MATCH(orders!M$1,products!$A$1:$G$1,0))</f>
        <v>0.2</v>
      </c>
      <c r="N323" s="13">
        <f>INDEX(products!$A$1:$G$49,MATCH(orders!$D323,products!$A$1:$A$49,0),MATCH(orders!N$1,products!$A$1:$G$1,0))</f>
        <v>3.375</v>
      </c>
      <c r="O323" s="15">
        <f t="shared" ref="O323:O386" si="17">N323*E323</f>
        <v>20.25</v>
      </c>
      <c r="P323" t="str">
        <f>_xlfn.XLOOKUP(C323,customers!$A$2:$A$1001,customers!$I$2:$I$1001,,0)</f>
        <v>Yes</v>
      </c>
    </row>
    <row r="324" spans="1:16" x14ac:dyDescent="0.25">
      <c r="A324" s="2" t="s">
        <v>2307</v>
      </c>
      <c r="B324" s="3">
        <v>44182</v>
      </c>
      <c r="C324" s="2" t="s">
        <v>2308</v>
      </c>
      <c r="D324" t="s">
        <v>6169</v>
      </c>
      <c r="E324" s="2">
        <v>3</v>
      </c>
      <c r="F324" s="2" t="str">
        <f>_xlfn.XLOOKUP(C324,customers!$A$2:$A$1001,customers!$B$2:$B$1001,,0)</f>
        <v>Skylar Jeyness</v>
      </c>
      <c r="G324" s="2" t="str">
        <f>IF(_xlfn.XLOOKUP(orders!C324,customers!$A$1:$A$1001,customers!$C$1:$C$1001,,0)=0,"",_xlfn.XLOOKUP(orders!C324,customers!$A$1:$A$1001,customers!$C$1:$C$1001,,0))</f>
        <v>sjeyness8y@biglobe.ne.jp</v>
      </c>
      <c r="H324" s="2" t="str">
        <f>_xlfn.XLOOKUP(C324,customers!$A$1:$A$1001,customers!$G$1:$G$1001,,0)</f>
        <v>Ireland</v>
      </c>
      <c r="I324" t="str">
        <f>INDEX(products!$A$1:$G$49,MATCH(orders!$D324,products!$A$1:$A$49,0),MATCH(orders!I$1,products!$A$1:$G$1,0))</f>
        <v>Lib</v>
      </c>
      <c r="J324" t="str">
        <f t="shared" si="15"/>
        <v>Liberica</v>
      </c>
      <c r="K324" t="str">
        <f>INDEX(products!$A$1:$G$49,MATCH(orders!$D324,products!$A$1:$A$49,0),MATCH(orders!K$1,products!$A$1:$G$1,0))</f>
        <v>D</v>
      </c>
      <c r="L324" t="str">
        <f t="shared" si="16"/>
        <v>Dark</v>
      </c>
      <c r="M324" s="17">
        <f>INDEX(products!$A$1:$G$49,MATCH(orders!$D324,products!$A$1:$A$49,0),MATCH(orders!M$1,products!$A$1:$G$1,0))</f>
        <v>0.5</v>
      </c>
      <c r="N324" s="13">
        <f>INDEX(products!$A$1:$G$49,MATCH(orders!$D324,products!$A$1:$A$49,0),MATCH(orders!N$1,products!$A$1:$G$1,0))</f>
        <v>7.77</v>
      </c>
      <c r="O324" s="15">
        <f t="shared" si="17"/>
        <v>23.31</v>
      </c>
      <c r="P324" t="str">
        <f>_xlfn.XLOOKUP(C324,customers!$A$2:$A$1001,customers!$I$2:$I$1001,,0)</f>
        <v>No</v>
      </c>
    </row>
    <row r="325" spans="1:16" x14ac:dyDescent="0.25">
      <c r="A325" s="2" t="s">
        <v>2313</v>
      </c>
      <c r="B325" s="3">
        <v>44373</v>
      </c>
      <c r="C325" s="2" t="s">
        <v>2314</v>
      </c>
      <c r="D325" t="s">
        <v>6153</v>
      </c>
      <c r="E325" s="2">
        <v>5</v>
      </c>
      <c r="F325" s="2" t="str">
        <f>_xlfn.XLOOKUP(C325,customers!$A$2:$A$1001,customers!$B$2:$B$1001,,0)</f>
        <v>Donica Bonhome</v>
      </c>
      <c r="G325" s="2" t="str">
        <f>IF(_xlfn.XLOOKUP(orders!C325,customers!$A$1:$A$1001,customers!$C$1:$C$1001,,0)=0,"",_xlfn.XLOOKUP(orders!C325,customers!$A$1:$A$1001,customers!$C$1:$C$1001,,0))</f>
        <v>dbonhome8z@shinystat.com</v>
      </c>
      <c r="H325" s="2" t="str">
        <f>_xlfn.XLOOKUP(C325,customers!$A$1:$A$1001,customers!$G$1:$G$1001,,0)</f>
        <v>United States</v>
      </c>
      <c r="I325" t="str">
        <f>INDEX(products!$A$1:$G$49,MATCH(orders!$D325,products!$A$1:$A$49,0),MATCH(orders!I$1,products!$A$1:$G$1,0))</f>
        <v>Exc</v>
      </c>
      <c r="J325" t="str">
        <f t="shared" si="15"/>
        <v>Excelsa</v>
      </c>
      <c r="K325" t="str">
        <f>INDEX(products!$A$1:$G$49,MATCH(orders!$D325,products!$A$1:$A$49,0),MATCH(orders!K$1,products!$A$1:$G$1,0))</f>
        <v>D</v>
      </c>
      <c r="L325" t="str">
        <f t="shared" si="16"/>
        <v>Dark</v>
      </c>
      <c r="M325" s="17">
        <f>INDEX(products!$A$1:$G$49,MATCH(orders!$D325,products!$A$1:$A$49,0),MATCH(orders!M$1,products!$A$1:$G$1,0))</f>
        <v>0.2</v>
      </c>
      <c r="N325" s="13">
        <f>INDEX(products!$A$1:$G$49,MATCH(orders!$D325,products!$A$1:$A$49,0),MATCH(orders!N$1,products!$A$1:$G$1,0))</f>
        <v>3.645</v>
      </c>
      <c r="O325" s="15">
        <f t="shared" si="17"/>
        <v>18.225000000000001</v>
      </c>
      <c r="P325" t="str">
        <f>_xlfn.XLOOKUP(C325,customers!$A$2:$A$1001,customers!$I$2:$I$1001,,0)</f>
        <v>Yes</v>
      </c>
    </row>
    <row r="326" spans="1:16" x14ac:dyDescent="0.25">
      <c r="A326" s="2" t="s">
        <v>2319</v>
      </c>
      <c r="B326" s="3">
        <v>43666</v>
      </c>
      <c r="C326" s="2" t="s">
        <v>2320</v>
      </c>
      <c r="D326" t="s">
        <v>6141</v>
      </c>
      <c r="E326" s="2">
        <v>1</v>
      </c>
      <c r="F326" s="2" t="str">
        <f>_xlfn.XLOOKUP(C326,customers!$A$2:$A$1001,customers!$B$2:$B$1001,,0)</f>
        <v>Diena Peetermann</v>
      </c>
      <c r="G326" s="2" t="str">
        <f>IF(_xlfn.XLOOKUP(orders!C326,customers!$A$1:$A$1001,customers!$C$1:$C$1001,,0)=0,"",_xlfn.XLOOKUP(orders!C326,customers!$A$1:$A$1001,customers!$C$1:$C$1001,,0))</f>
        <v/>
      </c>
      <c r="H326" s="2" t="str">
        <f>_xlfn.XLOOKUP(C326,customers!$A$1:$A$1001,customers!$G$1:$G$1001,,0)</f>
        <v>United States</v>
      </c>
      <c r="I326" t="str">
        <f>INDEX(products!$A$1:$G$49,MATCH(orders!$D326,products!$A$1:$A$49,0),MATCH(orders!I$1,products!$A$1:$G$1,0))</f>
        <v>Exc</v>
      </c>
      <c r="J326" t="str">
        <f t="shared" si="15"/>
        <v>Excelsa</v>
      </c>
      <c r="K326" t="str">
        <f>INDEX(products!$A$1:$G$49,MATCH(orders!$D326,products!$A$1:$A$49,0),MATCH(orders!K$1,products!$A$1:$G$1,0))</f>
        <v>M</v>
      </c>
      <c r="L326" t="str">
        <f t="shared" si="16"/>
        <v>Medium</v>
      </c>
      <c r="M326" s="17">
        <f>INDEX(products!$A$1:$G$49,MATCH(orders!$D326,products!$A$1:$A$49,0),MATCH(orders!M$1,products!$A$1:$G$1,0))</f>
        <v>1</v>
      </c>
      <c r="N326" s="13">
        <f>INDEX(products!$A$1:$G$49,MATCH(orders!$D326,products!$A$1:$A$49,0),MATCH(orders!N$1,products!$A$1:$G$1,0))</f>
        <v>13.75</v>
      </c>
      <c r="O326" s="15">
        <f t="shared" si="17"/>
        <v>13.75</v>
      </c>
      <c r="P326" t="str">
        <f>_xlfn.XLOOKUP(C326,customers!$A$2:$A$1001,customers!$I$2:$I$1001,,0)</f>
        <v>No</v>
      </c>
    </row>
    <row r="327" spans="1:16" x14ac:dyDescent="0.25">
      <c r="A327" s="2" t="s">
        <v>2324</v>
      </c>
      <c r="B327" s="3">
        <v>44756</v>
      </c>
      <c r="C327" s="2" t="s">
        <v>2325</v>
      </c>
      <c r="D327" t="s">
        <v>6182</v>
      </c>
      <c r="E327" s="2">
        <v>1</v>
      </c>
      <c r="F327" s="2" t="str">
        <f>_xlfn.XLOOKUP(C327,customers!$A$2:$A$1001,customers!$B$2:$B$1001,,0)</f>
        <v>Trina Le Sarr</v>
      </c>
      <c r="G327" s="2" t="str">
        <f>IF(_xlfn.XLOOKUP(orders!C327,customers!$A$1:$A$1001,customers!$C$1:$C$1001,,0)=0,"",_xlfn.XLOOKUP(orders!C327,customers!$A$1:$A$1001,customers!$C$1:$C$1001,,0))</f>
        <v>tle91@epa.gov</v>
      </c>
      <c r="H327" s="2" t="str">
        <f>_xlfn.XLOOKUP(C327,customers!$A$1:$A$1001,customers!$G$1:$G$1001,,0)</f>
        <v>United States</v>
      </c>
      <c r="I327" t="str">
        <f>INDEX(products!$A$1:$G$49,MATCH(orders!$D327,products!$A$1:$A$49,0),MATCH(orders!I$1,products!$A$1:$G$1,0))</f>
        <v>Ara</v>
      </c>
      <c r="J327" t="str">
        <f t="shared" si="15"/>
        <v>Arabica</v>
      </c>
      <c r="K327" t="str">
        <f>INDEX(products!$A$1:$G$49,MATCH(orders!$D327,products!$A$1:$A$49,0),MATCH(orders!K$1,products!$A$1:$G$1,0))</f>
        <v>L</v>
      </c>
      <c r="L327" t="str">
        <f t="shared" si="16"/>
        <v>Light</v>
      </c>
      <c r="M327" s="17">
        <f>INDEX(products!$A$1:$G$49,MATCH(orders!$D327,products!$A$1:$A$49,0),MATCH(orders!M$1,products!$A$1:$G$1,0))</f>
        <v>2.5</v>
      </c>
      <c r="N327" s="13">
        <f>INDEX(products!$A$1:$G$49,MATCH(orders!$D327,products!$A$1:$A$49,0),MATCH(orders!N$1,products!$A$1:$G$1,0))</f>
        <v>29.784999999999997</v>
      </c>
      <c r="O327" s="15">
        <f t="shared" si="17"/>
        <v>29.784999999999997</v>
      </c>
      <c r="P327" t="str">
        <f>_xlfn.XLOOKUP(C327,customers!$A$2:$A$1001,customers!$I$2:$I$1001,,0)</f>
        <v>Yes</v>
      </c>
    </row>
    <row r="328" spans="1:16" x14ac:dyDescent="0.25">
      <c r="A328" s="2" t="s">
        <v>2330</v>
      </c>
      <c r="B328" s="3">
        <v>44057</v>
      </c>
      <c r="C328" s="2" t="s">
        <v>2331</v>
      </c>
      <c r="D328" t="s">
        <v>6177</v>
      </c>
      <c r="E328" s="2">
        <v>5</v>
      </c>
      <c r="F328" s="2" t="str">
        <f>_xlfn.XLOOKUP(C328,customers!$A$2:$A$1001,customers!$B$2:$B$1001,,0)</f>
        <v>Flynn Antony</v>
      </c>
      <c r="G328" s="2" t="str">
        <f>IF(_xlfn.XLOOKUP(orders!C328,customers!$A$1:$A$1001,customers!$C$1:$C$1001,,0)=0,"",_xlfn.XLOOKUP(orders!C328,customers!$A$1:$A$1001,customers!$C$1:$C$1001,,0))</f>
        <v/>
      </c>
      <c r="H328" s="2" t="str">
        <f>_xlfn.XLOOKUP(C328,customers!$A$1:$A$1001,customers!$G$1:$G$1001,,0)</f>
        <v>United States</v>
      </c>
      <c r="I328" t="str">
        <f>INDEX(products!$A$1:$G$49,MATCH(orders!$D328,products!$A$1:$A$49,0),MATCH(orders!I$1,products!$A$1:$G$1,0))</f>
        <v>Rob</v>
      </c>
      <c r="J328" t="str">
        <f t="shared" si="15"/>
        <v>Robusta</v>
      </c>
      <c r="K328" t="str">
        <f>INDEX(products!$A$1:$G$49,MATCH(orders!$D328,products!$A$1:$A$49,0),MATCH(orders!K$1,products!$A$1:$G$1,0))</f>
        <v>D</v>
      </c>
      <c r="L328" t="str">
        <f t="shared" si="16"/>
        <v>Dark</v>
      </c>
      <c r="M328" s="17">
        <f>INDEX(products!$A$1:$G$49,MATCH(orders!$D328,products!$A$1:$A$49,0),MATCH(orders!M$1,products!$A$1:$G$1,0))</f>
        <v>1</v>
      </c>
      <c r="N328" s="13">
        <f>INDEX(products!$A$1:$G$49,MATCH(orders!$D328,products!$A$1:$A$49,0),MATCH(orders!N$1,products!$A$1:$G$1,0))</f>
        <v>8.9499999999999993</v>
      </c>
      <c r="O328" s="15">
        <f t="shared" si="17"/>
        <v>44.75</v>
      </c>
      <c r="P328" t="str">
        <f>_xlfn.XLOOKUP(C328,customers!$A$2:$A$1001,customers!$I$2:$I$1001,,0)</f>
        <v>No</v>
      </c>
    </row>
    <row r="329" spans="1:16" x14ac:dyDescent="0.25">
      <c r="A329" s="2" t="s">
        <v>2335</v>
      </c>
      <c r="B329" s="3">
        <v>43579</v>
      </c>
      <c r="C329" s="2" t="s">
        <v>2336</v>
      </c>
      <c r="D329" t="s">
        <v>6177</v>
      </c>
      <c r="E329" s="2">
        <v>5</v>
      </c>
      <c r="F329" s="2" t="str">
        <f>_xlfn.XLOOKUP(C329,customers!$A$2:$A$1001,customers!$B$2:$B$1001,,0)</f>
        <v>Baudoin Alldridge</v>
      </c>
      <c r="G329" s="2" t="str">
        <f>IF(_xlfn.XLOOKUP(orders!C329,customers!$A$1:$A$1001,customers!$C$1:$C$1001,,0)=0,"",_xlfn.XLOOKUP(orders!C329,customers!$A$1:$A$1001,customers!$C$1:$C$1001,,0))</f>
        <v>balldridge93@yandex.ru</v>
      </c>
      <c r="H329" s="2" t="str">
        <f>_xlfn.XLOOKUP(C329,customers!$A$1:$A$1001,customers!$G$1:$G$1001,,0)</f>
        <v>United States</v>
      </c>
      <c r="I329" t="str">
        <f>INDEX(products!$A$1:$G$49,MATCH(orders!$D329,products!$A$1:$A$49,0),MATCH(orders!I$1,products!$A$1:$G$1,0))</f>
        <v>Rob</v>
      </c>
      <c r="J329" t="str">
        <f t="shared" si="15"/>
        <v>Robusta</v>
      </c>
      <c r="K329" t="str">
        <f>INDEX(products!$A$1:$G$49,MATCH(orders!$D329,products!$A$1:$A$49,0),MATCH(orders!K$1,products!$A$1:$G$1,0))</f>
        <v>D</v>
      </c>
      <c r="L329" t="str">
        <f t="shared" si="16"/>
        <v>Dark</v>
      </c>
      <c r="M329" s="17">
        <f>INDEX(products!$A$1:$G$49,MATCH(orders!$D329,products!$A$1:$A$49,0),MATCH(orders!M$1,products!$A$1:$G$1,0))</f>
        <v>1</v>
      </c>
      <c r="N329" s="13">
        <f>INDEX(products!$A$1:$G$49,MATCH(orders!$D329,products!$A$1:$A$49,0),MATCH(orders!N$1,products!$A$1:$G$1,0))</f>
        <v>8.9499999999999993</v>
      </c>
      <c r="O329" s="15">
        <f t="shared" si="17"/>
        <v>44.75</v>
      </c>
      <c r="P329" t="str">
        <f>_xlfn.XLOOKUP(C329,customers!$A$2:$A$1001,customers!$I$2:$I$1001,,0)</f>
        <v>Yes</v>
      </c>
    </row>
    <row r="330" spans="1:16" x14ac:dyDescent="0.25">
      <c r="A330" s="2" t="s">
        <v>2341</v>
      </c>
      <c r="B330" s="3">
        <v>43620</v>
      </c>
      <c r="C330" s="2" t="s">
        <v>2342</v>
      </c>
      <c r="D330" t="s">
        <v>6161</v>
      </c>
      <c r="E330" s="2">
        <v>4</v>
      </c>
      <c r="F330" s="2" t="str">
        <f>_xlfn.XLOOKUP(C330,customers!$A$2:$A$1001,customers!$B$2:$B$1001,,0)</f>
        <v>Homer Dulany</v>
      </c>
      <c r="G330" s="2" t="str">
        <f>IF(_xlfn.XLOOKUP(orders!C330,customers!$A$1:$A$1001,customers!$C$1:$C$1001,,0)=0,"",_xlfn.XLOOKUP(orders!C330,customers!$A$1:$A$1001,customers!$C$1:$C$1001,,0))</f>
        <v/>
      </c>
      <c r="H330" s="2" t="str">
        <f>_xlfn.XLOOKUP(C330,customers!$A$1:$A$1001,customers!$G$1:$G$1001,,0)</f>
        <v>United States</v>
      </c>
      <c r="I330" t="str">
        <f>INDEX(products!$A$1:$G$49,MATCH(orders!$D330,products!$A$1:$A$49,0),MATCH(orders!I$1,products!$A$1:$G$1,0))</f>
        <v>Lib</v>
      </c>
      <c r="J330" t="str">
        <f t="shared" si="15"/>
        <v>Liberica</v>
      </c>
      <c r="K330" t="str">
        <f>INDEX(products!$A$1:$G$49,MATCH(orders!$D330,products!$A$1:$A$49,0),MATCH(orders!K$1,products!$A$1:$G$1,0))</f>
        <v>L</v>
      </c>
      <c r="L330" t="str">
        <f t="shared" si="16"/>
        <v>Light</v>
      </c>
      <c r="M330" s="17">
        <f>INDEX(products!$A$1:$G$49,MATCH(orders!$D330,products!$A$1:$A$49,0),MATCH(orders!M$1,products!$A$1:$G$1,0))</f>
        <v>0.5</v>
      </c>
      <c r="N330" s="13">
        <f>INDEX(products!$A$1:$G$49,MATCH(orders!$D330,products!$A$1:$A$49,0),MATCH(orders!N$1,products!$A$1:$G$1,0))</f>
        <v>9.51</v>
      </c>
      <c r="O330" s="15">
        <f t="shared" si="17"/>
        <v>38.04</v>
      </c>
      <c r="P330" t="str">
        <f>_xlfn.XLOOKUP(C330,customers!$A$2:$A$1001,customers!$I$2:$I$1001,,0)</f>
        <v>Yes</v>
      </c>
    </row>
    <row r="331" spans="1:16" x14ac:dyDescent="0.25">
      <c r="A331" s="2" t="s">
        <v>2346</v>
      </c>
      <c r="B331" s="3">
        <v>44781</v>
      </c>
      <c r="C331" s="2" t="s">
        <v>2347</v>
      </c>
      <c r="D331" t="s">
        <v>6172</v>
      </c>
      <c r="E331" s="2">
        <v>4</v>
      </c>
      <c r="F331" s="2" t="str">
        <f>_xlfn.XLOOKUP(C331,customers!$A$2:$A$1001,customers!$B$2:$B$1001,,0)</f>
        <v>Lisa Goodger</v>
      </c>
      <c r="G331" s="2" t="str">
        <f>IF(_xlfn.XLOOKUP(orders!C331,customers!$A$1:$A$1001,customers!$C$1:$C$1001,,0)=0,"",_xlfn.XLOOKUP(orders!C331,customers!$A$1:$A$1001,customers!$C$1:$C$1001,,0))</f>
        <v>lgoodger95@guardian.co.uk</v>
      </c>
      <c r="H331" s="2" t="str">
        <f>_xlfn.XLOOKUP(C331,customers!$A$1:$A$1001,customers!$G$1:$G$1001,,0)</f>
        <v>United States</v>
      </c>
      <c r="I331" t="str">
        <f>INDEX(products!$A$1:$G$49,MATCH(orders!$D331,products!$A$1:$A$49,0),MATCH(orders!I$1,products!$A$1:$G$1,0))</f>
        <v>Rob</v>
      </c>
      <c r="J331" t="str">
        <f t="shared" si="15"/>
        <v>Robusta</v>
      </c>
      <c r="K331" t="str">
        <f>INDEX(products!$A$1:$G$49,MATCH(orders!$D331,products!$A$1:$A$49,0),MATCH(orders!K$1,products!$A$1:$G$1,0))</f>
        <v>D</v>
      </c>
      <c r="L331" t="str">
        <f t="shared" si="16"/>
        <v>Dark</v>
      </c>
      <c r="M331" s="17">
        <f>INDEX(products!$A$1:$G$49,MATCH(orders!$D331,products!$A$1:$A$49,0),MATCH(orders!M$1,products!$A$1:$G$1,0))</f>
        <v>0.5</v>
      </c>
      <c r="N331" s="13">
        <f>INDEX(products!$A$1:$G$49,MATCH(orders!$D331,products!$A$1:$A$49,0),MATCH(orders!N$1,products!$A$1:$G$1,0))</f>
        <v>5.3699999999999992</v>
      </c>
      <c r="O331" s="15">
        <f t="shared" si="17"/>
        <v>21.479999999999997</v>
      </c>
      <c r="P331" t="str">
        <f>_xlfn.XLOOKUP(C331,customers!$A$2:$A$1001,customers!$I$2:$I$1001,,0)</f>
        <v>Yes</v>
      </c>
    </row>
    <row r="332" spans="1:16" x14ac:dyDescent="0.25">
      <c r="A332" s="2" t="s">
        <v>2351</v>
      </c>
      <c r="B332" s="3">
        <v>43782</v>
      </c>
      <c r="C332" s="2" t="s">
        <v>2280</v>
      </c>
      <c r="D332" t="s">
        <v>6172</v>
      </c>
      <c r="E332" s="2">
        <v>3</v>
      </c>
      <c r="F332" s="2" t="str">
        <f>_xlfn.XLOOKUP(C332,customers!$A$2:$A$1001,customers!$B$2:$B$1001,,0)</f>
        <v>Selma McMillian</v>
      </c>
      <c r="G332" s="2" t="str">
        <f>IF(_xlfn.XLOOKUP(orders!C332,customers!$A$1:$A$1001,customers!$C$1:$C$1001,,0)=0,"",_xlfn.XLOOKUP(orders!C332,customers!$A$1:$A$1001,customers!$C$1:$C$1001,,0))</f>
        <v>smcmillian8t@csmonitor.com</v>
      </c>
      <c r="H332" s="2" t="str">
        <f>_xlfn.XLOOKUP(C332,customers!$A$1:$A$1001,customers!$G$1:$G$1001,,0)</f>
        <v>United States</v>
      </c>
      <c r="I332" t="str">
        <f>INDEX(products!$A$1:$G$49,MATCH(orders!$D332,products!$A$1:$A$49,0),MATCH(orders!I$1,products!$A$1:$G$1,0))</f>
        <v>Rob</v>
      </c>
      <c r="J332" t="str">
        <f t="shared" si="15"/>
        <v>Robusta</v>
      </c>
      <c r="K332" t="str">
        <f>INDEX(products!$A$1:$G$49,MATCH(orders!$D332,products!$A$1:$A$49,0),MATCH(orders!K$1,products!$A$1:$G$1,0))</f>
        <v>D</v>
      </c>
      <c r="L332" t="str">
        <f t="shared" si="16"/>
        <v>Dark</v>
      </c>
      <c r="M332" s="17">
        <f>INDEX(products!$A$1:$G$49,MATCH(orders!$D332,products!$A$1:$A$49,0),MATCH(orders!M$1,products!$A$1:$G$1,0))</f>
        <v>0.5</v>
      </c>
      <c r="N332" s="13">
        <f>INDEX(products!$A$1:$G$49,MATCH(orders!$D332,products!$A$1:$A$49,0),MATCH(orders!N$1,products!$A$1:$G$1,0))</f>
        <v>5.3699999999999992</v>
      </c>
      <c r="O332" s="15">
        <f t="shared" si="17"/>
        <v>16.11</v>
      </c>
      <c r="P332" t="str">
        <f>_xlfn.XLOOKUP(C332,customers!$A$2:$A$1001,customers!$I$2:$I$1001,,0)</f>
        <v>No</v>
      </c>
    </row>
    <row r="333" spans="1:16" x14ac:dyDescent="0.25">
      <c r="A333" s="2" t="s">
        <v>2357</v>
      </c>
      <c r="B333" s="3">
        <v>43989</v>
      </c>
      <c r="C333" s="2" t="s">
        <v>2358</v>
      </c>
      <c r="D333" t="s">
        <v>6151</v>
      </c>
      <c r="E333" s="2">
        <v>1</v>
      </c>
      <c r="F333" s="2" t="str">
        <f>_xlfn.XLOOKUP(C333,customers!$A$2:$A$1001,customers!$B$2:$B$1001,,0)</f>
        <v>Corine Drewett</v>
      </c>
      <c r="G333" s="2" t="str">
        <f>IF(_xlfn.XLOOKUP(orders!C333,customers!$A$1:$A$1001,customers!$C$1:$C$1001,,0)=0,"",_xlfn.XLOOKUP(orders!C333,customers!$A$1:$A$1001,customers!$C$1:$C$1001,,0))</f>
        <v>cdrewett97@wikipedia.org</v>
      </c>
      <c r="H333" s="2" t="str">
        <f>_xlfn.XLOOKUP(C333,customers!$A$1:$A$1001,customers!$G$1:$G$1001,,0)</f>
        <v>United States</v>
      </c>
      <c r="I333" t="str">
        <f>INDEX(products!$A$1:$G$49,MATCH(orders!$D333,products!$A$1:$A$49,0),MATCH(orders!I$1,products!$A$1:$G$1,0))</f>
        <v>Rob</v>
      </c>
      <c r="J333" t="str">
        <f t="shared" si="15"/>
        <v>Robusta</v>
      </c>
      <c r="K333" t="str">
        <f>INDEX(products!$A$1:$G$49,MATCH(orders!$D333,products!$A$1:$A$49,0),MATCH(orders!K$1,products!$A$1:$G$1,0))</f>
        <v>M</v>
      </c>
      <c r="L333" t="str">
        <f t="shared" si="16"/>
        <v>Medium</v>
      </c>
      <c r="M333" s="17">
        <f>INDEX(products!$A$1:$G$49,MATCH(orders!$D333,products!$A$1:$A$49,0),MATCH(orders!M$1,products!$A$1:$G$1,0))</f>
        <v>2.5</v>
      </c>
      <c r="N333" s="13">
        <f>INDEX(products!$A$1:$G$49,MATCH(orders!$D333,products!$A$1:$A$49,0),MATCH(orders!N$1,products!$A$1:$G$1,0))</f>
        <v>22.884999999999998</v>
      </c>
      <c r="O333" s="15">
        <f t="shared" si="17"/>
        <v>22.884999999999998</v>
      </c>
      <c r="P333" t="str">
        <f>_xlfn.XLOOKUP(C333,customers!$A$2:$A$1001,customers!$I$2:$I$1001,,0)</f>
        <v>Yes</v>
      </c>
    </row>
    <row r="334" spans="1:16" x14ac:dyDescent="0.25">
      <c r="A334" s="2" t="s">
        <v>2363</v>
      </c>
      <c r="B334" s="3">
        <v>43689</v>
      </c>
      <c r="C334" s="2" t="s">
        <v>2364</v>
      </c>
      <c r="D334" t="s">
        <v>6158</v>
      </c>
      <c r="E334" s="2">
        <v>3</v>
      </c>
      <c r="F334" s="2" t="str">
        <f>_xlfn.XLOOKUP(C334,customers!$A$2:$A$1001,customers!$B$2:$B$1001,,0)</f>
        <v>Quinn Parsons</v>
      </c>
      <c r="G334" s="2" t="str">
        <f>IF(_xlfn.XLOOKUP(orders!C334,customers!$A$1:$A$1001,customers!$C$1:$C$1001,,0)=0,"",_xlfn.XLOOKUP(orders!C334,customers!$A$1:$A$1001,customers!$C$1:$C$1001,,0))</f>
        <v>qparsons98@blogtalkradio.com</v>
      </c>
      <c r="H334" s="2" t="str">
        <f>_xlfn.XLOOKUP(C334,customers!$A$1:$A$1001,customers!$G$1:$G$1001,,0)</f>
        <v>United States</v>
      </c>
      <c r="I334" t="str">
        <f>INDEX(products!$A$1:$G$49,MATCH(orders!$D334,products!$A$1:$A$49,0),MATCH(orders!I$1,products!$A$1:$G$1,0))</f>
        <v>Ara</v>
      </c>
      <c r="J334" t="str">
        <f t="shared" si="15"/>
        <v>Arabica</v>
      </c>
      <c r="K334" t="str">
        <f>INDEX(products!$A$1:$G$49,MATCH(orders!$D334,products!$A$1:$A$49,0),MATCH(orders!K$1,products!$A$1:$G$1,0))</f>
        <v>D</v>
      </c>
      <c r="L334" t="str">
        <f t="shared" si="16"/>
        <v>Dark</v>
      </c>
      <c r="M334" s="17">
        <f>INDEX(products!$A$1:$G$49,MATCH(orders!$D334,products!$A$1:$A$49,0),MATCH(orders!M$1,products!$A$1:$G$1,0))</f>
        <v>0.5</v>
      </c>
      <c r="N334" s="13">
        <f>INDEX(products!$A$1:$G$49,MATCH(orders!$D334,products!$A$1:$A$49,0),MATCH(orders!N$1,products!$A$1:$G$1,0))</f>
        <v>5.97</v>
      </c>
      <c r="O334" s="15">
        <f t="shared" si="17"/>
        <v>17.91</v>
      </c>
      <c r="P334" t="str">
        <f>_xlfn.XLOOKUP(C334,customers!$A$2:$A$1001,customers!$I$2:$I$1001,,0)</f>
        <v>Yes</v>
      </c>
    </row>
    <row r="335" spans="1:16" x14ac:dyDescent="0.25">
      <c r="A335" s="2" t="s">
        <v>2369</v>
      </c>
      <c r="B335" s="3">
        <v>43712</v>
      </c>
      <c r="C335" s="2" t="s">
        <v>2370</v>
      </c>
      <c r="D335" t="s">
        <v>6146</v>
      </c>
      <c r="E335" s="2">
        <v>4</v>
      </c>
      <c r="F335" s="2" t="str">
        <f>_xlfn.XLOOKUP(C335,customers!$A$2:$A$1001,customers!$B$2:$B$1001,,0)</f>
        <v>Vivyan Ceely</v>
      </c>
      <c r="G335" s="2" t="str">
        <f>IF(_xlfn.XLOOKUP(orders!C335,customers!$A$1:$A$1001,customers!$C$1:$C$1001,,0)=0,"",_xlfn.XLOOKUP(orders!C335,customers!$A$1:$A$1001,customers!$C$1:$C$1001,,0))</f>
        <v>vceely99@auda.org.au</v>
      </c>
      <c r="H335" s="2" t="str">
        <f>_xlfn.XLOOKUP(C335,customers!$A$1:$A$1001,customers!$G$1:$G$1001,,0)</f>
        <v>United States</v>
      </c>
      <c r="I335" t="str">
        <f>INDEX(products!$A$1:$G$49,MATCH(orders!$D335,products!$A$1:$A$49,0),MATCH(orders!I$1,products!$A$1:$G$1,0))</f>
        <v>Rob</v>
      </c>
      <c r="J335" t="str">
        <f t="shared" si="15"/>
        <v>Robusta</v>
      </c>
      <c r="K335" t="str">
        <f>INDEX(products!$A$1:$G$49,MATCH(orders!$D335,products!$A$1:$A$49,0),MATCH(orders!K$1,products!$A$1:$G$1,0))</f>
        <v>M</v>
      </c>
      <c r="L335" t="str">
        <f t="shared" si="16"/>
        <v>Medium</v>
      </c>
      <c r="M335" s="17">
        <f>INDEX(products!$A$1:$G$49,MATCH(orders!$D335,products!$A$1:$A$49,0),MATCH(orders!M$1,products!$A$1:$G$1,0))</f>
        <v>0.5</v>
      </c>
      <c r="N335" s="13">
        <f>INDEX(products!$A$1:$G$49,MATCH(orders!$D335,products!$A$1:$A$49,0),MATCH(orders!N$1,products!$A$1:$G$1,0))</f>
        <v>5.97</v>
      </c>
      <c r="O335" s="15">
        <f t="shared" si="17"/>
        <v>23.88</v>
      </c>
      <c r="P335" t="str">
        <f>_xlfn.XLOOKUP(C335,customers!$A$2:$A$1001,customers!$I$2:$I$1001,,0)</f>
        <v>Yes</v>
      </c>
    </row>
    <row r="336" spans="1:16" x14ac:dyDescent="0.25">
      <c r="A336" s="2" t="s">
        <v>2375</v>
      </c>
      <c r="B336" s="3">
        <v>43742</v>
      </c>
      <c r="C336" s="2" t="s">
        <v>2376</v>
      </c>
      <c r="D336" t="s">
        <v>6179</v>
      </c>
      <c r="E336" s="2">
        <v>5</v>
      </c>
      <c r="F336" s="2" t="str">
        <f>_xlfn.XLOOKUP(C336,customers!$A$2:$A$1001,customers!$B$2:$B$1001,,0)</f>
        <v>Elonore Goodings</v>
      </c>
      <c r="G336" s="2" t="str">
        <f>IF(_xlfn.XLOOKUP(orders!C336,customers!$A$1:$A$1001,customers!$C$1:$C$1001,,0)=0,"",_xlfn.XLOOKUP(orders!C336,customers!$A$1:$A$1001,customers!$C$1:$C$1001,,0))</f>
        <v/>
      </c>
      <c r="H336" s="2" t="str">
        <f>_xlfn.XLOOKUP(C336,customers!$A$1:$A$1001,customers!$G$1:$G$1001,,0)</f>
        <v>United States</v>
      </c>
      <c r="I336" t="str">
        <f>INDEX(products!$A$1:$G$49,MATCH(orders!$D336,products!$A$1:$A$49,0),MATCH(orders!I$1,products!$A$1:$G$1,0))</f>
        <v>Rob</v>
      </c>
      <c r="J336" t="str">
        <f t="shared" si="15"/>
        <v>Robusta</v>
      </c>
      <c r="K336" t="str">
        <f>INDEX(products!$A$1:$G$49,MATCH(orders!$D336,products!$A$1:$A$49,0),MATCH(orders!K$1,products!$A$1:$G$1,0))</f>
        <v>L</v>
      </c>
      <c r="L336" t="str">
        <f t="shared" si="16"/>
        <v>Light</v>
      </c>
      <c r="M336" s="17">
        <f>INDEX(products!$A$1:$G$49,MATCH(orders!$D336,products!$A$1:$A$49,0),MATCH(orders!M$1,products!$A$1:$G$1,0))</f>
        <v>1</v>
      </c>
      <c r="N336" s="13">
        <f>INDEX(products!$A$1:$G$49,MATCH(orders!$D336,products!$A$1:$A$49,0),MATCH(orders!N$1,products!$A$1:$G$1,0))</f>
        <v>11.95</v>
      </c>
      <c r="O336" s="15">
        <f t="shared" si="17"/>
        <v>59.75</v>
      </c>
      <c r="P336" t="str">
        <f>_xlfn.XLOOKUP(C336,customers!$A$2:$A$1001,customers!$I$2:$I$1001,,0)</f>
        <v>No</v>
      </c>
    </row>
    <row r="337" spans="1:16" x14ac:dyDescent="0.25">
      <c r="A337" s="2" t="s">
        <v>2379</v>
      </c>
      <c r="B337" s="3">
        <v>43885</v>
      </c>
      <c r="C337" s="2" t="s">
        <v>2380</v>
      </c>
      <c r="D337" t="s">
        <v>6145</v>
      </c>
      <c r="E337" s="2">
        <v>6</v>
      </c>
      <c r="F337" s="2" t="str">
        <f>_xlfn.XLOOKUP(C337,customers!$A$2:$A$1001,customers!$B$2:$B$1001,,0)</f>
        <v>Clement Vasiliev</v>
      </c>
      <c r="G337" s="2" t="str">
        <f>IF(_xlfn.XLOOKUP(orders!C337,customers!$A$1:$A$1001,customers!$C$1:$C$1001,,0)=0,"",_xlfn.XLOOKUP(orders!C337,customers!$A$1:$A$1001,customers!$C$1:$C$1001,,0))</f>
        <v>cvasiliev9b@discuz.net</v>
      </c>
      <c r="H337" s="2" t="str">
        <f>_xlfn.XLOOKUP(C337,customers!$A$1:$A$1001,customers!$G$1:$G$1001,,0)</f>
        <v>United States</v>
      </c>
      <c r="I337" t="str">
        <f>INDEX(products!$A$1:$G$49,MATCH(orders!$D337,products!$A$1:$A$49,0),MATCH(orders!I$1,products!$A$1:$G$1,0))</f>
        <v>Lib</v>
      </c>
      <c r="J337" t="str">
        <f t="shared" si="15"/>
        <v>Liberica</v>
      </c>
      <c r="K337" t="str">
        <f>INDEX(products!$A$1:$G$49,MATCH(orders!$D337,products!$A$1:$A$49,0),MATCH(orders!K$1,products!$A$1:$G$1,0))</f>
        <v>L</v>
      </c>
      <c r="L337" t="str">
        <f t="shared" si="16"/>
        <v>Light</v>
      </c>
      <c r="M337" s="17">
        <f>INDEX(products!$A$1:$G$49,MATCH(orders!$D337,products!$A$1:$A$49,0),MATCH(orders!M$1,products!$A$1:$G$1,0))</f>
        <v>0.2</v>
      </c>
      <c r="N337" s="13">
        <f>INDEX(products!$A$1:$G$49,MATCH(orders!$D337,products!$A$1:$A$49,0),MATCH(orders!N$1,products!$A$1:$G$1,0))</f>
        <v>4.7549999999999999</v>
      </c>
      <c r="O337" s="15">
        <f t="shared" si="17"/>
        <v>28.53</v>
      </c>
      <c r="P337" t="str">
        <f>_xlfn.XLOOKUP(C337,customers!$A$2:$A$1001,customers!$I$2:$I$1001,,0)</f>
        <v>Yes</v>
      </c>
    </row>
    <row r="338" spans="1:16" x14ac:dyDescent="0.25">
      <c r="A338" s="2" t="s">
        <v>2385</v>
      </c>
      <c r="B338" s="3">
        <v>44434</v>
      </c>
      <c r="C338" s="2" t="s">
        <v>2386</v>
      </c>
      <c r="D338" t="s">
        <v>6155</v>
      </c>
      <c r="E338" s="2">
        <v>4</v>
      </c>
      <c r="F338" s="2" t="str">
        <f>_xlfn.XLOOKUP(C338,customers!$A$2:$A$1001,customers!$B$2:$B$1001,,0)</f>
        <v>Terencio O'Moylan</v>
      </c>
      <c r="G338" s="2" t="str">
        <f>IF(_xlfn.XLOOKUP(orders!C338,customers!$A$1:$A$1001,customers!$C$1:$C$1001,,0)=0,"",_xlfn.XLOOKUP(orders!C338,customers!$A$1:$A$1001,customers!$C$1:$C$1001,,0))</f>
        <v>tomoylan9c@liveinternet.ru</v>
      </c>
      <c r="H338" s="2" t="str">
        <f>_xlfn.XLOOKUP(C338,customers!$A$1:$A$1001,customers!$G$1:$G$1001,,0)</f>
        <v>United Kingdom</v>
      </c>
      <c r="I338" t="str">
        <f>INDEX(products!$A$1:$G$49,MATCH(orders!$D338,products!$A$1:$A$49,0),MATCH(orders!I$1,products!$A$1:$G$1,0))</f>
        <v>Ara</v>
      </c>
      <c r="J338" t="str">
        <f t="shared" si="15"/>
        <v>Arabica</v>
      </c>
      <c r="K338" t="str">
        <f>INDEX(products!$A$1:$G$49,MATCH(orders!$D338,products!$A$1:$A$49,0),MATCH(orders!K$1,products!$A$1:$G$1,0))</f>
        <v>M</v>
      </c>
      <c r="L338" t="str">
        <f t="shared" si="16"/>
        <v>Medium</v>
      </c>
      <c r="M338" s="17">
        <f>INDEX(products!$A$1:$G$49,MATCH(orders!$D338,products!$A$1:$A$49,0),MATCH(orders!M$1,products!$A$1:$G$1,0))</f>
        <v>1</v>
      </c>
      <c r="N338" s="13">
        <f>INDEX(products!$A$1:$G$49,MATCH(orders!$D338,products!$A$1:$A$49,0),MATCH(orders!N$1,products!$A$1:$G$1,0))</f>
        <v>11.25</v>
      </c>
      <c r="O338" s="15">
        <f t="shared" si="17"/>
        <v>45</v>
      </c>
      <c r="P338" t="str">
        <f>_xlfn.XLOOKUP(C338,customers!$A$2:$A$1001,customers!$I$2:$I$1001,,0)</f>
        <v>No</v>
      </c>
    </row>
    <row r="339" spans="1:16" x14ac:dyDescent="0.25">
      <c r="A339" s="2" t="s">
        <v>2391</v>
      </c>
      <c r="B339" s="3">
        <v>44472</v>
      </c>
      <c r="C339" s="2" t="s">
        <v>2331</v>
      </c>
      <c r="D339" t="s">
        <v>6185</v>
      </c>
      <c r="E339" s="2">
        <v>2</v>
      </c>
      <c r="F339" s="2" t="str">
        <f>_xlfn.XLOOKUP(C339,customers!$A$2:$A$1001,customers!$B$2:$B$1001,,0)</f>
        <v>Flynn Antony</v>
      </c>
      <c r="G339" s="2" t="str">
        <f>IF(_xlfn.XLOOKUP(orders!C339,customers!$A$1:$A$1001,customers!$C$1:$C$1001,,0)=0,"",_xlfn.XLOOKUP(orders!C339,customers!$A$1:$A$1001,customers!$C$1:$C$1001,,0))</f>
        <v/>
      </c>
      <c r="H339" s="2" t="str">
        <f>_xlfn.XLOOKUP(C339,customers!$A$1:$A$1001,customers!$G$1:$G$1001,,0)</f>
        <v>United States</v>
      </c>
      <c r="I339" t="str">
        <f>INDEX(products!$A$1:$G$49,MATCH(orders!$D339,products!$A$1:$A$49,0),MATCH(orders!I$1,products!$A$1:$G$1,0))</f>
        <v>Exc</v>
      </c>
      <c r="J339" t="str">
        <f t="shared" si="15"/>
        <v>Excelsa</v>
      </c>
      <c r="K339" t="str">
        <f>INDEX(products!$A$1:$G$49,MATCH(orders!$D339,products!$A$1:$A$49,0),MATCH(orders!K$1,products!$A$1:$G$1,0))</f>
        <v>D</v>
      </c>
      <c r="L339" t="str">
        <f t="shared" si="16"/>
        <v>Dark</v>
      </c>
      <c r="M339" s="17">
        <f>INDEX(products!$A$1:$G$49,MATCH(orders!$D339,products!$A$1:$A$49,0),MATCH(orders!M$1,products!$A$1:$G$1,0))</f>
        <v>2.5</v>
      </c>
      <c r="N339" s="13">
        <f>INDEX(products!$A$1:$G$49,MATCH(orders!$D339,products!$A$1:$A$49,0),MATCH(orders!N$1,products!$A$1:$G$1,0))</f>
        <v>27.945</v>
      </c>
      <c r="O339" s="15">
        <f t="shared" si="17"/>
        <v>55.89</v>
      </c>
      <c r="P339" t="str">
        <f>_xlfn.XLOOKUP(C339,customers!$A$2:$A$1001,customers!$I$2:$I$1001,,0)</f>
        <v>No</v>
      </c>
    </row>
    <row r="340" spans="1:16" x14ac:dyDescent="0.25">
      <c r="A340" s="2" t="s">
        <v>2396</v>
      </c>
      <c r="B340" s="3">
        <v>43995</v>
      </c>
      <c r="C340" s="2" t="s">
        <v>2397</v>
      </c>
      <c r="D340" t="s">
        <v>6171</v>
      </c>
      <c r="E340" s="2">
        <v>4</v>
      </c>
      <c r="F340" s="2" t="str">
        <f>_xlfn.XLOOKUP(C340,customers!$A$2:$A$1001,customers!$B$2:$B$1001,,0)</f>
        <v>Wyatan Fetherston</v>
      </c>
      <c r="G340" s="2" t="str">
        <f>IF(_xlfn.XLOOKUP(orders!C340,customers!$A$1:$A$1001,customers!$C$1:$C$1001,,0)=0,"",_xlfn.XLOOKUP(orders!C340,customers!$A$1:$A$1001,customers!$C$1:$C$1001,,0))</f>
        <v>wfetherston9e@constantcontact.com</v>
      </c>
      <c r="H340" s="2" t="str">
        <f>_xlfn.XLOOKUP(C340,customers!$A$1:$A$1001,customers!$G$1:$G$1001,,0)</f>
        <v>United States</v>
      </c>
      <c r="I340" t="str">
        <f>INDEX(products!$A$1:$G$49,MATCH(orders!$D340,products!$A$1:$A$49,0),MATCH(orders!I$1,products!$A$1:$G$1,0))</f>
        <v>Exc</v>
      </c>
      <c r="J340" t="str">
        <f t="shared" si="15"/>
        <v>Excelsa</v>
      </c>
      <c r="K340" t="str">
        <f>INDEX(products!$A$1:$G$49,MATCH(orders!$D340,products!$A$1:$A$49,0),MATCH(orders!K$1,products!$A$1:$G$1,0))</f>
        <v>L</v>
      </c>
      <c r="L340" t="str">
        <f t="shared" si="16"/>
        <v>Light</v>
      </c>
      <c r="M340" s="17">
        <f>INDEX(products!$A$1:$G$49,MATCH(orders!$D340,products!$A$1:$A$49,0),MATCH(orders!M$1,products!$A$1:$G$1,0))</f>
        <v>1</v>
      </c>
      <c r="N340" s="13">
        <f>INDEX(products!$A$1:$G$49,MATCH(orders!$D340,products!$A$1:$A$49,0),MATCH(orders!N$1,products!$A$1:$G$1,0))</f>
        <v>14.85</v>
      </c>
      <c r="O340" s="15">
        <f t="shared" si="17"/>
        <v>59.4</v>
      </c>
      <c r="P340" t="str">
        <f>_xlfn.XLOOKUP(C340,customers!$A$2:$A$1001,customers!$I$2:$I$1001,,0)</f>
        <v>No</v>
      </c>
    </row>
    <row r="341" spans="1:16" x14ac:dyDescent="0.25">
      <c r="A341" s="2" t="s">
        <v>2402</v>
      </c>
      <c r="B341" s="3">
        <v>44256</v>
      </c>
      <c r="C341" s="2" t="s">
        <v>2403</v>
      </c>
      <c r="D341" t="s">
        <v>6153</v>
      </c>
      <c r="E341" s="2">
        <v>2</v>
      </c>
      <c r="F341" s="2" t="str">
        <f>_xlfn.XLOOKUP(C341,customers!$A$2:$A$1001,customers!$B$2:$B$1001,,0)</f>
        <v>Emmaline Rasmus</v>
      </c>
      <c r="G341" s="2" t="str">
        <f>IF(_xlfn.XLOOKUP(orders!C341,customers!$A$1:$A$1001,customers!$C$1:$C$1001,,0)=0,"",_xlfn.XLOOKUP(orders!C341,customers!$A$1:$A$1001,customers!$C$1:$C$1001,,0))</f>
        <v>erasmus9f@techcrunch.com</v>
      </c>
      <c r="H341" s="2" t="str">
        <f>_xlfn.XLOOKUP(C341,customers!$A$1:$A$1001,customers!$G$1:$G$1001,,0)</f>
        <v>United States</v>
      </c>
      <c r="I341" t="str">
        <f>INDEX(products!$A$1:$G$49,MATCH(orders!$D341,products!$A$1:$A$49,0),MATCH(orders!I$1,products!$A$1:$G$1,0))</f>
        <v>Exc</v>
      </c>
      <c r="J341" t="str">
        <f t="shared" si="15"/>
        <v>Excelsa</v>
      </c>
      <c r="K341" t="str">
        <f>INDEX(products!$A$1:$G$49,MATCH(orders!$D341,products!$A$1:$A$49,0),MATCH(orders!K$1,products!$A$1:$G$1,0))</f>
        <v>D</v>
      </c>
      <c r="L341" t="str">
        <f t="shared" si="16"/>
        <v>Dark</v>
      </c>
      <c r="M341" s="17">
        <f>INDEX(products!$A$1:$G$49,MATCH(orders!$D341,products!$A$1:$A$49,0),MATCH(orders!M$1,products!$A$1:$G$1,0))</f>
        <v>0.2</v>
      </c>
      <c r="N341" s="13">
        <f>INDEX(products!$A$1:$G$49,MATCH(orders!$D341,products!$A$1:$A$49,0),MATCH(orders!N$1,products!$A$1:$G$1,0))</f>
        <v>3.645</v>
      </c>
      <c r="O341" s="15">
        <f t="shared" si="17"/>
        <v>7.29</v>
      </c>
      <c r="P341" t="str">
        <f>_xlfn.XLOOKUP(C341,customers!$A$2:$A$1001,customers!$I$2:$I$1001,,0)</f>
        <v>Yes</v>
      </c>
    </row>
    <row r="342" spans="1:16" x14ac:dyDescent="0.25">
      <c r="A342" s="2" t="s">
        <v>2408</v>
      </c>
      <c r="B342" s="3">
        <v>43528</v>
      </c>
      <c r="C342" s="2" t="s">
        <v>2409</v>
      </c>
      <c r="D342" t="s">
        <v>6144</v>
      </c>
      <c r="E342" s="2">
        <v>1</v>
      </c>
      <c r="F342" s="2" t="str">
        <f>_xlfn.XLOOKUP(C342,customers!$A$2:$A$1001,customers!$B$2:$B$1001,,0)</f>
        <v>Wesley Giorgioni</v>
      </c>
      <c r="G342" s="2" t="str">
        <f>IF(_xlfn.XLOOKUP(orders!C342,customers!$A$1:$A$1001,customers!$C$1:$C$1001,,0)=0,"",_xlfn.XLOOKUP(orders!C342,customers!$A$1:$A$1001,customers!$C$1:$C$1001,,0))</f>
        <v>wgiorgioni9g@wikipedia.org</v>
      </c>
      <c r="H342" s="2" t="str">
        <f>_xlfn.XLOOKUP(C342,customers!$A$1:$A$1001,customers!$G$1:$G$1001,,0)</f>
        <v>United States</v>
      </c>
      <c r="I342" t="str">
        <f>INDEX(products!$A$1:$G$49,MATCH(orders!$D342,products!$A$1:$A$49,0),MATCH(orders!I$1,products!$A$1:$G$1,0))</f>
        <v>Exc</v>
      </c>
      <c r="J342" t="str">
        <f t="shared" si="15"/>
        <v>Excelsa</v>
      </c>
      <c r="K342" t="str">
        <f>INDEX(products!$A$1:$G$49,MATCH(orders!$D342,products!$A$1:$A$49,0),MATCH(orders!K$1,products!$A$1:$G$1,0))</f>
        <v>D</v>
      </c>
      <c r="L342" t="str">
        <f t="shared" si="16"/>
        <v>Dark</v>
      </c>
      <c r="M342" s="17">
        <f>INDEX(products!$A$1:$G$49,MATCH(orders!$D342,products!$A$1:$A$49,0),MATCH(orders!M$1,products!$A$1:$G$1,0))</f>
        <v>0.5</v>
      </c>
      <c r="N342" s="13">
        <f>INDEX(products!$A$1:$G$49,MATCH(orders!$D342,products!$A$1:$A$49,0),MATCH(orders!N$1,products!$A$1:$G$1,0))</f>
        <v>7.29</v>
      </c>
      <c r="O342" s="15">
        <f t="shared" si="17"/>
        <v>7.29</v>
      </c>
      <c r="P342" t="str">
        <f>_xlfn.XLOOKUP(C342,customers!$A$2:$A$1001,customers!$I$2:$I$1001,,0)</f>
        <v>Yes</v>
      </c>
    </row>
    <row r="343" spans="1:16" x14ac:dyDescent="0.25">
      <c r="A343" s="2" t="s">
        <v>2414</v>
      </c>
      <c r="B343" s="3">
        <v>43751</v>
      </c>
      <c r="C343" s="2" t="s">
        <v>2415</v>
      </c>
      <c r="D343" t="s">
        <v>6176</v>
      </c>
      <c r="E343" s="2">
        <v>2</v>
      </c>
      <c r="F343" s="2" t="str">
        <f>_xlfn.XLOOKUP(C343,customers!$A$2:$A$1001,customers!$B$2:$B$1001,,0)</f>
        <v>Lucienne Scargle</v>
      </c>
      <c r="G343" s="2" t="str">
        <f>IF(_xlfn.XLOOKUP(orders!C343,customers!$A$1:$A$1001,customers!$C$1:$C$1001,,0)=0,"",_xlfn.XLOOKUP(orders!C343,customers!$A$1:$A$1001,customers!$C$1:$C$1001,,0))</f>
        <v>lscargle9h@myspace.com</v>
      </c>
      <c r="H343" s="2" t="str">
        <f>_xlfn.XLOOKUP(C343,customers!$A$1:$A$1001,customers!$G$1:$G$1001,,0)</f>
        <v>United States</v>
      </c>
      <c r="I343" t="str">
        <f>INDEX(products!$A$1:$G$49,MATCH(orders!$D343,products!$A$1:$A$49,0),MATCH(orders!I$1,products!$A$1:$G$1,0))</f>
        <v>Exc</v>
      </c>
      <c r="J343" t="str">
        <f t="shared" si="15"/>
        <v>Excelsa</v>
      </c>
      <c r="K343" t="str">
        <f>INDEX(products!$A$1:$G$49,MATCH(orders!$D343,products!$A$1:$A$49,0),MATCH(orders!K$1,products!$A$1:$G$1,0))</f>
        <v>L</v>
      </c>
      <c r="L343" t="str">
        <f t="shared" si="16"/>
        <v>Light</v>
      </c>
      <c r="M343" s="17">
        <f>INDEX(products!$A$1:$G$49,MATCH(orders!$D343,products!$A$1:$A$49,0),MATCH(orders!M$1,products!$A$1:$G$1,0))</f>
        <v>0.5</v>
      </c>
      <c r="N343" s="13">
        <f>INDEX(products!$A$1:$G$49,MATCH(orders!$D343,products!$A$1:$A$49,0),MATCH(orders!N$1,products!$A$1:$G$1,0))</f>
        <v>8.91</v>
      </c>
      <c r="O343" s="15">
        <f t="shared" si="17"/>
        <v>17.82</v>
      </c>
      <c r="P343" t="str">
        <f>_xlfn.XLOOKUP(C343,customers!$A$2:$A$1001,customers!$I$2:$I$1001,,0)</f>
        <v>No</v>
      </c>
    </row>
    <row r="344" spans="1:16" x14ac:dyDescent="0.25">
      <c r="A344" s="2" t="s">
        <v>2414</v>
      </c>
      <c r="B344" s="3">
        <v>43751</v>
      </c>
      <c r="C344" s="2" t="s">
        <v>2415</v>
      </c>
      <c r="D344" t="s">
        <v>6169</v>
      </c>
      <c r="E344" s="2">
        <v>5</v>
      </c>
      <c r="F344" s="2" t="str">
        <f>_xlfn.XLOOKUP(C344,customers!$A$2:$A$1001,customers!$B$2:$B$1001,,0)</f>
        <v>Lucienne Scargle</v>
      </c>
      <c r="G344" s="2" t="str">
        <f>IF(_xlfn.XLOOKUP(orders!C344,customers!$A$1:$A$1001,customers!$C$1:$C$1001,,0)=0,"",_xlfn.XLOOKUP(orders!C344,customers!$A$1:$A$1001,customers!$C$1:$C$1001,,0))</f>
        <v>lscargle9h@myspace.com</v>
      </c>
      <c r="H344" s="2" t="str">
        <f>_xlfn.XLOOKUP(C344,customers!$A$1:$A$1001,customers!$G$1:$G$1001,,0)</f>
        <v>United States</v>
      </c>
      <c r="I344" t="str">
        <f>INDEX(products!$A$1:$G$49,MATCH(orders!$D344,products!$A$1:$A$49,0),MATCH(orders!I$1,products!$A$1:$G$1,0))</f>
        <v>Lib</v>
      </c>
      <c r="J344" t="str">
        <f t="shared" si="15"/>
        <v>Liberica</v>
      </c>
      <c r="K344" t="str">
        <f>INDEX(products!$A$1:$G$49,MATCH(orders!$D344,products!$A$1:$A$49,0),MATCH(orders!K$1,products!$A$1:$G$1,0))</f>
        <v>D</v>
      </c>
      <c r="L344" t="str">
        <f t="shared" si="16"/>
        <v>Dark</v>
      </c>
      <c r="M344" s="17">
        <f>INDEX(products!$A$1:$G$49,MATCH(orders!$D344,products!$A$1:$A$49,0),MATCH(orders!M$1,products!$A$1:$G$1,0))</f>
        <v>0.5</v>
      </c>
      <c r="N344" s="13">
        <f>INDEX(products!$A$1:$G$49,MATCH(orders!$D344,products!$A$1:$A$49,0),MATCH(orders!N$1,products!$A$1:$G$1,0))</f>
        <v>7.77</v>
      </c>
      <c r="O344" s="15">
        <f t="shared" si="17"/>
        <v>38.849999999999994</v>
      </c>
      <c r="P344" t="str">
        <f>_xlfn.XLOOKUP(C344,customers!$A$2:$A$1001,customers!$I$2:$I$1001,,0)</f>
        <v>No</v>
      </c>
    </row>
    <row r="345" spans="1:16" x14ac:dyDescent="0.25">
      <c r="A345" s="2" t="s">
        <v>2424</v>
      </c>
      <c r="B345" s="3">
        <v>43692</v>
      </c>
      <c r="C345" s="2" t="s">
        <v>2425</v>
      </c>
      <c r="D345" t="s">
        <v>6172</v>
      </c>
      <c r="E345" s="2">
        <v>6</v>
      </c>
      <c r="F345" s="2" t="str">
        <f>_xlfn.XLOOKUP(C345,customers!$A$2:$A$1001,customers!$B$2:$B$1001,,0)</f>
        <v>Noam Climance</v>
      </c>
      <c r="G345" s="2" t="str">
        <f>IF(_xlfn.XLOOKUP(orders!C345,customers!$A$1:$A$1001,customers!$C$1:$C$1001,,0)=0,"",_xlfn.XLOOKUP(orders!C345,customers!$A$1:$A$1001,customers!$C$1:$C$1001,,0))</f>
        <v>nclimance9j@europa.eu</v>
      </c>
      <c r="H345" s="2" t="str">
        <f>_xlfn.XLOOKUP(C345,customers!$A$1:$A$1001,customers!$G$1:$G$1001,,0)</f>
        <v>United States</v>
      </c>
      <c r="I345" t="str">
        <f>INDEX(products!$A$1:$G$49,MATCH(orders!$D345,products!$A$1:$A$49,0),MATCH(orders!I$1,products!$A$1:$G$1,0))</f>
        <v>Rob</v>
      </c>
      <c r="J345" t="str">
        <f t="shared" si="15"/>
        <v>Robusta</v>
      </c>
      <c r="K345" t="str">
        <f>INDEX(products!$A$1:$G$49,MATCH(orders!$D345,products!$A$1:$A$49,0),MATCH(orders!K$1,products!$A$1:$G$1,0))</f>
        <v>D</v>
      </c>
      <c r="L345" t="str">
        <f t="shared" si="16"/>
        <v>Dark</v>
      </c>
      <c r="M345" s="17">
        <f>INDEX(products!$A$1:$G$49,MATCH(orders!$D345,products!$A$1:$A$49,0),MATCH(orders!M$1,products!$A$1:$G$1,0))</f>
        <v>0.5</v>
      </c>
      <c r="N345" s="13">
        <f>INDEX(products!$A$1:$G$49,MATCH(orders!$D345,products!$A$1:$A$49,0),MATCH(orders!N$1,products!$A$1:$G$1,0))</f>
        <v>5.3699999999999992</v>
      </c>
      <c r="O345" s="15">
        <f t="shared" si="17"/>
        <v>32.22</v>
      </c>
      <c r="P345" t="str">
        <f>_xlfn.XLOOKUP(C345,customers!$A$2:$A$1001,customers!$I$2:$I$1001,,0)</f>
        <v>No</v>
      </c>
    </row>
    <row r="346" spans="1:16" x14ac:dyDescent="0.25">
      <c r="A346" s="2" t="s">
        <v>2429</v>
      </c>
      <c r="B346" s="3">
        <v>44529</v>
      </c>
      <c r="C346" s="2" t="s">
        <v>2430</v>
      </c>
      <c r="D346" t="s">
        <v>6138</v>
      </c>
      <c r="E346" s="2">
        <v>2</v>
      </c>
      <c r="F346" s="2" t="str">
        <f>_xlfn.XLOOKUP(C346,customers!$A$2:$A$1001,customers!$B$2:$B$1001,,0)</f>
        <v>Catarina Donn</v>
      </c>
      <c r="G346" s="2" t="str">
        <f>IF(_xlfn.XLOOKUP(orders!C346,customers!$A$1:$A$1001,customers!$C$1:$C$1001,,0)=0,"",_xlfn.XLOOKUP(orders!C346,customers!$A$1:$A$1001,customers!$C$1:$C$1001,,0))</f>
        <v/>
      </c>
      <c r="H346" s="2" t="str">
        <f>_xlfn.XLOOKUP(C346,customers!$A$1:$A$1001,customers!$G$1:$G$1001,,0)</f>
        <v>Ireland</v>
      </c>
      <c r="I346" t="str">
        <f>INDEX(products!$A$1:$G$49,MATCH(orders!$D346,products!$A$1:$A$49,0),MATCH(orders!I$1,products!$A$1:$G$1,0))</f>
        <v>Rob</v>
      </c>
      <c r="J346" t="str">
        <f t="shared" si="15"/>
        <v>Robusta</v>
      </c>
      <c r="K346" t="str">
        <f>INDEX(products!$A$1:$G$49,MATCH(orders!$D346,products!$A$1:$A$49,0),MATCH(orders!K$1,products!$A$1:$G$1,0))</f>
        <v>M</v>
      </c>
      <c r="L346" t="str">
        <f t="shared" si="16"/>
        <v>Medium</v>
      </c>
      <c r="M346" s="17">
        <f>INDEX(products!$A$1:$G$49,MATCH(orders!$D346,products!$A$1:$A$49,0),MATCH(orders!M$1,products!$A$1:$G$1,0))</f>
        <v>1</v>
      </c>
      <c r="N346" s="13">
        <f>INDEX(products!$A$1:$G$49,MATCH(orders!$D346,products!$A$1:$A$49,0),MATCH(orders!N$1,products!$A$1:$G$1,0))</f>
        <v>9.9499999999999993</v>
      </c>
      <c r="O346" s="15">
        <f t="shared" si="17"/>
        <v>19.899999999999999</v>
      </c>
      <c r="P346" t="str">
        <f>_xlfn.XLOOKUP(C346,customers!$A$2:$A$1001,customers!$I$2:$I$1001,,0)</f>
        <v>Yes</v>
      </c>
    </row>
    <row r="347" spans="1:16" x14ac:dyDescent="0.25">
      <c r="A347" s="2" t="s">
        <v>2434</v>
      </c>
      <c r="B347" s="3">
        <v>43849</v>
      </c>
      <c r="C347" s="2" t="s">
        <v>2435</v>
      </c>
      <c r="D347" t="s">
        <v>6179</v>
      </c>
      <c r="E347" s="2">
        <v>5</v>
      </c>
      <c r="F347" s="2" t="str">
        <f>_xlfn.XLOOKUP(C347,customers!$A$2:$A$1001,customers!$B$2:$B$1001,,0)</f>
        <v>Ameline Snazle</v>
      </c>
      <c r="G347" s="2" t="str">
        <f>IF(_xlfn.XLOOKUP(orders!C347,customers!$A$1:$A$1001,customers!$C$1:$C$1001,,0)=0,"",_xlfn.XLOOKUP(orders!C347,customers!$A$1:$A$1001,customers!$C$1:$C$1001,,0))</f>
        <v>asnazle9l@oracle.com</v>
      </c>
      <c r="H347" s="2" t="str">
        <f>_xlfn.XLOOKUP(C347,customers!$A$1:$A$1001,customers!$G$1:$G$1001,,0)</f>
        <v>United States</v>
      </c>
      <c r="I347" t="str">
        <f>INDEX(products!$A$1:$G$49,MATCH(orders!$D347,products!$A$1:$A$49,0),MATCH(orders!I$1,products!$A$1:$G$1,0))</f>
        <v>Rob</v>
      </c>
      <c r="J347" t="str">
        <f t="shared" si="15"/>
        <v>Robusta</v>
      </c>
      <c r="K347" t="str">
        <f>INDEX(products!$A$1:$G$49,MATCH(orders!$D347,products!$A$1:$A$49,0),MATCH(orders!K$1,products!$A$1:$G$1,0))</f>
        <v>L</v>
      </c>
      <c r="L347" t="str">
        <f t="shared" si="16"/>
        <v>Light</v>
      </c>
      <c r="M347" s="17">
        <f>INDEX(products!$A$1:$G$49,MATCH(orders!$D347,products!$A$1:$A$49,0),MATCH(orders!M$1,products!$A$1:$G$1,0))</f>
        <v>1</v>
      </c>
      <c r="N347" s="13">
        <f>INDEX(products!$A$1:$G$49,MATCH(orders!$D347,products!$A$1:$A$49,0),MATCH(orders!N$1,products!$A$1:$G$1,0))</f>
        <v>11.95</v>
      </c>
      <c r="O347" s="15">
        <f t="shared" si="17"/>
        <v>59.75</v>
      </c>
      <c r="P347" t="str">
        <f>_xlfn.XLOOKUP(C347,customers!$A$2:$A$1001,customers!$I$2:$I$1001,,0)</f>
        <v>No</v>
      </c>
    </row>
    <row r="348" spans="1:16" x14ac:dyDescent="0.25">
      <c r="A348" s="2" t="s">
        <v>2440</v>
      </c>
      <c r="B348" s="3">
        <v>44344</v>
      </c>
      <c r="C348" s="2" t="s">
        <v>2441</v>
      </c>
      <c r="D348" t="s">
        <v>6180</v>
      </c>
      <c r="E348" s="2">
        <v>3</v>
      </c>
      <c r="F348" s="2" t="str">
        <f>_xlfn.XLOOKUP(C348,customers!$A$2:$A$1001,customers!$B$2:$B$1001,,0)</f>
        <v>Rebeka Worg</v>
      </c>
      <c r="G348" s="2" t="str">
        <f>IF(_xlfn.XLOOKUP(orders!C348,customers!$A$1:$A$1001,customers!$C$1:$C$1001,,0)=0,"",_xlfn.XLOOKUP(orders!C348,customers!$A$1:$A$1001,customers!$C$1:$C$1001,,0))</f>
        <v>rworg9m@arstechnica.com</v>
      </c>
      <c r="H348" s="2" t="str">
        <f>_xlfn.XLOOKUP(C348,customers!$A$1:$A$1001,customers!$G$1:$G$1001,,0)</f>
        <v>United States</v>
      </c>
      <c r="I348" t="str">
        <f>INDEX(products!$A$1:$G$49,MATCH(orders!$D348,products!$A$1:$A$49,0),MATCH(orders!I$1,products!$A$1:$G$1,0))</f>
        <v>Ara</v>
      </c>
      <c r="J348" t="str">
        <f t="shared" si="15"/>
        <v>Arabica</v>
      </c>
      <c r="K348" t="str">
        <f>INDEX(products!$A$1:$G$49,MATCH(orders!$D348,products!$A$1:$A$49,0),MATCH(orders!K$1,products!$A$1:$G$1,0))</f>
        <v>L</v>
      </c>
      <c r="L348" t="str">
        <f t="shared" si="16"/>
        <v>Light</v>
      </c>
      <c r="M348" s="17">
        <f>INDEX(products!$A$1:$G$49,MATCH(orders!$D348,products!$A$1:$A$49,0),MATCH(orders!M$1,products!$A$1:$G$1,0))</f>
        <v>0.5</v>
      </c>
      <c r="N348" s="13">
        <f>INDEX(products!$A$1:$G$49,MATCH(orders!$D348,products!$A$1:$A$49,0),MATCH(orders!N$1,products!$A$1:$G$1,0))</f>
        <v>7.77</v>
      </c>
      <c r="O348" s="15">
        <f t="shared" si="17"/>
        <v>23.31</v>
      </c>
      <c r="P348" t="str">
        <f>_xlfn.XLOOKUP(C348,customers!$A$2:$A$1001,customers!$I$2:$I$1001,,0)</f>
        <v>Yes</v>
      </c>
    </row>
    <row r="349" spans="1:16" x14ac:dyDescent="0.25">
      <c r="A349" s="2" t="s">
        <v>2446</v>
      </c>
      <c r="B349" s="3">
        <v>44576</v>
      </c>
      <c r="C349" s="2" t="s">
        <v>2447</v>
      </c>
      <c r="D349" t="s">
        <v>6162</v>
      </c>
      <c r="E349" s="2">
        <v>3</v>
      </c>
      <c r="F349" s="2" t="str">
        <f>_xlfn.XLOOKUP(C349,customers!$A$2:$A$1001,customers!$B$2:$B$1001,,0)</f>
        <v>Lewes Danes</v>
      </c>
      <c r="G349" s="2" t="str">
        <f>IF(_xlfn.XLOOKUP(orders!C349,customers!$A$1:$A$1001,customers!$C$1:$C$1001,,0)=0,"",_xlfn.XLOOKUP(orders!C349,customers!$A$1:$A$1001,customers!$C$1:$C$1001,,0))</f>
        <v>ldanes9n@umn.edu</v>
      </c>
      <c r="H349" s="2" t="str">
        <f>_xlfn.XLOOKUP(C349,customers!$A$1:$A$1001,customers!$G$1:$G$1001,,0)</f>
        <v>United States</v>
      </c>
      <c r="I349" t="str">
        <f>INDEX(products!$A$1:$G$49,MATCH(orders!$D349,products!$A$1:$A$49,0),MATCH(orders!I$1,products!$A$1:$G$1,0))</f>
        <v>Lib</v>
      </c>
      <c r="J349" t="str">
        <f t="shared" si="15"/>
        <v>Liberica</v>
      </c>
      <c r="K349" t="str">
        <f>INDEX(products!$A$1:$G$49,MATCH(orders!$D349,products!$A$1:$A$49,0),MATCH(orders!K$1,products!$A$1:$G$1,0))</f>
        <v>M</v>
      </c>
      <c r="L349" t="str">
        <f t="shared" si="16"/>
        <v>Medium</v>
      </c>
      <c r="M349" s="17">
        <f>INDEX(products!$A$1:$G$49,MATCH(orders!$D349,products!$A$1:$A$49,0),MATCH(orders!M$1,products!$A$1:$G$1,0))</f>
        <v>1</v>
      </c>
      <c r="N349" s="13">
        <f>INDEX(products!$A$1:$G$49,MATCH(orders!$D349,products!$A$1:$A$49,0),MATCH(orders!N$1,products!$A$1:$G$1,0))</f>
        <v>14.55</v>
      </c>
      <c r="O349" s="15">
        <f t="shared" si="17"/>
        <v>43.650000000000006</v>
      </c>
      <c r="P349" t="str">
        <f>_xlfn.XLOOKUP(C349,customers!$A$2:$A$1001,customers!$I$2:$I$1001,,0)</f>
        <v>No</v>
      </c>
    </row>
    <row r="350" spans="1:16" x14ac:dyDescent="0.25">
      <c r="A350" s="2" t="s">
        <v>2452</v>
      </c>
      <c r="B350" s="3">
        <v>43803</v>
      </c>
      <c r="C350" s="2" t="s">
        <v>2453</v>
      </c>
      <c r="D350" t="s">
        <v>6148</v>
      </c>
      <c r="E350" s="2">
        <v>6</v>
      </c>
      <c r="F350" s="2" t="str">
        <f>_xlfn.XLOOKUP(C350,customers!$A$2:$A$1001,customers!$B$2:$B$1001,,0)</f>
        <v>Shelli Keynd</v>
      </c>
      <c r="G350" s="2" t="str">
        <f>IF(_xlfn.XLOOKUP(orders!C350,customers!$A$1:$A$1001,customers!$C$1:$C$1001,,0)=0,"",_xlfn.XLOOKUP(orders!C350,customers!$A$1:$A$1001,customers!$C$1:$C$1001,,0))</f>
        <v>skeynd9o@narod.ru</v>
      </c>
      <c r="H350" s="2" t="str">
        <f>_xlfn.XLOOKUP(C350,customers!$A$1:$A$1001,customers!$G$1:$G$1001,,0)</f>
        <v>United States</v>
      </c>
      <c r="I350" t="str">
        <f>INDEX(products!$A$1:$G$49,MATCH(orders!$D350,products!$A$1:$A$49,0),MATCH(orders!I$1,products!$A$1:$G$1,0))</f>
        <v>Exc</v>
      </c>
      <c r="J350" t="str">
        <f t="shared" si="15"/>
        <v>Excelsa</v>
      </c>
      <c r="K350" t="str">
        <f>INDEX(products!$A$1:$G$49,MATCH(orders!$D350,products!$A$1:$A$49,0),MATCH(orders!K$1,products!$A$1:$G$1,0))</f>
        <v>L</v>
      </c>
      <c r="L350" t="str">
        <f t="shared" si="16"/>
        <v>Light</v>
      </c>
      <c r="M350" s="17">
        <f>INDEX(products!$A$1:$G$49,MATCH(orders!$D350,products!$A$1:$A$49,0),MATCH(orders!M$1,products!$A$1:$G$1,0))</f>
        <v>2.5</v>
      </c>
      <c r="N350" s="13">
        <f>INDEX(products!$A$1:$G$49,MATCH(orders!$D350,products!$A$1:$A$49,0),MATCH(orders!N$1,products!$A$1:$G$1,0))</f>
        <v>34.154999999999994</v>
      </c>
      <c r="O350" s="15">
        <f t="shared" si="17"/>
        <v>204.92999999999995</v>
      </c>
      <c r="P350" t="str">
        <f>_xlfn.XLOOKUP(C350,customers!$A$2:$A$1001,customers!$I$2:$I$1001,,0)</f>
        <v>No</v>
      </c>
    </row>
    <row r="351" spans="1:16" x14ac:dyDescent="0.25">
      <c r="A351" s="2" t="s">
        <v>2458</v>
      </c>
      <c r="B351" s="3">
        <v>44743</v>
      </c>
      <c r="C351" s="2" t="s">
        <v>2459</v>
      </c>
      <c r="D351" t="s">
        <v>6178</v>
      </c>
      <c r="E351" s="2">
        <v>4</v>
      </c>
      <c r="F351" s="2" t="str">
        <f>_xlfn.XLOOKUP(C351,customers!$A$2:$A$1001,customers!$B$2:$B$1001,,0)</f>
        <v>Dell Daveridge</v>
      </c>
      <c r="G351" s="2" t="str">
        <f>IF(_xlfn.XLOOKUP(orders!C351,customers!$A$1:$A$1001,customers!$C$1:$C$1001,,0)=0,"",_xlfn.XLOOKUP(orders!C351,customers!$A$1:$A$1001,customers!$C$1:$C$1001,,0))</f>
        <v>ddaveridge9p@arstechnica.com</v>
      </c>
      <c r="H351" s="2" t="str">
        <f>_xlfn.XLOOKUP(C351,customers!$A$1:$A$1001,customers!$G$1:$G$1001,,0)</f>
        <v>United States</v>
      </c>
      <c r="I351" t="str">
        <f>INDEX(products!$A$1:$G$49,MATCH(orders!$D351,products!$A$1:$A$49,0),MATCH(orders!I$1,products!$A$1:$G$1,0))</f>
        <v>Rob</v>
      </c>
      <c r="J351" t="str">
        <f t="shared" si="15"/>
        <v>Robusta</v>
      </c>
      <c r="K351" t="str">
        <f>INDEX(products!$A$1:$G$49,MATCH(orders!$D351,products!$A$1:$A$49,0),MATCH(orders!K$1,products!$A$1:$G$1,0))</f>
        <v>L</v>
      </c>
      <c r="L351" t="str">
        <f t="shared" si="16"/>
        <v>Light</v>
      </c>
      <c r="M351" s="17">
        <f>INDEX(products!$A$1:$G$49,MATCH(orders!$D351,products!$A$1:$A$49,0),MATCH(orders!M$1,products!$A$1:$G$1,0))</f>
        <v>0.2</v>
      </c>
      <c r="N351" s="13">
        <f>INDEX(products!$A$1:$G$49,MATCH(orders!$D351,products!$A$1:$A$49,0),MATCH(orders!N$1,products!$A$1:$G$1,0))</f>
        <v>3.5849999999999995</v>
      </c>
      <c r="O351" s="15">
        <f t="shared" si="17"/>
        <v>14.339999999999998</v>
      </c>
      <c r="P351" t="str">
        <f>_xlfn.XLOOKUP(C351,customers!$A$2:$A$1001,customers!$I$2:$I$1001,,0)</f>
        <v>No</v>
      </c>
    </row>
    <row r="352" spans="1:16" x14ac:dyDescent="0.25">
      <c r="A352" s="2" t="s">
        <v>2464</v>
      </c>
      <c r="B352" s="3">
        <v>43592</v>
      </c>
      <c r="C352" s="2" t="s">
        <v>2465</v>
      </c>
      <c r="D352" t="s">
        <v>6158</v>
      </c>
      <c r="E352" s="2">
        <v>4</v>
      </c>
      <c r="F352" s="2" t="str">
        <f>_xlfn.XLOOKUP(C352,customers!$A$2:$A$1001,customers!$B$2:$B$1001,,0)</f>
        <v>Joshuah Awdry</v>
      </c>
      <c r="G352" s="2" t="str">
        <f>IF(_xlfn.XLOOKUP(orders!C352,customers!$A$1:$A$1001,customers!$C$1:$C$1001,,0)=0,"",_xlfn.XLOOKUP(orders!C352,customers!$A$1:$A$1001,customers!$C$1:$C$1001,,0))</f>
        <v>jawdry9q@utexas.edu</v>
      </c>
      <c r="H352" s="2" t="str">
        <f>_xlfn.XLOOKUP(C352,customers!$A$1:$A$1001,customers!$G$1:$G$1001,,0)</f>
        <v>United States</v>
      </c>
      <c r="I352" t="str">
        <f>INDEX(products!$A$1:$G$49,MATCH(orders!$D352,products!$A$1:$A$49,0),MATCH(orders!I$1,products!$A$1:$G$1,0))</f>
        <v>Ara</v>
      </c>
      <c r="J352" t="str">
        <f t="shared" si="15"/>
        <v>Arabica</v>
      </c>
      <c r="K352" t="str">
        <f>INDEX(products!$A$1:$G$49,MATCH(orders!$D352,products!$A$1:$A$49,0),MATCH(orders!K$1,products!$A$1:$G$1,0))</f>
        <v>D</v>
      </c>
      <c r="L352" t="str">
        <f t="shared" si="16"/>
        <v>Dark</v>
      </c>
      <c r="M352" s="17">
        <f>INDEX(products!$A$1:$G$49,MATCH(orders!$D352,products!$A$1:$A$49,0),MATCH(orders!M$1,products!$A$1:$G$1,0))</f>
        <v>0.5</v>
      </c>
      <c r="N352" s="13">
        <f>INDEX(products!$A$1:$G$49,MATCH(orders!$D352,products!$A$1:$A$49,0),MATCH(orders!N$1,products!$A$1:$G$1,0))</f>
        <v>5.97</v>
      </c>
      <c r="O352" s="15">
        <f t="shared" si="17"/>
        <v>23.88</v>
      </c>
      <c r="P352" t="str">
        <f>_xlfn.XLOOKUP(C352,customers!$A$2:$A$1001,customers!$I$2:$I$1001,,0)</f>
        <v>No</v>
      </c>
    </row>
    <row r="353" spans="1:16" x14ac:dyDescent="0.25">
      <c r="A353" s="2" t="s">
        <v>2470</v>
      </c>
      <c r="B353" s="3">
        <v>44066</v>
      </c>
      <c r="C353" s="2" t="s">
        <v>2471</v>
      </c>
      <c r="D353" t="s">
        <v>6155</v>
      </c>
      <c r="E353" s="2">
        <v>2</v>
      </c>
      <c r="F353" s="2" t="str">
        <f>_xlfn.XLOOKUP(C353,customers!$A$2:$A$1001,customers!$B$2:$B$1001,,0)</f>
        <v>Ethel Ryles</v>
      </c>
      <c r="G353" s="2" t="str">
        <f>IF(_xlfn.XLOOKUP(orders!C353,customers!$A$1:$A$1001,customers!$C$1:$C$1001,,0)=0,"",_xlfn.XLOOKUP(orders!C353,customers!$A$1:$A$1001,customers!$C$1:$C$1001,,0))</f>
        <v>eryles9r@fastcompany.com</v>
      </c>
      <c r="H353" s="2" t="str">
        <f>_xlfn.XLOOKUP(C353,customers!$A$1:$A$1001,customers!$G$1:$G$1001,,0)</f>
        <v>United States</v>
      </c>
      <c r="I353" t="str">
        <f>INDEX(products!$A$1:$G$49,MATCH(orders!$D353,products!$A$1:$A$49,0),MATCH(orders!I$1,products!$A$1:$G$1,0))</f>
        <v>Ara</v>
      </c>
      <c r="J353" t="str">
        <f t="shared" si="15"/>
        <v>Arabica</v>
      </c>
      <c r="K353" t="str">
        <f>INDEX(products!$A$1:$G$49,MATCH(orders!$D353,products!$A$1:$A$49,0),MATCH(orders!K$1,products!$A$1:$G$1,0))</f>
        <v>M</v>
      </c>
      <c r="L353" t="str">
        <f t="shared" si="16"/>
        <v>Medium</v>
      </c>
      <c r="M353" s="17">
        <f>INDEX(products!$A$1:$G$49,MATCH(orders!$D353,products!$A$1:$A$49,0),MATCH(orders!M$1,products!$A$1:$G$1,0))</f>
        <v>1</v>
      </c>
      <c r="N353" s="13">
        <f>INDEX(products!$A$1:$G$49,MATCH(orders!$D353,products!$A$1:$A$49,0),MATCH(orders!N$1,products!$A$1:$G$1,0))</f>
        <v>11.25</v>
      </c>
      <c r="O353" s="15">
        <f t="shared" si="17"/>
        <v>22.5</v>
      </c>
      <c r="P353" t="str">
        <f>_xlfn.XLOOKUP(C353,customers!$A$2:$A$1001,customers!$I$2:$I$1001,,0)</f>
        <v>No</v>
      </c>
    </row>
    <row r="354" spans="1:16" x14ac:dyDescent="0.25">
      <c r="A354" s="2" t="s">
        <v>2476</v>
      </c>
      <c r="B354" s="3">
        <v>43984</v>
      </c>
      <c r="C354" s="2" t="s">
        <v>2331</v>
      </c>
      <c r="D354" t="s">
        <v>6144</v>
      </c>
      <c r="E354" s="2">
        <v>5</v>
      </c>
      <c r="F354" s="2" t="str">
        <f>_xlfn.XLOOKUP(C354,customers!$A$2:$A$1001,customers!$B$2:$B$1001,,0)</f>
        <v>Flynn Antony</v>
      </c>
      <c r="G354" s="2" t="str">
        <f>IF(_xlfn.XLOOKUP(orders!C354,customers!$A$1:$A$1001,customers!$C$1:$C$1001,,0)=0,"",_xlfn.XLOOKUP(orders!C354,customers!$A$1:$A$1001,customers!$C$1:$C$1001,,0))</f>
        <v/>
      </c>
      <c r="H354" s="2" t="str">
        <f>_xlfn.XLOOKUP(C354,customers!$A$1:$A$1001,customers!$G$1:$G$1001,,0)</f>
        <v>United States</v>
      </c>
      <c r="I354" t="str">
        <f>INDEX(products!$A$1:$G$49,MATCH(orders!$D354,products!$A$1:$A$49,0),MATCH(orders!I$1,products!$A$1:$G$1,0))</f>
        <v>Exc</v>
      </c>
      <c r="J354" t="str">
        <f t="shared" si="15"/>
        <v>Excelsa</v>
      </c>
      <c r="K354" t="str">
        <f>INDEX(products!$A$1:$G$49,MATCH(orders!$D354,products!$A$1:$A$49,0),MATCH(orders!K$1,products!$A$1:$G$1,0))</f>
        <v>D</v>
      </c>
      <c r="L354" t="str">
        <f t="shared" si="16"/>
        <v>Dark</v>
      </c>
      <c r="M354" s="17">
        <f>INDEX(products!$A$1:$G$49,MATCH(orders!$D354,products!$A$1:$A$49,0),MATCH(orders!M$1,products!$A$1:$G$1,0))</f>
        <v>0.5</v>
      </c>
      <c r="N354" s="13">
        <f>INDEX(products!$A$1:$G$49,MATCH(orders!$D354,products!$A$1:$A$49,0),MATCH(orders!N$1,products!$A$1:$G$1,0))</f>
        <v>7.29</v>
      </c>
      <c r="O354" s="15">
        <f t="shared" si="17"/>
        <v>36.450000000000003</v>
      </c>
      <c r="P354" t="str">
        <f>_xlfn.XLOOKUP(C354,customers!$A$2:$A$1001,customers!$I$2:$I$1001,,0)</f>
        <v>No</v>
      </c>
    </row>
    <row r="355" spans="1:16" x14ac:dyDescent="0.25">
      <c r="A355" s="2" t="s">
        <v>2482</v>
      </c>
      <c r="B355" s="3">
        <v>43860</v>
      </c>
      <c r="C355" s="2" t="s">
        <v>2483</v>
      </c>
      <c r="D355" t="s">
        <v>6157</v>
      </c>
      <c r="E355" s="2">
        <v>4</v>
      </c>
      <c r="F355" s="2" t="str">
        <f>_xlfn.XLOOKUP(C355,customers!$A$2:$A$1001,customers!$B$2:$B$1001,,0)</f>
        <v>Maitilde Boxill</v>
      </c>
      <c r="G355" s="2" t="str">
        <f>IF(_xlfn.XLOOKUP(orders!C355,customers!$A$1:$A$1001,customers!$C$1:$C$1001,,0)=0,"",_xlfn.XLOOKUP(orders!C355,customers!$A$1:$A$1001,customers!$C$1:$C$1001,,0))</f>
        <v/>
      </c>
      <c r="H355" s="2" t="str">
        <f>_xlfn.XLOOKUP(C355,customers!$A$1:$A$1001,customers!$G$1:$G$1001,,0)</f>
        <v>United States</v>
      </c>
      <c r="I355" t="str">
        <f>INDEX(products!$A$1:$G$49,MATCH(orders!$D355,products!$A$1:$A$49,0),MATCH(orders!I$1,products!$A$1:$G$1,0))</f>
        <v>Ara</v>
      </c>
      <c r="J355" t="str">
        <f t="shared" si="15"/>
        <v>Arabica</v>
      </c>
      <c r="K355" t="str">
        <f>INDEX(products!$A$1:$G$49,MATCH(orders!$D355,products!$A$1:$A$49,0),MATCH(orders!K$1,products!$A$1:$G$1,0))</f>
        <v>M</v>
      </c>
      <c r="L355" t="str">
        <f t="shared" si="16"/>
        <v>Medium</v>
      </c>
      <c r="M355" s="17">
        <f>INDEX(products!$A$1:$G$49,MATCH(orders!$D355,products!$A$1:$A$49,0),MATCH(orders!M$1,products!$A$1:$G$1,0))</f>
        <v>0.5</v>
      </c>
      <c r="N355" s="13">
        <f>INDEX(products!$A$1:$G$49,MATCH(orders!$D355,products!$A$1:$A$49,0),MATCH(orders!N$1,products!$A$1:$G$1,0))</f>
        <v>6.75</v>
      </c>
      <c r="O355" s="15">
        <f t="shared" si="17"/>
        <v>27</v>
      </c>
      <c r="P355" t="str">
        <f>_xlfn.XLOOKUP(C355,customers!$A$2:$A$1001,customers!$I$2:$I$1001,,0)</f>
        <v>Yes</v>
      </c>
    </row>
    <row r="356" spans="1:16" x14ac:dyDescent="0.25">
      <c r="A356" s="2" t="s">
        <v>2487</v>
      </c>
      <c r="B356" s="3">
        <v>43876</v>
      </c>
      <c r="C356" s="2" t="s">
        <v>2488</v>
      </c>
      <c r="D356" t="s">
        <v>6175</v>
      </c>
      <c r="E356" s="2">
        <v>6</v>
      </c>
      <c r="F356" s="2" t="str">
        <f>_xlfn.XLOOKUP(C356,customers!$A$2:$A$1001,customers!$B$2:$B$1001,,0)</f>
        <v>Jodee Caldicott</v>
      </c>
      <c r="G356" s="2" t="str">
        <f>IF(_xlfn.XLOOKUP(orders!C356,customers!$A$1:$A$1001,customers!$C$1:$C$1001,,0)=0,"",_xlfn.XLOOKUP(orders!C356,customers!$A$1:$A$1001,customers!$C$1:$C$1001,,0))</f>
        <v>jcaldicott9u@usda.gov</v>
      </c>
      <c r="H356" s="2" t="str">
        <f>_xlfn.XLOOKUP(C356,customers!$A$1:$A$1001,customers!$G$1:$G$1001,,0)</f>
        <v>United States</v>
      </c>
      <c r="I356" t="str">
        <f>INDEX(products!$A$1:$G$49,MATCH(orders!$D356,products!$A$1:$A$49,0),MATCH(orders!I$1,products!$A$1:$G$1,0))</f>
        <v>Ara</v>
      </c>
      <c r="J356" t="str">
        <f t="shared" si="15"/>
        <v>Arabica</v>
      </c>
      <c r="K356" t="str">
        <f>INDEX(products!$A$1:$G$49,MATCH(orders!$D356,products!$A$1:$A$49,0),MATCH(orders!K$1,products!$A$1:$G$1,0))</f>
        <v>M</v>
      </c>
      <c r="L356" t="str">
        <f t="shared" si="16"/>
        <v>Medium</v>
      </c>
      <c r="M356" s="17">
        <f>INDEX(products!$A$1:$G$49,MATCH(orders!$D356,products!$A$1:$A$49,0),MATCH(orders!M$1,products!$A$1:$G$1,0))</f>
        <v>2.5</v>
      </c>
      <c r="N356" s="13">
        <f>INDEX(products!$A$1:$G$49,MATCH(orders!$D356,products!$A$1:$A$49,0),MATCH(orders!N$1,products!$A$1:$G$1,0))</f>
        <v>25.874999999999996</v>
      </c>
      <c r="O356" s="15">
        <f t="shared" si="17"/>
        <v>155.24999999999997</v>
      </c>
      <c r="P356" t="str">
        <f>_xlfn.XLOOKUP(C356,customers!$A$2:$A$1001,customers!$I$2:$I$1001,,0)</f>
        <v>No</v>
      </c>
    </row>
    <row r="357" spans="1:16" x14ac:dyDescent="0.25">
      <c r="A357" s="2" t="s">
        <v>2492</v>
      </c>
      <c r="B357" s="3">
        <v>44358</v>
      </c>
      <c r="C357" s="2" t="s">
        <v>2493</v>
      </c>
      <c r="D357" t="s">
        <v>6168</v>
      </c>
      <c r="E357" s="2">
        <v>5</v>
      </c>
      <c r="F357" s="2" t="str">
        <f>_xlfn.XLOOKUP(C357,customers!$A$2:$A$1001,customers!$B$2:$B$1001,,0)</f>
        <v>Marianna Vedmore</v>
      </c>
      <c r="G357" s="2" t="str">
        <f>IF(_xlfn.XLOOKUP(orders!C357,customers!$A$1:$A$1001,customers!$C$1:$C$1001,,0)=0,"",_xlfn.XLOOKUP(orders!C357,customers!$A$1:$A$1001,customers!$C$1:$C$1001,,0))</f>
        <v>mvedmore9v@a8.net</v>
      </c>
      <c r="H357" s="2" t="str">
        <f>_xlfn.XLOOKUP(C357,customers!$A$1:$A$1001,customers!$G$1:$G$1001,,0)</f>
        <v>United States</v>
      </c>
      <c r="I357" t="str">
        <f>INDEX(products!$A$1:$G$49,MATCH(orders!$D357,products!$A$1:$A$49,0),MATCH(orders!I$1,products!$A$1:$G$1,0))</f>
        <v>Ara</v>
      </c>
      <c r="J357" t="str">
        <f t="shared" si="15"/>
        <v>Arabica</v>
      </c>
      <c r="K357" t="str">
        <f>INDEX(products!$A$1:$G$49,MATCH(orders!$D357,products!$A$1:$A$49,0),MATCH(orders!K$1,products!$A$1:$G$1,0))</f>
        <v>D</v>
      </c>
      <c r="L357" t="str">
        <f t="shared" si="16"/>
        <v>Dark</v>
      </c>
      <c r="M357" s="17">
        <f>INDEX(products!$A$1:$G$49,MATCH(orders!$D357,products!$A$1:$A$49,0),MATCH(orders!M$1,products!$A$1:$G$1,0))</f>
        <v>2.5</v>
      </c>
      <c r="N357" s="13">
        <f>INDEX(products!$A$1:$G$49,MATCH(orders!$D357,products!$A$1:$A$49,0),MATCH(orders!N$1,products!$A$1:$G$1,0))</f>
        <v>22.884999999999998</v>
      </c>
      <c r="O357" s="15">
        <f t="shared" si="17"/>
        <v>114.42499999999998</v>
      </c>
      <c r="P357" t="str">
        <f>_xlfn.XLOOKUP(C357,customers!$A$2:$A$1001,customers!$I$2:$I$1001,,0)</f>
        <v>Yes</v>
      </c>
    </row>
    <row r="358" spans="1:16" x14ac:dyDescent="0.25">
      <c r="A358" s="2" t="s">
        <v>2498</v>
      </c>
      <c r="B358" s="3">
        <v>44631</v>
      </c>
      <c r="C358" s="2" t="s">
        <v>2499</v>
      </c>
      <c r="D358" t="s">
        <v>6143</v>
      </c>
      <c r="E358" s="2">
        <v>4</v>
      </c>
      <c r="F358" s="2" t="str">
        <f>_xlfn.XLOOKUP(C358,customers!$A$2:$A$1001,customers!$B$2:$B$1001,,0)</f>
        <v>Willey Romao</v>
      </c>
      <c r="G358" s="2" t="str">
        <f>IF(_xlfn.XLOOKUP(orders!C358,customers!$A$1:$A$1001,customers!$C$1:$C$1001,,0)=0,"",_xlfn.XLOOKUP(orders!C358,customers!$A$1:$A$1001,customers!$C$1:$C$1001,,0))</f>
        <v>wromao9w@chronoengine.com</v>
      </c>
      <c r="H358" s="2" t="str">
        <f>_xlfn.XLOOKUP(C358,customers!$A$1:$A$1001,customers!$G$1:$G$1001,,0)</f>
        <v>United States</v>
      </c>
      <c r="I358" t="str">
        <f>INDEX(products!$A$1:$G$49,MATCH(orders!$D358,products!$A$1:$A$49,0),MATCH(orders!I$1,products!$A$1:$G$1,0))</f>
        <v>Lib</v>
      </c>
      <c r="J358" t="str">
        <f t="shared" si="15"/>
        <v>Liberica</v>
      </c>
      <c r="K358" t="str">
        <f>INDEX(products!$A$1:$G$49,MATCH(orders!$D358,products!$A$1:$A$49,0),MATCH(orders!K$1,products!$A$1:$G$1,0))</f>
        <v>D</v>
      </c>
      <c r="L358" t="str">
        <f t="shared" si="16"/>
        <v>Dark</v>
      </c>
      <c r="M358" s="17">
        <f>INDEX(products!$A$1:$G$49,MATCH(orders!$D358,products!$A$1:$A$49,0),MATCH(orders!M$1,products!$A$1:$G$1,0))</f>
        <v>1</v>
      </c>
      <c r="N358" s="13">
        <f>INDEX(products!$A$1:$G$49,MATCH(orders!$D358,products!$A$1:$A$49,0),MATCH(orders!N$1,products!$A$1:$G$1,0))</f>
        <v>12.95</v>
      </c>
      <c r="O358" s="15">
        <f t="shared" si="17"/>
        <v>51.8</v>
      </c>
      <c r="P358" t="str">
        <f>_xlfn.XLOOKUP(C358,customers!$A$2:$A$1001,customers!$I$2:$I$1001,,0)</f>
        <v>Yes</v>
      </c>
    </row>
    <row r="359" spans="1:16" x14ac:dyDescent="0.25">
      <c r="A359" s="2" t="s">
        <v>2504</v>
      </c>
      <c r="B359" s="3">
        <v>44448</v>
      </c>
      <c r="C359" s="2" t="s">
        <v>2505</v>
      </c>
      <c r="D359" t="s">
        <v>6175</v>
      </c>
      <c r="E359" s="2">
        <v>6</v>
      </c>
      <c r="F359" s="2" t="str">
        <f>_xlfn.XLOOKUP(C359,customers!$A$2:$A$1001,customers!$B$2:$B$1001,,0)</f>
        <v>Enriqueta Ixor</v>
      </c>
      <c r="G359" s="2" t="str">
        <f>IF(_xlfn.XLOOKUP(orders!C359,customers!$A$1:$A$1001,customers!$C$1:$C$1001,,0)=0,"",_xlfn.XLOOKUP(orders!C359,customers!$A$1:$A$1001,customers!$C$1:$C$1001,,0))</f>
        <v/>
      </c>
      <c r="H359" s="2" t="str">
        <f>_xlfn.XLOOKUP(C359,customers!$A$1:$A$1001,customers!$G$1:$G$1001,,0)</f>
        <v>United States</v>
      </c>
      <c r="I359" t="str">
        <f>INDEX(products!$A$1:$G$49,MATCH(orders!$D359,products!$A$1:$A$49,0),MATCH(orders!I$1,products!$A$1:$G$1,0))</f>
        <v>Ara</v>
      </c>
      <c r="J359" t="str">
        <f t="shared" si="15"/>
        <v>Arabica</v>
      </c>
      <c r="K359" t="str">
        <f>INDEX(products!$A$1:$G$49,MATCH(orders!$D359,products!$A$1:$A$49,0),MATCH(orders!K$1,products!$A$1:$G$1,0))</f>
        <v>M</v>
      </c>
      <c r="L359" t="str">
        <f t="shared" si="16"/>
        <v>Medium</v>
      </c>
      <c r="M359" s="17">
        <f>INDEX(products!$A$1:$G$49,MATCH(orders!$D359,products!$A$1:$A$49,0),MATCH(orders!M$1,products!$A$1:$G$1,0))</f>
        <v>2.5</v>
      </c>
      <c r="N359" s="13">
        <f>INDEX(products!$A$1:$G$49,MATCH(orders!$D359,products!$A$1:$A$49,0),MATCH(orders!N$1,products!$A$1:$G$1,0))</f>
        <v>25.874999999999996</v>
      </c>
      <c r="O359" s="15">
        <f t="shared" si="17"/>
        <v>155.24999999999997</v>
      </c>
      <c r="P359" t="str">
        <f>_xlfn.XLOOKUP(C359,customers!$A$2:$A$1001,customers!$I$2:$I$1001,,0)</f>
        <v>No</v>
      </c>
    </row>
    <row r="360" spans="1:16" x14ac:dyDescent="0.25">
      <c r="A360" s="2" t="s">
        <v>2509</v>
      </c>
      <c r="B360" s="3">
        <v>43599</v>
      </c>
      <c r="C360" s="2" t="s">
        <v>2510</v>
      </c>
      <c r="D360" t="s">
        <v>6182</v>
      </c>
      <c r="E360" s="2">
        <v>1</v>
      </c>
      <c r="F360" s="2" t="str">
        <f>_xlfn.XLOOKUP(C360,customers!$A$2:$A$1001,customers!$B$2:$B$1001,,0)</f>
        <v>Tomasina Cotmore</v>
      </c>
      <c r="G360" s="2" t="str">
        <f>IF(_xlfn.XLOOKUP(orders!C360,customers!$A$1:$A$1001,customers!$C$1:$C$1001,,0)=0,"",_xlfn.XLOOKUP(orders!C360,customers!$A$1:$A$1001,customers!$C$1:$C$1001,,0))</f>
        <v>tcotmore9y@amazonaws.com</v>
      </c>
      <c r="H360" s="2" t="str">
        <f>_xlfn.XLOOKUP(C360,customers!$A$1:$A$1001,customers!$G$1:$G$1001,,0)</f>
        <v>United States</v>
      </c>
      <c r="I360" t="str">
        <f>INDEX(products!$A$1:$G$49,MATCH(orders!$D360,products!$A$1:$A$49,0),MATCH(orders!I$1,products!$A$1:$G$1,0))</f>
        <v>Ara</v>
      </c>
      <c r="J360" t="str">
        <f t="shared" si="15"/>
        <v>Arabica</v>
      </c>
      <c r="K360" t="str">
        <f>INDEX(products!$A$1:$G$49,MATCH(orders!$D360,products!$A$1:$A$49,0),MATCH(orders!K$1,products!$A$1:$G$1,0))</f>
        <v>L</v>
      </c>
      <c r="L360" t="str">
        <f t="shared" si="16"/>
        <v>Light</v>
      </c>
      <c r="M360" s="17">
        <f>INDEX(products!$A$1:$G$49,MATCH(orders!$D360,products!$A$1:$A$49,0),MATCH(orders!M$1,products!$A$1:$G$1,0))</f>
        <v>2.5</v>
      </c>
      <c r="N360" s="13">
        <f>INDEX(products!$A$1:$G$49,MATCH(orders!$D360,products!$A$1:$A$49,0),MATCH(orders!N$1,products!$A$1:$G$1,0))</f>
        <v>29.784999999999997</v>
      </c>
      <c r="O360" s="15">
        <f t="shared" si="17"/>
        <v>29.784999999999997</v>
      </c>
      <c r="P360" t="str">
        <f>_xlfn.XLOOKUP(C360,customers!$A$2:$A$1001,customers!$I$2:$I$1001,,0)</f>
        <v>No</v>
      </c>
    </row>
    <row r="361" spans="1:16" x14ac:dyDescent="0.25">
      <c r="A361" s="2" t="s">
        <v>2515</v>
      </c>
      <c r="B361" s="3">
        <v>43563</v>
      </c>
      <c r="C361" s="2" t="s">
        <v>2516</v>
      </c>
      <c r="D361" t="s">
        <v>6178</v>
      </c>
      <c r="E361" s="2">
        <v>6</v>
      </c>
      <c r="F361" s="2" t="str">
        <f>_xlfn.XLOOKUP(C361,customers!$A$2:$A$1001,customers!$B$2:$B$1001,,0)</f>
        <v>Yuma Skipsey</v>
      </c>
      <c r="G361" s="2" t="str">
        <f>IF(_xlfn.XLOOKUP(orders!C361,customers!$A$1:$A$1001,customers!$C$1:$C$1001,,0)=0,"",_xlfn.XLOOKUP(orders!C361,customers!$A$1:$A$1001,customers!$C$1:$C$1001,,0))</f>
        <v>yskipsey9z@spotify.com</v>
      </c>
      <c r="H361" s="2" t="str">
        <f>_xlfn.XLOOKUP(C361,customers!$A$1:$A$1001,customers!$G$1:$G$1001,,0)</f>
        <v>United Kingdom</v>
      </c>
      <c r="I361" t="str">
        <f>INDEX(products!$A$1:$G$49,MATCH(orders!$D361,products!$A$1:$A$49,0),MATCH(orders!I$1,products!$A$1:$G$1,0))</f>
        <v>Rob</v>
      </c>
      <c r="J361" t="str">
        <f t="shared" si="15"/>
        <v>Robusta</v>
      </c>
      <c r="K361" t="str">
        <f>INDEX(products!$A$1:$G$49,MATCH(orders!$D361,products!$A$1:$A$49,0),MATCH(orders!K$1,products!$A$1:$G$1,0))</f>
        <v>L</v>
      </c>
      <c r="L361" t="str">
        <f t="shared" si="16"/>
        <v>Light</v>
      </c>
      <c r="M361" s="17">
        <f>INDEX(products!$A$1:$G$49,MATCH(orders!$D361,products!$A$1:$A$49,0),MATCH(orders!M$1,products!$A$1:$G$1,0))</f>
        <v>0.2</v>
      </c>
      <c r="N361" s="13">
        <f>INDEX(products!$A$1:$G$49,MATCH(orders!$D361,products!$A$1:$A$49,0),MATCH(orders!N$1,products!$A$1:$G$1,0))</f>
        <v>3.5849999999999995</v>
      </c>
      <c r="O361" s="15">
        <f t="shared" si="17"/>
        <v>21.509999999999998</v>
      </c>
      <c r="P361" t="str">
        <f>_xlfn.XLOOKUP(C361,customers!$A$2:$A$1001,customers!$I$2:$I$1001,,0)</f>
        <v>No</v>
      </c>
    </row>
    <row r="362" spans="1:16" x14ac:dyDescent="0.25">
      <c r="A362" s="2" t="s">
        <v>2521</v>
      </c>
      <c r="B362" s="3">
        <v>44058</v>
      </c>
      <c r="C362" s="2" t="s">
        <v>2522</v>
      </c>
      <c r="D362" t="s">
        <v>6149</v>
      </c>
      <c r="E362" s="2">
        <v>2</v>
      </c>
      <c r="F362" s="2" t="str">
        <f>_xlfn.XLOOKUP(C362,customers!$A$2:$A$1001,customers!$B$2:$B$1001,,0)</f>
        <v>Nicko Corps</v>
      </c>
      <c r="G362" s="2" t="str">
        <f>IF(_xlfn.XLOOKUP(orders!C362,customers!$A$1:$A$1001,customers!$C$1:$C$1001,,0)=0,"",_xlfn.XLOOKUP(orders!C362,customers!$A$1:$A$1001,customers!$C$1:$C$1001,,0))</f>
        <v>ncorpsa0@gmpg.org</v>
      </c>
      <c r="H362" s="2" t="str">
        <f>_xlfn.XLOOKUP(C362,customers!$A$1:$A$1001,customers!$G$1:$G$1001,,0)</f>
        <v>United States</v>
      </c>
      <c r="I362" t="str">
        <f>INDEX(products!$A$1:$G$49,MATCH(orders!$D362,products!$A$1:$A$49,0),MATCH(orders!I$1,products!$A$1:$G$1,0))</f>
        <v>Rob</v>
      </c>
      <c r="J362" t="str">
        <f t="shared" si="15"/>
        <v>Robusta</v>
      </c>
      <c r="K362" t="str">
        <f>INDEX(products!$A$1:$G$49,MATCH(orders!$D362,products!$A$1:$A$49,0),MATCH(orders!K$1,products!$A$1:$G$1,0))</f>
        <v>D</v>
      </c>
      <c r="L362" t="str">
        <f t="shared" si="16"/>
        <v>Dark</v>
      </c>
      <c r="M362" s="17">
        <f>INDEX(products!$A$1:$G$49,MATCH(orders!$D362,products!$A$1:$A$49,0),MATCH(orders!M$1,products!$A$1:$G$1,0))</f>
        <v>2.5</v>
      </c>
      <c r="N362" s="13">
        <f>INDEX(products!$A$1:$G$49,MATCH(orders!$D362,products!$A$1:$A$49,0),MATCH(orders!N$1,products!$A$1:$G$1,0))</f>
        <v>20.584999999999997</v>
      </c>
      <c r="O362" s="15">
        <f t="shared" si="17"/>
        <v>41.169999999999995</v>
      </c>
      <c r="P362" t="str">
        <f>_xlfn.XLOOKUP(C362,customers!$A$2:$A$1001,customers!$I$2:$I$1001,,0)</f>
        <v>No</v>
      </c>
    </row>
    <row r="363" spans="1:16" x14ac:dyDescent="0.25">
      <c r="A363" s="2" t="s">
        <v>2521</v>
      </c>
      <c r="B363" s="3">
        <v>44058</v>
      </c>
      <c r="C363" s="2" t="s">
        <v>2522</v>
      </c>
      <c r="D363" t="s">
        <v>6146</v>
      </c>
      <c r="E363" s="2">
        <v>1</v>
      </c>
      <c r="F363" s="2" t="str">
        <f>_xlfn.XLOOKUP(C363,customers!$A$2:$A$1001,customers!$B$2:$B$1001,,0)</f>
        <v>Nicko Corps</v>
      </c>
      <c r="G363" s="2" t="str">
        <f>IF(_xlfn.XLOOKUP(orders!C363,customers!$A$1:$A$1001,customers!$C$1:$C$1001,,0)=0,"",_xlfn.XLOOKUP(orders!C363,customers!$A$1:$A$1001,customers!$C$1:$C$1001,,0))</f>
        <v>ncorpsa0@gmpg.org</v>
      </c>
      <c r="H363" s="2" t="str">
        <f>_xlfn.XLOOKUP(C363,customers!$A$1:$A$1001,customers!$G$1:$G$1001,,0)</f>
        <v>United States</v>
      </c>
      <c r="I363" t="str">
        <f>INDEX(products!$A$1:$G$49,MATCH(orders!$D363,products!$A$1:$A$49,0),MATCH(orders!I$1,products!$A$1:$G$1,0))</f>
        <v>Rob</v>
      </c>
      <c r="J363" t="str">
        <f t="shared" si="15"/>
        <v>Robusta</v>
      </c>
      <c r="K363" t="str">
        <f>INDEX(products!$A$1:$G$49,MATCH(orders!$D363,products!$A$1:$A$49,0),MATCH(orders!K$1,products!$A$1:$G$1,0))</f>
        <v>M</v>
      </c>
      <c r="L363" t="str">
        <f t="shared" si="16"/>
        <v>Medium</v>
      </c>
      <c r="M363" s="17">
        <f>INDEX(products!$A$1:$G$49,MATCH(orders!$D363,products!$A$1:$A$49,0),MATCH(orders!M$1,products!$A$1:$G$1,0))</f>
        <v>0.5</v>
      </c>
      <c r="N363" s="13">
        <f>INDEX(products!$A$1:$G$49,MATCH(orders!$D363,products!$A$1:$A$49,0),MATCH(orders!N$1,products!$A$1:$G$1,0))</f>
        <v>5.97</v>
      </c>
      <c r="O363" s="15">
        <f t="shared" si="17"/>
        <v>5.97</v>
      </c>
      <c r="P363" t="str">
        <f>_xlfn.XLOOKUP(C363,customers!$A$2:$A$1001,customers!$I$2:$I$1001,,0)</f>
        <v>No</v>
      </c>
    </row>
    <row r="364" spans="1:16" x14ac:dyDescent="0.25">
      <c r="A364" s="2" t="s">
        <v>2532</v>
      </c>
      <c r="B364" s="3">
        <v>44686</v>
      </c>
      <c r="C364" s="2" t="s">
        <v>2533</v>
      </c>
      <c r="D364" t="s">
        <v>6171</v>
      </c>
      <c r="E364" s="2">
        <v>5</v>
      </c>
      <c r="F364" s="2" t="str">
        <f>_xlfn.XLOOKUP(C364,customers!$A$2:$A$1001,customers!$B$2:$B$1001,,0)</f>
        <v>Feliks Babber</v>
      </c>
      <c r="G364" s="2" t="str">
        <f>IF(_xlfn.XLOOKUP(orders!C364,customers!$A$1:$A$1001,customers!$C$1:$C$1001,,0)=0,"",_xlfn.XLOOKUP(orders!C364,customers!$A$1:$A$1001,customers!$C$1:$C$1001,,0))</f>
        <v>fbabbera2@stanford.edu</v>
      </c>
      <c r="H364" s="2" t="str">
        <f>_xlfn.XLOOKUP(C364,customers!$A$1:$A$1001,customers!$G$1:$G$1001,,0)</f>
        <v>United States</v>
      </c>
      <c r="I364" t="str">
        <f>INDEX(products!$A$1:$G$49,MATCH(orders!$D364,products!$A$1:$A$49,0),MATCH(orders!I$1,products!$A$1:$G$1,0))</f>
        <v>Exc</v>
      </c>
      <c r="J364" t="str">
        <f t="shared" si="15"/>
        <v>Excelsa</v>
      </c>
      <c r="K364" t="str">
        <f>INDEX(products!$A$1:$G$49,MATCH(orders!$D364,products!$A$1:$A$49,0),MATCH(orders!K$1,products!$A$1:$G$1,0))</f>
        <v>L</v>
      </c>
      <c r="L364" t="str">
        <f t="shared" si="16"/>
        <v>Light</v>
      </c>
      <c r="M364" s="17">
        <f>INDEX(products!$A$1:$G$49,MATCH(orders!$D364,products!$A$1:$A$49,0),MATCH(orders!M$1,products!$A$1:$G$1,0))</f>
        <v>1</v>
      </c>
      <c r="N364" s="13">
        <f>INDEX(products!$A$1:$G$49,MATCH(orders!$D364,products!$A$1:$A$49,0),MATCH(orders!N$1,products!$A$1:$G$1,0))</f>
        <v>14.85</v>
      </c>
      <c r="O364" s="15">
        <f t="shared" si="17"/>
        <v>74.25</v>
      </c>
      <c r="P364" t="str">
        <f>_xlfn.XLOOKUP(C364,customers!$A$2:$A$1001,customers!$I$2:$I$1001,,0)</f>
        <v>Yes</v>
      </c>
    </row>
    <row r="365" spans="1:16" x14ac:dyDescent="0.25">
      <c r="A365" s="2" t="s">
        <v>2538</v>
      </c>
      <c r="B365" s="3">
        <v>44282</v>
      </c>
      <c r="C365" s="2" t="s">
        <v>2539</v>
      </c>
      <c r="D365" t="s">
        <v>6162</v>
      </c>
      <c r="E365" s="2">
        <v>6</v>
      </c>
      <c r="F365" s="2" t="str">
        <f>_xlfn.XLOOKUP(C365,customers!$A$2:$A$1001,customers!$B$2:$B$1001,,0)</f>
        <v>Kaja Loxton</v>
      </c>
      <c r="G365" s="2" t="str">
        <f>IF(_xlfn.XLOOKUP(orders!C365,customers!$A$1:$A$1001,customers!$C$1:$C$1001,,0)=0,"",_xlfn.XLOOKUP(orders!C365,customers!$A$1:$A$1001,customers!$C$1:$C$1001,,0))</f>
        <v>kloxtona3@opensource.org</v>
      </c>
      <c r="H365" s="2" t="str">
        <f>_xlfn.XLOOKUP(C365,customers!$A$1:$A$1001,customers!$G$1:$G$1001,,0)</f>
        <v>United States</v>
      </c>
      <c r="I365" t="str">
        <f>INDEX(products!$A$1:$G$49,MATCH(orders!$D365,products!$A$1:$A$49,0),MATCH(orders!I$1,products!$A$1:$G$1,0))</f>
        <v>Lib</v>
      </c>
      <c r="J365" t="str">
        <f t="shared" si="15"/>
        <v>Liberica</v>
      </c>
      <c r="K365" t="str">
        <f>INDEX(products!$A$1:$G$49,MATCH(orders!$D365,products!$A$1:$A$49,0),MATCH(orders!K$1,products!$A$1:$G$1,0))</f>
        <v>M</v>
      </c>
      <c r="L365" t="str">
        <f t="shared" si="16"/>
        <v>Medium</v>
      </c>
      <c r="M365" s="17">
        <f>INDEX(products!$A$1:$G$49,MATCH(orders!$D365,products!$A$1:$A$49,0),MATCH(orders!M$1,products!$A$1:$G$1,0))</f>
        <v>1</v>
      </c>
      <c r="N365" s="13">
        <f>INDEX(products!$A$1:$G$49,MATCH(orders!$D365,products!$A$1:$A$49,0),MATCH(orders!N$1,products!$A$1:$G$1,0))</f>
        <v>14.55</v>
      </c>
      <c r="O365" s="15">
        <f t="shared" si="17"/>
        <v>87.300000000000011</v>
      </c>
      <c r="P365" t="str">
        <f>_xlfn.XLOOKUP(C365,customers!$A$2:$A$1001,customers!$I$2:$I$1001,,0)</f>
        <v>No</v>
      </c>
    </row>
    <row r="366" spans="1:16" x14ac:dyDescent="0.25">
      <c r="A366" s="2" t="s">
        <v>2543</v>
      </c>
      <c r="B366" s="3">
        <v>43582</v>
      </c>
      <c r="C366" s="2" t="s">
        <v>2544</v>
      </c>
      <c r="D366" t="s">
        <v>6183</v>
      </c>
      <c r="E366" s="2">
        <v>6</v>
      </c>
      <c r="F366" s="2" t="str">
        <f>_xlfn.XLOOKUP(C366,customers!$A$2:$A$1001,customers!$B$2:$B$1001,,0)</f>
        <v>Parker Tofful</v>
      </c>
      <c r="G366" s="2" t="str">
        <f>IF(_xlfn.XLOOKUP(orders!C366,customers!$A$1:$A$1001,customers!$C$1:$C$1001,,0)=0,"",_xlfn.XLOOKUP(orders!C366,customers!$A$1:$A$1001,customers!$C$1:$C$1001,,0))</f>
        <v>ptoffula4@posterous.com</v>
      </c>
      <c r="H366" s="2" t="str">
        <f>_xlfn.XLOOKUP(C366,customers!$A$1:$A$1001,customers!$G$1:$G$1001,,0)</f>
        <v>United States</v>
      </c>
      <c r="I366" t="str">
        <f>INDEX(products!$A$1:$G$49,MATCH(orders!$D366,products!$A$1:$A$49,0),MATCH(orders!I$1,products!$A$1:$G$1,0))</f>
        <v>Exc</v>
      </c>
      <c r="J366" t="str">
        <f t="shared" si="15"/>
        <v>Excelsa</v>
      </c>
      <c r="K366" t="str">
        <f>INDEX(products!$A$1:$G$49,MATCH(orders!$D366,products!$A$1:$A$49,0),MATCH(orders!K$1,products!$A$1:$G$1,0))</f>
        <v>D</v>
      </c>
      <c r="L366" t="str">
        <f t="shared" si="16"/>
        <v>Dark</v>
      </c>
      <c r="M366" s="17">
        <f>INDEX(products!$A$1:$G$49,MATCH(orders!$D366,products!$A$1:$A$49,0),MATCH(orders!M$1,products!$A$1:$G$1,0))</f>
        <v>1</v>
      </c>
      <c r="N366" s="13">
        <f>INDEX(products!$A$1:$G$49,MATCH(orders!$D366,products!$A$1:$A$49,0),MATCH(orders!N$1,products!$A$1:$G$1,0))</f>
        <v>12.15</v>
      </c>
      <c r="O366" s="15">
        <f t="shared" si="17"/>
        <v>72.900000000000006</v>
      </c>
      <c r="P366" t="str">
        <f>_xlfn.XLOOKUP(C366,customers!$A$2:$A$1001,customers!$I$2:$I$1001,,0)</f>
        <v>Yes</v>
      </c>
    </row>
    <row r="367" spans="1:16" x14ac:dyDescent="0.25">
      <c r="A367" s="2" t="s">
        <v>2549</v>
      </c>
      <c r="B367" s="3">
        <v>44464</v>
      </c>
      <c r="C367" s="2" t="s">
        <v>2550</v>
      </c>
      <c r="D367" t="s">
        <v>6169</v>
      </c>
      <c r="E367" s="2">
        <v>1</v>
      </c>
      <c r="F367" s="2" t="str">
        <f>_xlfn.XLOOKUP(C367,customers!$A$2:$A$1001,customers!$B$2:$B$1001,,0)</f>
        <v>Casi Gwinnett</v>
      </c>
      <c r="G367" s="2" t="str">
        <f>IF(_xlfn.XLOOKUP(orders!C367,customers!$A$1:$A$1001,customers!$C$1:$C$1001,,0)=0,"",_xlfn.XLOOKUP(orders!C367,customers!$A$1:$A$1001,customers!$C$1:$C$1001,,0))</f>
        <v>cgwinnetta5@behance.net</v>
      </c>
      <c r="H367" s="2" t="str">
        <f>_xlfn.XLOOKUP(C367,customers!$A$1:$A$1001,customers!$G$1:$G$1001,,0)</f>
        <v>United States</v>
      </c>
      <c r="I367" t="str">
        <f>INDEX(products!$A$1:$G$49,MATCH(orders!$D367,products!$A$1:$A$49,0),MATCH(orders!I$1,products!$A$1:$G$1,0))</f>
        <v>Lib</v>
      </c>
      <c r="J367" t="str">
        <f t="shared" si="15"/>
        <v>Liberica</v>
      </c>
      <c r="K367" t="str">
        <f>INDEX(products!$A$1:$G$49,MATCH(orders!$D367,products!$A$1:$A$49,0),MATCH(orders!K$1,products!$A$1:$G$1,0))</f>
        <v>D</v>
      </c>
      <c r="L367" t="str">
        <f t="shared" si="16"/>
        <v>Dark</v>
      </c>
      <c r="M367" s="17">
        <f>INDEX(products!$A$1:$G$49,MATCH(orders!$D367,products!$A$1:$A$49,0),MATCH(orders!M$1,products!$A$1:$G$1,0))</f>
        <v>0.5</v>
      </c>
      <c r="N367" s="13">
        <f>INDEX(products!$A$1:$G$49,MATCH(orders!$D367,products!$A$1:$A$49,0),MATCH(orders!N$1,products!$A$1:$G$1,0))</f>
        <v>7.77</v>
      </c>
      <c r="O367" s="15">
        <f t="shared" si="17"/>
        <v>7.77</v>
      </c>
      <c r="P367" t="str">
        <f>_xlfn.XLOOKUP(C367,customers!$A$2:$A$1001,customers!$I$2:$I$1001,,0)</f>
        <v>No</v>
      </c>
    </row>
    <row r="368" spans="1:16" x14ac:dyDescent="0.25">
      <c r="A368" s="2" t="s">
        <v>2554</v>
      </c>
      <c r="B368" s="3">
        <v>43874</v>
      </c>
      <c r="C368" s="2" t="s">
        <v>2555</v>
      </c>
      <c r="D368" t="s">
        <v>6144</v>
      </c>
      <c r="E368" s="2">
        <v>6</v>
      </c>
      <c r="F368" s="2" t="str">
        <f>_xlfn.XLOOKUP(C368,customers!$A$2:$A$1001,customers!$B$2:$B$1001,,0)</f>
        <v>Saree Ellesworth</v>
      </c>
      <c r="G368" s="2" t="str">
        <f>IF(_xlfn.XLOOKUP(orders!C368,customers!$A$1:$A$1001,customers!$C$1:$C$1001,,0)=0,"",_xlfn.XLOOKUP(orders!C368,customers!$A$1:$A$1001,customers!$C$1:$C$1001,,0))</f>
        <v/>
      </c>
      <c r="H368" s="2" t="str">
        <f>_xlfn.XLOOKUP(C368,customers!$A$1:$A$1001,customers!$G$1:$G$1001,,0)</f>
        <v>United States</v>
      </c>
      <c r="I368" t="str">
        <f>INDEX(products!$A$1:$G$49,MATCH(orders!$D368,products!$A$1:$A$49,0),MATCH(orders!I$1,products!$A$1:$G$1,0))</f>
        <v>Exc</v>
      </c>
      <c r="J368" t="str">
        <f t="shared" si="15"/>
        <v>Excelsa</v>
      </c>
      <c r="K368" t="str">
        <f>INDEX(products!$A$1:$G$49,MATCH(orders!$D368,products!$A$1:$A$49,0),MATCH(orders!K$1,products!$A$1:$G$1,0))</f>
        <v>D</v>
      </c>
      <c r="L368" t="str">
        <f t="shared" si="16"/>
        <v>Dark</v>
      </c>
      <c r="M368" s="17">
        <f>INDEX(products!$A$1:$G$49,MATCH(orders!$D368,products!$A$1:$A$49,0),MATCH(orders!M$1,products!$A$1:$G$1,0))</f>
        <v>0.5</v>
      </c>
      <c r="N368" s="13">
        <f>INDEX(products!$A$1:$G$49,MATCH(orders!$D368,products!$A$1:$A$49,0),MATCH(orders!N$1,products!$A$1:$G$1,0))</f>
        <v>7.29</v>
      </c>
      <c r="O368" s="15">
        <f t="shared" si="17"/>
        <v>43.74</v>
      </c>
      <c r="P368" t="str">
        <f>_xlfn.XLOOKUP(C368,customers!$A$2:$A$1001,customers!$I$2:$I$1001,,0)</f>
        <v>No</v>
      </c>
    </row>
    <row r="369" spans="1:16" x14ac:dyDescent="0.25">
      <c r="A369" s="2" t="s">
        <v>2559</v>
      </c>
      <c r="B369" s="3">
        <v>44393</v>
      </c>
      <c r="C369" s="2" t="s">
        <v>2560</v>
      </c>
      <c r="D369" t="s">
        <v>6159</v>
      </c>
      <c r="E369" s="2">
        <v>2</v>
      </c>
      <c r="F369" s="2" t="str">
        <f>_xlfn.XLOOKUP(C369,customers!$A$2:$A$1001,customers!$B$2:$B$1001,,0)</f>
        <v>Silvio Iorizzi</v>
      </c>
      <c r="G369" s="2" t="str">
        <f>IF(_xlfn.XLOOKUP(orders!C369,customers!$A$1:$A$1001,customers!$C$1:$C$1001,,0)=0,"",_xlfn.XLOOKUP(orders!C369,customers!$A$1:$A$1001,customers!$C$1:$C$1001,,0))</f>
        <v/>
      </c>
      <c r="H369" s="2" t="str">
        <f>_xlfn.XLOOKUP(C369,customers!$A$1:$A$1001,customers!$G$1:$G$1001,,0)</f>
        <v>United States</v>
      </c>
      <c r="I369" t="str">
        <f>INDEX(products!$A$1:$G$49,MATCH(orders!$D369,products!$A$1:$A$49,0),MATCH(orders!I$1,products!$A$1:$G$1,0))</f>
        <v>Lib</v>
      </c>
      <c r="J369" t="str">
        <f t="shared" si="15"/>
        <v>Liberica</v>
      </c>
      <c r="K369" t="str">
        <f>INDEX(products!$A$1:$G$49,MATCH(orders!$D369,products!$A$1:$A$49,0),MATCH(orders!K$1,products!$A$1:$G$1,0))</f>
        <v>M</v>
      </c>
      <c r="L369" t="str">
        <f t="shared" si="16"/>
        <v>Medium</v>
      </c>
      <c r="M369" s="17">
        <f>INDEX(products!$A$1:$G$49,MATCH(orders!$D369,products!$A$1:$A$49,0),MATCH(orders!M$1,products!$A$1:$G$1,0))</f>
        <v>0.2</v>
      </c>
      <c r="N369" s="13">
        <f>INDEX(products!$A$1:$G$49,MATCH(orders!$D369,products!$A$1:$A$49,0),MATCH(orders!N$1,products!$A$1:$G$1,0))</f>
        <v>4.3650000000000002</v>
      </c>
      <c r="O369" s="15">
        <f t="shared" si="17"/>
        <v>8.73</v>
      </c>
      <c r="P369" t="str">
        <f>_xlfn.XLOOKUP(C369,customers!$A$2:$A$1001,customers!$I$2:$I$1001,,0)</f>
        <v>Yes</v>
      </c>
    </row>
    <row r="370" spans="1:16" x14ac:dyDescent="0.25">
      <c r="A370" s="2" t="s">
        <v>2563</v>
      </c>
      <c r="B370" s="3">
        <v>44692</v>
      </c>
      <c r="C370" s="2" t="s">
        <v>2564</v>
      </c>
      <c r="D370" t="s">
        <v>6166</v>
      </c>
      <c r="E370" s="2">
        <v>2</v>
      </c>
      <c r="F370" s="2" t="str">
        <f>_xlfn.XLOOKUP(C370,customers!$A$2:$A$1001,customers!$B$2:$B$1001,,0)</f>
        <v>Leesa Flaonier</v>
      </c>
      <c r="G370" s="2" t="str">
        <f>IF(_xlfn.XLOOKUP(orders!C370,customers!$A$1:$A$1001,customers!$C$1:$C$1001,,0)=0,"",_xlfn.XLOOKUP(orders!C370,customers!$A$1:$A$1001,customers!$C$1:$C$1001,,0))</f>
        <v>lflaoniera8@wordpress.org</v>
      </c>
      <c r="H370" s="2" t="str">
        <f>_xlfn.XLOOKUP(C370,customers!$A$1:$A$1001,customers!$G$1:$G$1001,,0)</f>
        <v>United States</v>
      </c>
      <c r="I370" t="str">
        <f>INDEX(products!$A$1:$G$49,MATCH(orders!$D370,products!$A$1:$A$49,0),MATCH(orders!I$1,products!$A$1:$G$1,0))</f>
        <v>Exc</v>
      </c>
      <c r="J370" t="str">
        <f t="shared" si="15"/>
        <v>Excelsa</v>
      </c>
      <c r="K370" t="str">
        <f>INDEX(products!$A$1:$G$49,MATCH(orders!$D370,products!$A$1:$A$49,0),MATCH(orders!K$1,products!$A$1:$G$1,0))</f>
        <v>M</v>
      </c>
      <c r="L370" t="str">
        <f t="shared" si="16"/>
        <v>Medium</v>
      </c>
      <c r="M370" s="17">
        <f>INDEX(products!$A$1:$G$49,MATCH(orders!$D370,products!$A$1:$A$49,0),MATCH(orders!M$1,products!$A$1:$G$1,0))</f>
        <v>2.5</v>
      </c>
      <c r="N370" s="13">
        <f>INDEX(products!$A$1:$G$49,MATCH(orders!$D370,products!$A$1:$A$49,0),MATCH(orders!N$1,products!$A$1:$G$1,0))</f>
        <v>31.624999999999996</v>
      </c>
      <c r="O370" s="15">
        <f t="shared" si="17"/>
        <v>63.249999999999993</v>
      </c>
      <c r="P370" t="str">
        <f>_xlfn.XLOOKUP(C370,customers!$A$2:$A$1001,customers!$I$2:$I$1001,,0)</f>
        <v>No</v>
      </c>
    </row>
    <row r="371" spans="1:16" x14ac:dyDescent="0.25">
      <c r="A371" s="2" t="s">
        <v>2569</v>
      </c>
      <c r="B371" s="3">
        <v>43500</v>
      </c>
      <c r="C371" s="2" t="s">
        <v>2570</v>
      </c>
      <c r="D371" t="s">
        <v>6176</v>
      </c>
      <c r="E371" s="2">
        <v>1</v>
      </c>
      <c r="F371" s="2" t="str">
        <f>_xlfn.XLOOKUP(C371,customers!$A$2:$A$1001,customers!$B$2:$B$1001,,0)</f>
        <v>Abba Pummell</v>
      </c>
      <c r="G371" s="2" t="str">
        <f>IF(_xlfn.XLOOKUP(orders!C371,customers!$A$1:$A$1001,customers!$C$1:$C$1001,,0)=0,"",_xlfn.XLOOKUP(orders!C371,customers!$A$1:$A$1001,customers!$C$1:$C$1001,,0))</f>
        <v/>
      </c>
      <c r="H371" s="2" t="str">
        <f>_xlfn.XLOOKUP(C371,customers!$A$1:$A$1001,customers!$G$1:$G$1001,,0)</f>
        <v>United States</v>
      </c>
      <c r="I371" t="str">
        <f>INDEX(products!$A$1:$G$49,MATCH(orders!$D371,products!$A$1:$A$49,0),MATCH(orders!I$1,products!$A$1:$G$1,0))</f>
        <v>Exc</v>
      </c>
      <c r="J371" t="str">
        <f t="shared" si="15"/>
        <v>Excelsa</v>
      </c>
      <c r="K371" t="str">
        <f>INDEX(products!$A$1:$G$49,MATCH(orders!$D371,products!$A$1:$A$49,0),MATCH(orders!K$1,products!$A$1:$G$1,0))</f>
        <v>L</v>
      </c>
      <c r="L371" t="str">
        <f t="shared" si="16"/>
        <v>Light</v>
      </c>
      <c r="M371" s="17">
        <f>INDEX(products!$A$1:$G$49,MATCH(orders!$D371,products!$A$1:$A$49,0),MATCH(orders!M$1,products!$A$1:$G$1,0))</f>
        <v>0.5</v>
      </c>
      <c r="N371" s="13">
        <f>INDEX(products!$A$1:$G$49,MATCH(orders!$D371,products!$A$1:$A$49,0),MATCH(orders!N$1,products!$A$1:$G$1,0))</f>
        <v>8.91</v>
      </c>
      <c r="O371" s="15">
        <f t="shared" si="17"/>
        <v>8.91</v>
      </c>
      <c r="P371" t="str">
        <f>_xlfn.XLOOKUP(C371,customers!$A$2:$A$1001,customers!$I$2:$I$1001,,0)</f>
        <v>Yes</v>
      </c>
    </row>
    <row r="372" spans="1:16" x14ac:dyDescent="0.25">
      <c r="A372" s="2" t="s">
        <v>2573</v>
      </c>
      <c r="B372" s="3">
        <v>43501</v>
      </c>
      <c r="C372" s="2" t="s">
        <v>2574</v>
      </c>
      <c r="D372" t="s">
        <v>6183</v>
      </c>
      <c r="E372" s="2">
        <v>2</v>
      </c>
      <c r="F372" s="2" t="str">
        <f>_xlfn.XLOOKUP(C372,customers!$A$2:$A$1001,customers!$B$2:$B$1001,,0)</f>
        <v>Corinna Catcheside</v>
      </c>
      <c r="G372" s="2" t="str">
        <f>IF(_xlfn.XLOOKUP(orders!C372,customers!$A$1:$A$1001,customers!$C$1:$C$1001,,0)=0,"",_xlfn.XLOOKUP(orders!C372,customers!$A$1:$A$1001,customers!$C$1:$C$1001,,0))</f>
        <v>ccatchesideaa@macromedia.com</v>
      </c>
      <c r="H372" s="2" t="str">
        <f>_xlfn.XLOOKUP(C372,customers!$A$1:$A$1001,customers!$G$1:$G$1001,,0)</f>
        <v>United States</v>
      </c>
      <c r="I372" t="str">
        <f>INDEX(products!$A$1:$G$49,MATCH(orders!$D372,products!$A$1:$A$49,0),MATCH(orders!I$1,products!$A$1:$G$1,0))</f>
        <v>Exc</v>
      </c>
      <c r="J372" t="str">
        <f t="shared" si="15"/>
        <v>Excelsa</v>
      </c>
      <c r="K372" t="str">
        <f>INDEX(products!$A$1:$G$49,MATCH(orders!$D372,products!$A$1:$A$49,0),MATCH(orders!K$1,products!$A$1:$G$1,0))</f>
        <v>D</v>
      </c>
      <c r="L372" t="str">
        <f t="shared" si="16"/>
        <v>Dark</v>
      </c>
      <c r="M372" s="17">
        <f>INDEX(products!$A$1:$G$49,MATCH(orders!$D372,products!$A$1:$A$49,0),MATCH(orders!M$1,products!$A$1:$G$1,0))</f>
        <v>1</v>
      </c>
      <c r="N372" s="13">
        <f>INDEX(products!$A$1:$G$49,MATCH(orders!$D372,products!$A$1:$A$49,0),MATCH(orders!N$1,products!$A$1:$G$1,0))</f>
        <v>12.15</v>
      </c>
      <c r="O372" s="15">
        <f t="shared" si="17"/>
        <v>24.3</v>
      </c>
      <c r="P372" t="str">
        <f>_xlfn.XLOOKUP(C372,customers!$A$2:$A$1001,customers!$I$2:$I$1001,,0)</f>
        <v>Yes</v>
      </c>
    </row>
    <row r="373" spans="1:16" x14ac:dyDescent="0.25">
      <c r="A373" s="2" t="s">
        <v>2579</v>
      </c>
      <c r="B373" s="3">
        <v>44705</v>
      </c>
      <c r="C373" s="2" t="s">
        <v>2580</v>
      </c>
      <c r="D373" t="s">
        <v>6180</v>
      </c>
      <c r="E373" s="2">
        <v>6</v>
      </c>
      <c r="F373" s="2" t="str">
        <f>_xlfn.XLOOKUP(C373,customers!$A$2:$A$1001,customers!$B$2:$B$1001,,0)</f>
        <v>Cortney Gibbonson</v>
      </c>
      <c r="G373" s="2" t="str">
        <f>IF(_xlfn.XLOOKUP(orders!C373,customers!$A$1:$A$1001,customers!$C$1:$C$1001,,0)=0,"",_xlfn.XLOOKUP(orders!C373,customers!$A$1:$A$1001,customers!$C$1:$C$1001,,0))</f>
        <v>cgibbonsonab@accuweather.com</v>
      </c>
      <c r="H373" s="2" t="str">
        <f>_xlfn.XLOOKUP(C373,customers!$A$1:$A$1001,customers!$G$1:$G$1001,,0)</f>
        <v>United States</v>
      </c>
      <c r="I373" t="str">
        <f>INDEX(products!$A$1:$G$49,MATCH(orders!$D373,products!$A$1:$A$49,0),MATCH(orders!I$1,products!$A$1:$G$1,0))</f>
        <v>Ara</v>
      </c>
      <c r="J373" t="str">
        <f t="shared" si="15"/>
        <v>Arabica</v>
      </c>
      <c r="K373" t="str">
        <f>INDEX(products!$A$1:$G$49,MATCH(orders!$D373,products!$A$1:$A$49,0),MATCH(orders!K$1,products!$A$1:$G$1,0))</f>
        <v>L</v>
      </c>
      <c r="L373" t="str">
        <f t="shared" si="16"/>
        <v>Light</v>
      </c>
      <c r="M373" s="17">
        <f>INDEX(products!$A$1:$G$49,MATCH(orders!$D373,products!$A$1:$A$49,0),MATCH(orders!M$1,products!$A$1:$G$1,0))</f>
        <v>0.5</v>
      </c>
      <c r="N373" s="13">
        <f>INDEX(products!$A$1:$G$49,MATCH(orders!$D373,products!$A$1:$A$49,0),MATCH(orders!N$1,products!$A$1:$G$1,0))</f>
        <v>7.77</v>
      </c>
      <c r="O373" s="15">
        <f t="shared" si="17"/>
        <v>46.62</v>
      </c>
      <c r="P373" t="str">
        <f>_xlfn.XLOOKUP(C373,customers!$A$2:$A$1001,customers!$I$2:$I$1001,,0)</f>
        <v>Yes</v>
      </c>
    </row>
    <row r="374" spans="1:16" x14ac:dyDescent="0.25">
      <c r="A374" s="2" t="s">
        <v>2585</v>
      </c>
      <c r="B374" s="3">
        <v>44108</v>
      </c>
      <c r="C374" s="2" t="s">
        <v>2586</v>
      </c>
      <c r="D374" t="s">
        <v>6173</v>
      </c>
      <c r="E374" s="2">
        <v>6</v>
      </c>
      <c r="F374" s="2" t="str">
        <f>_xlfn.XLOOKUP(C374,customers!$A$2:$A$1001,customers!$B$2:$B$1001,,0)</f>
        <v>Terri Farra</v>
      </c>
      <c r="G374" s="2" t="str">
        <f>IF(_xlfn.XLOOKUP(orders!C374,customers!$A$1:$A$1001,customers!$C$1:$C$1001,,0)=0,"",_xlfn.XLOOKUP(orders!C374,customers!$A$1:$A$1001,customers!$C$1:$C$1001,,0))</f>
        <v>tfarraac@behance.net</v>
      </c>
      <c r="H374" s="2" t="str">
        <f>_xlfn.XLOOKUP(C374,customers!$A$1:$A$1001,customers!$G$1:$G$1001,,0)</f>
        <v>United States</v>
      </c>
      <c r="I374" t="str">
        <f>INDEX(products!$A$1:$G$49,MATCH(orders!$D374,products!$A$1:$A$49,0),MATCH(orders!I$1,products!$A$1:$G$1,0))</f>
        <v>Rob</v>
      </c>
      <c r="J374" t="str">
        <f t="shared" si="15"/>
        <v>Robusta</v>
      </c>
      <c r="K374" t="str">
        <f>INDEX(products!$A$1:$G$49,MATCH(orders!$D374,products!$A$1:$A$49,0),MATCH(orders!K$1,products!$A$1:$G$1,0))</f>
        <v>L</v>
      </c>
      <c r="L374" t="str">
        <f t="shared" si="16"/>
        <v>Light</v>
      </c>
      <c r="M374" s="17">
        <f>INDEX(products!$A$1:$G$49,MATCH(orders!$D374,products!$A$1:$A$49,0),MATCH(orders!M$1,products!$A$1:$G$1,0))</f>
        <v>0.5</v>
      </c>
      <c r="N374" s="13">
        <f>INDEX(products!$A$1:$G$49,MATCH(orders!$D374,products!$A$1:$A$49,0),MATCH(orders!N$1,products!$A$1:$G$1,0))</f>
        <v>7.169999999999999</v>
      </c>
      <c r="O374" s="15">
        <f t="shared" si="17"/>
        <v>43.019999999999996</v>
      </c>
      <c r="P374" t="str">
        <f>_xlfn.XLOOKUP(C374,customers!$A$2:$A$1001,customers!$I$2:$I$1001,,0)</f>
        <v>No</v>
      </c>
    </row>
    <row r="375" spans="1:16" x14ac:dyDescent="0.25">
      <c r="A375" s="2" t="s">
        <v>2591</v>
      </c>
      <c r="B375" s="3">
        <v>44742</v>
      </c>
      <c r="C375" s="2" t="s">
        <v>2592</v>
      </c>
      <c r="D375" t="s">
        <v>6158</v>
      </c>
      <c r="E375" s="2">
        <v>3</v>
      </c>
      <c r="F375" s="2" t="str">
        <f>_xlfn.XLOOKUP(C375,customers!$A$2:$A$1001,customers!$B$2:$B$1001,,0)</f>
        <v>Corney Curme</v>
      </c>
      <c r="G375" s="2" t="str">
        <f>IF(_xlfn.XLOOKUP(orders!C375,customers!$A$1:$A$1001,customers!$C$1:$C$1001,,0)=0,"",_xlfn.XLOOKUP(orders!C375,customers!$A$1:$A$1001,customers!$C$1:$C$1001,,0))</f>
        <v/>
      </c>
      <c r="H375" s="2" t="str">
        <f>_xlfn.XLOOKUP(C375,customers!$A$1:$A$1001,customers!$G$1:$G$1001,,0)</f>
        <v>Ireland</v>
      </c>
      <c r="I375" t="str">
        <f>INDEX(products!$A$1:$G$49,MATCH(orders!$D375,products!$A$1:$A$49,0),MATCH(orders!I$1,products!$A$1:$G$1,0))</f>
        <v>Ara</v>
      </c>
      <c r="J375" t="str">
        <f t="shared" si="15"/>
        <v>Arabica</v>
      </c>
      <c r="K375" t="str">
        <f>INDEX(products!$A$1:$G$49,MATCH(orders!$D375,products!$A$1:$A$49,0),MATCH(orders!K$1,products!$A$1:$G$1,0))</f>
        <v>D</v>
      </c>
      <c r="L375" t="str">
        <f t="shared" si="16"/>
        <v>Dark</v>
      </c>
      <c r="M375" s="17">
        <f>INDEX(products!$A$1:$G$49,MATCH(orders!$D375,products!$A$1:$A$49,0),MATCH(orders!M$1,products!$A$1:$G$1,0))</f>
        <v>0.5</v>
      </c>
      <c r="N375" s="13">
        <f>INDEX(products!$A$1:$G$49,MATCH(orders!$D375,products!$A$1:$A$49,0),MATCH(orders!N$1,products!$A$1:$G$1,0))</f>
        <v>5.97</v>
      </c>
      <c r="O375" s="15">
        <f t="shared" si="17"/>
        <v>17.91</v>
      </c>
      <c r="P375" t="str">
        <f>_xlfn.XLOOKUP(C375,customers!$A$2:$A$1001,customers!$I$2:$I$1001,,0)</f>
        <v>Yes</v>
      </c>
    </row>
    <row r="376" spans="1:16" x14ac:dyDescent="0.25">
      <c r="A376" s="2" t="s">
        <v>2597</v>
      </c>
      <c r="B376" s="3">
        <v>44125</v>
      </c>
      <c r="C376" s="2" t="s">
        <v>2598</v>
      </c>
      <c r="D376" t="s">
        <v>6161</v>
      </c>
      <c r="E376" s="2">
        <v>4</v>
      </c>
      <c r="F376" s="2" t="str">
        <f>_xlfn.XLOOKUP(C376,customers!$A$2:$A$1001,customers!$B$2:$B$1001,,0)</f>
        <v>Gothart Bamfield</v>
      </c>
      <c r="G376" s="2" t="str">
        <f>IF(_xlfn.XLOOKUP(orders!C376,customers!$A$1:$A$1001,customers!$C$1:$C$1001,,0)=0,"",_xlfn.XLOOKUP(orders!C376,customers!$A$1:$A$1001,customers!$C$1:$C$1001,,0))</f>
        <v>gbamfieldae@yellowpages.com</v>
      </c>
      <c r="H376" s="2" t="str">
        <f>_xlfn.XLOOKUP(C376,customers!$A$1:$A$1001,customers!$G$1:$G$1001,,0)</f>
        <v>United States</v>
      </c>
      <c r="I376" t="str">
        <f>INDEX(products!$A$1:$G$49,MATCH(orders!$D376,products!$A$1:$A$49,0),MATCH(orders!I$1,products!$A$1:$G$1,0))</f>
        <v>Lib</v>
      </c>
      <c r="J376" t="str">
        <f t="shared" si="15"/>
        <v>Liberica</v>
      </c>
      <c r="K376" t="str">
        <f>INDEX(products!$A$1:$G$49,MATCH(orders!$D376,products!$A$1:$A$49,0),MATCH(orders!K$1,products!$A$1:$G$1,0))</f>
        <v>L</v>
      </c>
      <c r="L376" t="str">
        <f t="shared" si="16"/>
        <v>Light</v>
      </c>
      <c r="M376" s="17">
        <f>INDEX(products!$A$1:$G$49,MATCH(orders!$D376,products!$A$1:$A$49,0),MATCH(orders!M$1,products!$A$1:$G$1,0))</f>
        <v>0.5</v>
      </c>
      <c r="N376" s="13">
        <f>INDEX(products!$A$1:$G$49,MATCH(orders!$D376,products!$A$1:$A$49,0),MATCH(orders!N$1,products!$A$1:$G$1,0))</f>
        <v>9.51</v>
      </c>
      <c r="O376" s="15">
        <f t="shared" si="17"/>
        <v>38.04</v>
      </c>
      <c r="P376" t="str">
        <f>_xlfn.XLOOKUP(C376,customers!$A$2:$A$1001,customers!$I$2:$I$1001,,0)</f>
        <v>Yes</v>
      </c>
    </row>
    <row r="377" spans="1:16" x14ac:dyDescent="0.25">
      <c r="A377" s="2" t="s">
        <v>2603</v>
      </c>
      <c r="B377" s="3">
        <v>44120</v>
      </c>
      <c r="C377" s="2" t="s">
        <v>2604</v>
      </c>
      <c r="D377" t="s">
        <v>6152</v>
      </c>
      <c r="E377" s="2">
        <v>2</v>
      </c>
      <c r="F377" s="2" t="str">
        <f>_xlfn.XLOOKUP(C377,customers!$A$2:$A$1001,customers!$B$2:$B$1001,,0)</f>
        <v>Waylin Hollingdale</v>
      </c>
      <c r="G377" s="2" t="str">
        <f>IF(_xlfn.XLOOKUP(orders!C377,customers!$A$1:$A$1001,customers!$C$1:$C$1001,,0)=0,"",_xlfn.XLOOKUP(orders!C377,customers!$A$1:$A$1001,customers!$C$1:$C$1001,,0))</f>
        <v>whollingdaleaf@about.me</v>
      </c>
      <c r="H377" s="2" t="str">
        <f>_xlfn.XLOOKUP(C377,customers!$A$1:$A$1001,customers!$G$1:$G$1001,,0)</f>
        <v>United States</v>
      </c>
      <c r="I377" t="str">
        <f>INDEX(products!$A$1:$G$49,MATCH(orders!$D377,products!$A$1:$A$49,0),MATCH(orders!I$1,products!$A$1:$G$1,0))</f>
        <v>Ara</v>
      </c>
      <c r="J377" t="str">
        <f t="shared" si="15"/>
        <v>Arabica</v>
      </c>
      <c r="K377" t="str">
        <f>INDEX(products!$A$1:$G$49,MATCH(orders!$D377,products!$A$1:$A$49,0),MATCH(orders!K$1,products!$A$1:$G$1,0))</f>
        <v>M</v>
      </c>
      <c r="L377" t="str">
        <f t="shared" si="16"/>
        <v>Medium</v>
      </c>
      <c r="M377" s="17">
        <f>INDEX(products!$A$1:$G$49,MATCH(orders!$D377,products!$A$1:$A$49,0),MATCH(orders!M$1,products!$A$1:$G$1,0))</f>
        <v>0.2</v>
      </c>
      <c r="N377" s="13">
        <f>INDEX(products!$A$1:$G$49,MATCH(orders!$D377,products!$A$1:$A$49,0),MATCH(orders!N$1,products!$A$1:$G$1,0))</f>
        <v>3.375</v>
      </c>
      <c r="O377" s="15">
        <f t="shared" si="17"/>
        <v>6.75</v>
      </c>
      <c r="P377" t="str">
        <f>_xlfn.XLOOKUP(C377,customers!$A$2:$A$1001,customers!$I$2:$I$1001,,0)</f>
        <v>Yes</v>
      </c>
    </row>
    <row r="378" spans="1:16" x14ac:dyDescent="0.25">
      <c r="A378" s="2" t="s">
        <v>2609</v>
      </c>
      <c r="B378" s="3">
        <v>44097</v>
      </c>
      <c r="C378" s="2" t="s">
        <v>2610</v>
      </c>
      <c r="D378" t="s">
        <v>6146</v>
      </c>
      <c r="E378" s="2">
        <v>1</v>
      </c>
      <c r="F378" s="2" t="str">
        <f>_xlfn.XLOOKUP(C378,customers!$A$2:$A$1001,customers!$B$2:$B$1001,,0)</f>
        <v>Judd De Leek</v>
      </c>
      <c r="G378" s="2" t="str">
        <f>IF(_xlfn.XLOOKUP(orders!C378,customers!$A$1:$A$1001,customers!$C$1:$C$1001,,0)=0,"",_xlfn.XLOOKUP(orders!C378,customers!$A$1:$A$1001,customers!$C$1:$C$1001,,0))</f>
        <v>jdeag@xrea.com</v>
      </c>
      <c r="H378" s="2" t="str">
        <f>_xlfn.XLOOKUP(C378,customers!$A$1:$A$1001,customers!$G$1:$G$1001,,0)</f>
        <v>United States</v>
      </c>
      <c r="I378" t="str">
        <f>INDEX(products!$A$1:$G$49,MATCH(orders!$D378,products!$A$1:$A$49,0),MATCH(orders!I$1,products!$A$1:$G$1,0))</f>
        <v>Rob</v>
      </c>
      <c r="J378" t="str">
        <f t="shared" si="15"/>
        <v>Robusta</v>
      </c>
      <c r="K378" t="str">
        <f>INDEX(products!$A$1:$G$49,MATCH(orders!$D378,products!$A$1:$A$49,0),MATCH(orders!K$1,products!$A$1:$G$1,0))</f>
        <v>M</v>
      </c>
      <c r="L378" t="str">
        <f t="shared" si="16"/>
        <v>Medium</v>
      </c>
      <c r="M378" s="17">
        <f>INDEX(products!$A$1:$G$49,MATCH(orders!$D378,products!$A$1:$A$49,0),MATCH(orders!M$1,products!$A$1:$G$1,0))</f>
        <v>0.5</v>
      </c>
      <c r="N378" s="13">
        <f>INDEX(products!$A$1:$G$49,MATCH(orders!$D378,products!$A$1:$A$49,0),MATCH(orders!N$1,products!$A$1:$G$1,0))</f>
        <v>5.97</v>
      </c>
      <c r="O378" s="15">
        <f t="shared" si="17"/>
        <v>5.97</v>
      </c>
      <c r="P378" t="str">
        <f>_xlfn.XLOOKUP(C378,customers!$A$2:$A$1001,customers!$I$2:$I$1001,,0)</f>
        <v>Yes</v>
      </c>
    </row>
    <row r="379" spans="1:16" x14ac:dyDescent="0.25">
      <c r="A379" s="2" t="s">
        <v>2615</v>
      </c>
      <c r="B379" s="3">
        <v>43532</v>
      </c>
      <c r="C379" s="2" t="s">
        <v>2616</v>
      </c>
      <c r="D379" t="s">
        <v>6163</v>
      </c>
      <c r="E379" s="2">
        <v>3</v>
      </c>
      <c r="F379" s="2" t="str">
        <f>_xlfn.XLOOKUP(C379,customers!$A$2:$A$1001,customers!$B$2:$B$1001,,0)</f>
        <v>Vanya Skullet</v>
      </c>
      <c r="G379" s="2" t="str">
        <f>IF(_xlfn.XLOOKUP(orders!C379,customers!$A$1:$A$1001,customers!$C$1:$C$1001,,0)=0,"",_xlfn.XLOOKUP(orders!C379,customers!$A$1:$A$1001,customers!$C$1:$C$1001,,0))</f>
        <v>vskulletah@tinyurl.com</v>
      </c>
      <c r="H379" s="2" t="str">
        <f>_xlfn.XLOOKUP(C379,customers!$A$1:$A$1001,customers!$G$1:$G$1001,,0)</f>
        <v>Ireland</v>
      </c>
      <c r="I379" t="str">
        <f>INDEX(products!$A$1:$G$49,MATCH(orders!$D379,products!$A$1:$A$49,0),MATCH(orders!I$1,products!$A$1:$G$1,0))</f>
        <v>Rob</v>
      </c>
      <c r="J379" t="str">
        <f t="shared" si="15"/>
        <v>Robusta</v>
      </c>
      <c r="K379" t="str">
        <f>INDEX(products!$A$1:$G$49,MATCH(orders!$D379,products!$A$1:$A$49,0),MATCH(orders!K$1,products!$A$1:$G$1,0))</f>
        <v>D</v>
      </c>
      <c r="L379" t="str">
        <f t="shared" si="16"/>
        <v>Dark</v>
      </c>
      <c r="M379" s="17">
        <f>INDEX(products!$A$1:$G$49,MATCH(orders!$D379,products!$A$1:$A$49,0),MATCH(orders!M$1,products!$A$1:$G$1,0))</f>
        <v>0.2</v>
      </c>
      <c r="N379" s="13">
        <f>INDEX(products!$A$1:$G$49,MATCH(orders!$D379,products!$A$1:$A$49,0),MATCH(orders!N$1,products!$A$1:$G$1,0))</f>
        <v>2.6849999999999996</v>
      </c>
      <c r="O379" s="15">
        <f t="shared" si="17"/>
        <v>8.0549999999999997</v>
      </c>
      <c r="P379" t="str">
        <f>_xlfn.XLOOKUP(C379,customers!$A$2:$A$1001,customers!$I$2:$I$1001,,0)</f>
        <v>No</v>
      </c>
    </row>
    <row r="380" spans="1:16" x14ac:dyDescent="0.25">
      <c r="A380" s="2" t="s">
        <v>2621</v>
      </c>
      <c r="B380" s="3">
        <v>44377</v>
      </c>
      <c r="C380" s="2" t="s">
        <v>2622</v>
      </c>
      <c r="D380" t="s">
        <v>6180</v>
      </c>
      <c r="E380" s="2">
        <v>3</v>
      </c>
      <c r="F380" s="2" t="str">
        <f>_xlfn.XLOOKUP(C380,customers!$A$2:$A$1001,customers!$B$2:$B$1001,,0)</f>
        <v>Jany Rudeforth</v>
      </c>
      <c r="G380" s="2" t="str">
        <f>IF(_xlfn.XLOOKUP(orders!C380,customers!$A$1:$A$1001,customers!$C$1:$C$1001,,0)=0,"",_xlfn.XLOOKUP(orders!C380,customers!$A$1:$A$1001,customers!$C$1:$C$1001,,0))</f>
        <v>jrudeforthai@wunderground.com</v>
      </c>
      <c r="H380" s="2" t="str">
        <f>_xlfn.XLOOKUP(C380,customers!$A$1:$A$1001,customers!$G$1:$G$1001,,0)</f>
        <v>Ireland</v>
      </c>
      <c r="I380" t="str">
        <f>INDEX(products!$A$1:$G$49,MATCH(orders!$D380,products!$A$1:$A$49,0),MATCH(orders!I$1,products!$A$1:$G$1,0))</f>
        <v>Ara</v>
      </c>
      <c r="J380" t="str">
        <f t="shared" si="15"/>
        <v>Arabica</v>
      </c>
      <c r="K380" t="str">
        <f>INDEX(products!$A$1:$G$49,MATCH(orders!$D380,products!$A$1:$A$49,0),MATCH(orders!K$1,products!$A$1:$G$1,0))</f>
        <v>L</v>
      </c>
      <c r="L380" t="str">
        <f t="shared" si="16"/>
        <v>Light</v>
      </c>
      <c r="M380" s="17">
        <f>INDEX(products!$A$1:$G$49,MATCH(orders!$D380,products!$A$1:$A$49,0),MATCH(orders!M$1,products!$A$1:$G$1,0))</f>
        <v>0.5</v>
      </c>
      <c r="N380" s="13">
        <f>INDEX(products!$A$1:$G$49,MATCH(orders!$D380,products!$A$1:$A$49,0),MATCH(orders!N$1,products!$A$1:$G$1,0))</f>
        <v>7.77</v>
      </c>
      <c r="O380" s="15">
        <f t="shared" si="17"/>
        <v>23.31</v>
      </c>
      <c r="P380" t="str">
        <f>_xlfn.XLOOKUP(C380,customers!$A$2:$A$1001,customers!$I$2:$I$1001,,0)</f>
        <v>Yes</v>
      </c>
    </row>
    <row r="381" spans="1:16" x14ac:dyDescent="0.25">
      <c r="A381" s="2" t="s">
        <v>2627</v>
      </c>
      <c r="B381" s="3">
        <v>43690</v>
      </c>
      <c r="C381" s="2" t="s">
        <v>2628</v>
      </c>
      <c r="D381" t="s">
        <v>6173</v>
      </c>
      <c r="E381" s="2">
        <v>6</v>
      </c>
      <c r="F381" s="2" t="str">
        <f>_xlfn.XLOOKUP(C381,customers!$A$2:$A$1001,customers!$B$2:$B$1001,,0)</f>
        <v>Ashbey Tomaszewski</v>
      </c>
      <c r="G381" s="2" t="str">
        <f>IF(_xlfn.XLOOKUP(orders!C381,customers!$A$1:$A$1001,customers!$C$1:$C$1001,,0)=0,"",_xlfn.XLOOKUP(orders!C381,customers!$A$1:$A$1001,customers!$C$1:$C$1001,,0))</f>
        <v>atomaszewskiaj@answers.com</v>
      </c>
      <c r="H381" s="2" t="str">
        <f>_xlfn.XLOOKUP(C381,customers!$A$1:$A$1001,customers!$G$1:$G$1001,,0)</f>
        <v>United Kingdom</v>
      </c>
      <c r="I381" t="str">
        <f>INDEX(products!$A$1:$G$49,MATCH(orders!$D381,products!$A$1:$A$49,0),MATCH(orders!I$1,products!$A$1:$G$1,0))</f>
        <v>Rob</v>
      </c>
      <c r="J381" t="str">
        <f t="shared" si="15"/>
        <v>Robusta</v>
      </c>
      <c r="K381" t="str">
        <f>INDEX(products!$A$1:$G$49,MATCH(orders!$D381,products!$A$1:$A$49,0),MATCH(orders!K$1,products!$A$1:$G$1,0))</f>
        <v>L</v>
      </c>
      <c r="L381" t="str">
        <f t="shared" si="16"/>
        <v>Light</v>
      </c>
      <c r="M381" s="17">
        <f>INDEX(products!$A$1:$G$49,MATCH(orders!$D381,products!$A$1:$A$49,0),MATCH(orders!M$1,products!$A$1:$G$1,0))</f>
        <v>0.5</v>
      </c>
      <c r="N381" s="13">
        <f>INDEX(products!$A$1:$G$49,MATCH(orders!$D381,products!$A$1:$A$49,0),MATCH(orders!N$1,products!$A$1:$G$1,0))</f>
        <v>7.169999999999999</v>
      </c>
      <c r="O381" s="15">
        <f t="shared" si="17"/>
        <v>43.019999999999996</v>
      </c>
      <c r="P381" t="str">
        <f>_xlfn.XLOOKUP(C381,customers!$A$2:$A$1001,customers!$I$2:$I$1001,,0)</f>
        <v>Yes</v>
      </c>
    </row>
    <row r="382" spans="1:16" x14ac:dyDescent="0.25">
      <c r="A382" s="2" t="s">
        <v>2632</v>
      </c>
      <c r="B382" s="3">
        <v>44249</v>
      </c>
      <c r="C382" s="2" t="s">
        <v>2331</v>
      </c>
      <c r="D382" t="s">
        <v>6169</v>
      </c>
      <c r="E382" s="2">
        <v>3</v>
      </c>
      <c r="F382" s="2" t="str">
        <f>_xlfn.XLOOKUP(C382,customers!$A$2:$A$1001,customers!$B$2:$B$1001,,0)</f>
        <v>Flynn Antony</v>
      </c>
      <c r="G382" s="2" t="str">
        <f>IF(_xlfn.XLOOKUP(orders!C382,customers!$A$1:$A$1001,customers!$C$1:$C$1001,,0)=0,"",_xlfn.XLOOKUP(orders!C382,customers!$A$1:$A$1001,customers!$C$1:$C$1001,,0))</f>
        <v/>
      </c>
      <c r="H382" s="2" t="str">
        <f>_xlfn.XLOOKUP(C382,customers!$A$1:$A$1001,customers!$G$1:$G$1001,,0)</f>
        <v>United States</v>
      </c>
      <c r="I382" t="str">
        <f>INDEX(products!$A$1:$G$49,MATCH(orders!$D382,products!$A$1:$A$49,0),MATCH(orders!I$1,products!$A$1:$G$1,0))</f>
        <v>Lib</v>
      </c>
      <c r="J382" t="str">
        <f t="shared" si="15"/>
        <v>Liberica</v>
      </c>
      <c r="K382" t="str">
        <f>INDEX(products!$A$1:$G$49,MATCH(orders!$D382,products!$A$1:$A$49,0),MATCH(orders!K$1,products!$A$1:$G$1,0))</f>
        <v>D</v>
      </c>
      <c r="L382" t="str">
        <f t="shared" si="16"/>
        <v>Dark</v>
      </c>
      <c r="M382" s="17">
        <f>INDEX(products!$A$1:$G$49,MATCH(orders!$D382,products!$A$1:$A$49,0),MATCH(orders!M$1,products!$A$1:$G$1,0))</f>
        <v>0.5</v>
      </c>
      <c r="N382" s="13">
        <f>INDEX(products!$A$1:$G$49,MATCH(orders!$D382,products!$A$1:$A$49,0),MATCH(orders!N$1,products!$A$1:$G$1,0))</f>
        <v>7.77</v>
      </c>
      <c r="O382" s="15">
        <f t="shared" si="17"/>
        <v>23.31</v>
      </c>
      <c r="P382" t="str">
        <f>_xlfn.XLOOKUP(C382,customers!$A$2:$A$1001,customers!$I$2:$I$1001,,0)</f>
        <v>No</v>
      </c>
    </row>
    <row r="383" spans="1:16" x14ac:dyDescent="0.25">
      <c r="A383" s="2" t="s">
        <v>2638</v>
      </c>
      <c r="B383" s="3">
        <v>44646</v>
      </c>
      <c r="C383" s="2" t="s">
        <v>2639</v>
      </c>
      <c r="D383" t="s">
        <v>6154</v>
      </c>
      <c r="E383" s="2">
        <v>5</v>
      </c>
      <c r="F383" s="2" t="str">
        <f>_xlfn.XLOOKUP(C383,customers!$A$2:$A$1001,customers!$B$2:$B$1001,,0)</f>
        <v>Pren Bess</v>
      </c>
      <c r="G383" s="2" t="str">
        <f>IF(_xlfn.XLOOKUP(orders!C383,customers!$A$1:$A$1001,customers!$C$1:$C$1001,,0)=0,"",_xlfn.XLOOKUP(orders!C383,customers!$A$1:$A$1001,customers!$C$1:$C$1001,,0))</f>
        <v>pbessal@qq.com</v>
      </c>
      <c r="H383" s="2" t="str">
        <f>_xlfn.XLOOKUP(C383,customers!$A$1:$A$1001,customers!$G$1:$G$1001,,0)</f>
        <v>United States</v>
      </c>
      <c r="I383" t="str">
        <f>INDEX(products!$A$1:$G$49,MATCH(orders!$D383,products!$A$1:$A$49,0),MATCH(orders!I$1,products!$A$1:$G$1,0))</f>
        <v>Ara</v>
      </c>
      <c r="J383" t="str">
        <f t="shared" si="15"/>
        <v>Arabica</v>
      </c>
      <c r="K383" t="str">
        <f>INDEX(products!$A$1:$G$49,MATCH(orders!$D383,products!$A$1:$A$49,0),MATCH(orders!K$1,products!$A$1:$G$1,0))</f>
        <v>D</v>
      </c>
      <c r="L383" t="str">
        <f t="shared" si="16"/>
        <v>Dark</v>
      </c>
      <c r="M383" s="17">
        <f>INDEX(products!$A$1:$G$49,MATCH(orders!$D383,products!$A$1:$A$49,0),MATCH(orders!M$1,products!$A$1:$G$1,0))</f>
        <v>0.2</v>
      </c>
      <c r="N383" s="13">
        <f>INDEX(products!$A$1:$G$49,MATCH(orders!$D383,products!$A$1:$A$49,0),MATCH(orders!N$1,products!$A$1:$G$1,0))</f>
        <v>2.9849999999999999</v>
      </c>
      <c r="O383" s="15">
        <f t="shared" si="17"/>
        <v>14.924999999999999</v>
      </c>
      <c r="P383" t="str">
        <f>_xlfn.XLOOKUP(C383,customers!$A$2:$A$1001,customers!$I$2:$I$1001,,0)</f>
        <v>Yes</v>
      </c>
    </row>
    <row r="384" spans="1:16" x14ac:dyDescent="0.25">
      <c r="A384" s="2" t="s">
        <v>2644</v>
      </c>
      <c r="B384" s="3">
        <v>43840</v>
      </c>
      <c r="C384" s="2" t="s">
        <v>2645</v>
      </c>
      <c r="D384" t="s">
        <v>6144</v>
      </c>
      <c r="E384" s="2">
        <v>3</v>
      </c>
      <c r="F384" s="2" t="str">
        <f>_xlfn.XLOOKUP(C384,customers!$A$2:$A$1001,customers!$B$2:$B$1001,,0)</f>
        <v>Elka Windress</v>
      </c>
      <c r="G384" s="2" t="str">
        <f>IF(_xlfn.XLOOKUP(orders!C384,customers!$A$1:$A$1001,customers!$C$1:$C$1001,,0)=0,"",_xlfn.XLOOKUP(orders!C384,customers!$A$1:$A$1001,customers!$C$1:$C$1001,,0))</f>
        <v>ewindressam@marketwatch.com</v>
      </c>
      <c r="H384" s="2" t="str">
        <f>_xlfn.XLOOKUP(C384,customers!$A$1:$A$1001,customers!$G$1:$G$1001,,0)</f>
        <v>United States</v>
      </c>
      <c r="I384" t="str">
        <f>INDEX(products!$A$1:$G$49,MATCH(orders!$D384,products!$A$1:$A$49,0),MATCH(orders!I$1,products!$A$1:$G$1,0))</f>
        <v>Exc</v>
      </c>
      <c r="J384" t="str">
        <f t="shared" si="15"/>
        <v>Excelsa</v>
      </c>
      <c r="K384" t="str">
        <f>INDEX(products!$A$1:$G$49,MATCH(orders!$D384,products!$A$1:$A$49,0),MATCH(orders!K$1,products!$A$1:$G$1,0))</f>
        <v>D</v>
      </c>
      <c r="L384" t="str">
        <f t="shared" si="16"/>
        <v>Dark</v>
      </c>
      <c r="M384" s="17">
        <f>INDEX(products!$A$1:$G$49,MATCH(orders!$D384,products!$A$1:$A$49,0),MATCH(orders!M$1,products!$A$1:$G$1,0))</f>
        <v>0.5</v>
      </c>
      <c r="N384" s="13">
        <f>INDEX(products!$A$1:$G$49,MATCH(orders!$D384,products!$A$1:$A$49,0),MATCH(orders!N$1,products!$A$1:$G$1,0))</f>
        <v>7.29</v>
      </c>
      <c r="O384" s="15">
        <f t="shared" si="17"/>
        <v>21.87</v>
      </c>
      <c r="P384" t="str">
        <f>_xlfn.XLOOKUP(C384,customers!$A$2:$A$1001,customers!$I$2:$I$1001,,0)</f>
        <v>No</v>
      </c>
    </row>
    <row r="385" spans="1:16" x14ac:dyDescent="0.25">
      <c r="A385" s="2" t="s">
        <v>2650</v>
      </c>
      <c r="B385" s="3">
        <v>43586</v>
      </c>
      <c r="C385" s="2" t="s">
        <v>2651</v>
      </c>
      <c r="D385" t="s">
        <v>6176</v>
      </c>
      <c r="E385" s="2">
        <v>6</v>
      </c>
      <c r="F385" s="2" t="str">
        <f>_xlfn.XLOOKUP(C385,customers!$A$2:$A$1001,customers!$B$2:$B$1001,,0)</f>
        <v>Marty Kidstoun</v>
      </c>
      <c r="G385" s="2" t="str">
        <f>IF(_xlfn.XLOOKUP(orders!C385,customers!$A$1:$A$1001,customers!$C$1:$C$1001,,0)=0,"",_xlfn.XLOOKUP(orders!C385,customers!$A$1:$A$1001,customers!$C$1:$C$1001,,0))</f>
        <v/>
      </c>
      <c r="H385" s="2" t="str">
        <f>_xlfn.XLOOKUP(C385,customers!$A$1:$A$1001,customers!$G$1:$G$1001,,0)</f>
        <v>United States</v>
      </c>
      <c r="I385" t="str">
        <f>INDEX(products!$A$1:$G$49,MATCH(orders!$D385,products!$A$1:$A$49,0),MATCH(orders!I$1,products!$A$1:$G$1,0))</f>
        <v>Exc</v>
      </c>
      <c r="J385" t="str">
        <f t="shared" si="15"/>
        <v>Excelsa</v>
      </c>
      <c r="K385" t="str">
        <f>INDEX(products!$A$1:$G$49,MATCH(orders!$D385,products!$A$1:$A$49,0),MATCH(orders!K$1,products!$A$1:$G$1,0))</f>
        <v>L</v>
      </c>
      <c r="L385" t="str">
        <f t="shared" si="16"/>
        <v>Light</v>
      </c>
      <c r="M385" s="17">
        <f>INDEX(products!$A$1:$G$49,MATCH(orders!$D385,products!$A$1:$A$49,0),MATCH(orders!M$1,products!$A$1:$G$1,0))</f>
        <v>0.5</v>
      </c>
      <c r="N385" s="13">
        <f>INDEX(products!$A$1:$G$49,MATCH(orders!$D385,products!$A$1:$A$49,0),MATCH(orders!N$1,products!$A$1:$G$1,0))</f>
        <v>8.91</v>
      </c>
      <c r="O385" s="15">
        <f t="shared" si="17"/>
        <v>53.46</v>
      </c>
      <c r="P385" t="str">
        <f>_xlfn.XLOOKUP(C385,customers!$A$2:$A$1001,customers!$I$2:$I$1001,,0)</f>
        <v>Yes</v>
      </c>
    </row>
    <row r="386" spans="1:16" x14ac:dyDescent="0.25">
      <c r="A386" s="2" t="s">
        <v>2655</v>
      </c>
      <c r="B386" s="3">
        <v>43870</v>
      </c>
      <c r="C386" s="2" t="s">
        <v>2656</v>
      </c>
      <c r="D386" t="s">
        <v>6182</v>
      </c>
      <c r="E386" s="2">
        <v>4</v>
      </c>
      <c r="F386" s="2" t="str">
        <f>_xlfn.XLOOKUP(C386,customers!$A$2:$A$1001,customers!$B$2:$B$1001,,0)</f>
        <v>Nickey Dimbleby</v>
      </c>
      <c r="G386" s="2" t="str">
        <f>IF(_xlfn.XLOOKUP(orders!C386,customers!$A$1:$A$1001,customers!$C$1:$C$1001,,0)=0,"",_xlfn.XLOOKUP(orders!C386,customers!$A$1:$A$1001,customers!$C$1:$C$1001,,0))</f>
        <v/>
      </c>
      <c r="H386" s="2" t="str">
        <f>_xlfn.XLOOKUP(C386,customers!$A$1:$A$1001,customers!$G$1:$G$1001,,0)</f>
        <v>United States</v>
      </c>
      <c r="I386" t="str">
        <f>INDEX(products!$A$1:$G$49,MATCH(orders!$D386,products!$A$1:$A$49,0),MATCH(orders!I$1,products!$A$1:$G$1,0))</f>
        <v>Ara</v>
      </c>
      <c r="J386" t="str">
        <f t="shared" ref="J386:J449" si="18">IF(I386="Rob","Robusta", IF(I386="Exc", "Excelsa", IF(I386="Lib","Liberica", IF(I386="Ara","Arabica",""))))</f>
        <v>Arabica</v>
      </c>
      <c r="K386" t="str">
        <f>INDEX(products!$A$1:$G$49,MATCH(orders!$D386,products!$A$1:$A$49,0),MATCH(orders!K$1,products!$A$1:$G$1,0))</f>
        <v>L</v>
      </c>
      <c r="L386" t="str">
        <f t="shared" ref="L386:L449" si="19">IF(K386="M","Medium", IF(K386="L","Light", IF(K386="D","Dark","")))</f>
        <v>Light</v>
      </c>
      <c r="M386" s="17">
        <f>INDEX(products!$A$1:$G$49,MATCH(orders!$D386,products!$A$1:$A$49,0),MATCH(orders!M$1,products!$A$1:$G$1,0))</f>
        <v>2.5</v>
      </c>
      <c r="N386" s="13">
        <f>INDEX(products!$A$1:$G$49,MATCH(orders!$D386,products!$A$1:$A$49,0),MATCH(orders!N$1,products!$A$1:$G$1,0))</f>
        <v>29.784999999999997</v>
      </c>
      <c r="O386" s="15">
        <f t="shared" si="17"/>
        <v>119.13999999999999</v>
      </c>
      <c r="P386" t="str">
        <f>_xlfn.XLOOKUP(C386,customers!$A$2:$A$1001,customers!$I$2:$I$1001,,0)</f>
        <v>No</v>
      </c>
    </row>
    <row r="387" spans="1:16" x14ac:dyDescent="0.25">
      <c r="A387" s="2" t="s">
        <v>2660</v>
      </c>
      <c r="B387" s="3">
        <v>44559</v>
      </c>
      <c r="C387" s="2" t="s">
        <v>2661</v>
      </c>
      <c r="D387" t="s">
        <v>6160</v>
      </c>
      <c r="E387" s="2">
        <v>5</v>
      </c>
      <c r="F387" s="2" t="str">
        <f>_xlfn.XLOOKUP(C387,customers!$A$2:$A$1001,customers!$B$2:$B$1001,,0)</f>
        <v>Virgil Baumadier</v>
      </c>
      <c r="G387" s="2" t="str">
        <f>IF(_xlfn.XLOOKUP(orders!C387,customers!$A$1:$A$1001,customers!$C$1:$C$1001,,0)=0,"",_xlfn.XLOOKUP(orders!C387,customers!$A$1:$A$1001,customers!$C$1:$C$1001,,0))</f>
        <v>vbaumadierap@google.cn</v>
      </c>
      <c r="H387" s="2" t="str">
        <f>_xlfn.XLOOKUP(C387,customers!$A$1:$A$1001,customers!$G$1:$G$1001,,0)</f>
        <v>United States</v>
      </c>
      <c r="I387" t="str">
        <f>INDEX(products!$A$1:$G$49,MATCH(orders!$D387,products!$A$1:$A$49,0),MATCH(orders!I$1,products!$A$1:$G$1,0))</f>
        <v>Lib</v>
      </c>
      <c r="J387" t="str">
        <f t="shared" si="18"/>
        <v>Liberica</v>
      </c>
      <c r="K387" t="str">
        <f>INDEX(products!$A$1:$G$49,MATCH(orders!$D387,products!$A$1:$A$49,0),MATCH(orders!K$1,products!$A$1:$G$1,0))</f>
        <v>M</v>
      </c>
      <c r="L387" t="str">
        <f t="shared" si="19"/>
        <v>Medium</v>
      </c>
      <c r="M387" s="17">
        <f>INDEX(products!$A$1:$G$49,MATCH(orders!$D387,products!$A$1:$A$49,0),MATCH(orders!M$1,products!$A$1:$G$1,0))</f>
        <v>0.5</v>
      </c>
      <c r="N387" s="13">
        <f>INDEX(products!$A$1:$G$49,MATCH(orders!$D387,products!$A$1:$A$49,0),MATCH(orders!N$1,products!$A$1:$G$1,0))</f>
        <v>8.73</v>
      </c>
      <c r="O387" s="15">
        <f t="shared" ref="O387:O450" si="20">N387*E387</f>
        <v>43.650000000000006</v>
      </c>
      <c r="P387" t="str">
        <f>_xlfn.XLOOKUP(C387,customers!$A$2:$A$1001,customers!$I$2:$I$1001,,0)</f>
        <v>Yes</v>
      </c>
    </row>
    <row r="388" spans="1:16" x14ac:dyDescent="0.25">
      <c r="A388" s="2" t="s">
        <v>2666</v>
      </c>
      <c r="B388" s="3">
        <v>44083</v>
      </c>
      <c r="C388" s="2" t="s">
        <v>2667</v>
      </c>
      <c r="D388" t="s">
        <v>6154</v>
      </c>
      <c r="E388" s="2">
        <v>6</v>
      </c>
      <c r="F388" s="2" t="str">
        <f>_xlfn.XLOOKUP(C388,customers!$A$2:$A$1001,customers!$B$2:$B$1001,,0)</f>
        <v>Lenore Messenbird</v>
      </c>
      <c r="G388" s="2" t="str">
        <f>IF(_xlfn.XLOOKUP(orders!C388,customers!$A$1:$A$1001,customers!$C$1:$C$1001,,0)=0,"",_xlfn.XLOOKUP(orders!C388,customers!$A$1:$A$1001,customers!$C$1:$C$1001,,0))</f>
        <v/>
      </c>
      <c r="H388" s="2" t="str">
        <f>_xlfn.XLOOKUP(C388,customers!$A$1:$A$1001,customers!$G$1:$G$1001,,0)</f>
        <v>United States</v>
      </c>
      <c r="I388" t="str">
        <f>INDEX(products!$A$1:$G$49,MATCH(orders!$D388,products!$A$1:$A$49,0),MATCH(orders!I$1,products!$A$1:$G$1,0))</f>
        <v>Ara</v>
      </c>
      <c r="J388" t="str">
        <f t="shared" si="18"/>
        <v>Arabica</v>
      </c>
      <c r="K388" t="str">
        <f>INDEX(products!$A$1:$G$49,MATCH(orders!$D388,products!$A$1:$A$49,0),MATCH(orders!K$1,products!$A$1:$G$1,0))</f>
        <v>D</v>
      </c>
      <c r="L388" t="str">
        <f t="shared" si="19"/>
        <v>Dark</v>
      </c>
      <c r="M388" s="17">
        <f>INDEX(products!$A$1:$G$49,MATCH(orders!$D388,products!$A$1:$A$49,0),MATCH(orders!M$1,products!$A$1:$G$1,0))</f>
        <v>0.2</v>
      </c>
      <c r="N388" s="13">
        <f>INDEX(products!$A$1:$G$49,MATCH(orders!$D388,products!$A$1:$A$49,0),MATCH(orders!N$1,products!$A$1:$G$1,0))</f>
        <v>2.9849999999999999</v>
      </c>
      <c r="O388" s="15">
        <f t="shared" si="20"/>
        <v>17.91</v>
      </c>
      <c r="P388" t="str">
        <f>_xlfn.XLOOKUP(C388,customers!$A$2:$A$1001,customers!$I$2:$I$1001,,0)</f>
        <v>Yes</v>
      </c>
    </row>
    <row r="389" spans="1:16" x14ac:dyDescent="0.25">
      <c r="A389" s="2" t="s">
        <v>2671</v>
      </c>
      <c r="B389" s="3">
        <v>44455</v>
      </c>
      <c r="C389" s="2" t="s">
        <v>2672</v>
      </c>
      <c r="D389" t="s">
        <v>6171</v>
      </c>
      <c r="E389" s="2">
        <v>5</v>
      </c>
      <c r="F389" s="2" t="str">
        <f>_xlfn.XLOOKUP(C389,customers!$A$2:$A$1001,customers!$B$2:$B$1001,,0)</f>
        <v>Shirleen Welds</v>
      </c>
      <c r="G389" s="2" t="str">
        <f>IF(_xlfn.XLOOKUP(orders!C389,customers!$A$1:$A$1001,customers!$C$1:$C$1001,,0)=0,"",_xlfn.XLOOKUP(orders!C389,customers!$A$1:$A$1001,customers!$C$1:$C$1001,,0))</f>
        <v>sweldsar@wired.com</v>
      </c>
      <c r="H389" s="2" t="str">
        <f>_xlfn.XLOOKUP(C389,customers!$A$1:$A$1001,customers!$G$1:$G$1001,,0)</f>
        <v>United States</v>
      </c>
      <c r="I389" t="str">
        <f>INDEX(products!$A$1:$G$49,MATCH(orders!$D389,products!$A$1:$A$49,0),MATCH(orders!I$1,products!$A$1:$G$1,0))</f>
        <v>Exc</v>
      </c>
      <c r="J389" t="str">
        <f t="shared" si="18"/>
        <v>Excelsa</v>
      </c>
      <c r="K389" t="str">
        <f>INDEX(products!$A$1:$G$49,MATCH(orders!$D389,products!$A$1:$A$49,0),MATCH(orders!K$1,products!$A$1:$G$1,0))</f>
        <v>L</v>
      </c>
      <c r="L389" t="str">
        <f t="shared" si="19"/>
        <v>Light</v>
      </c>
      <c r="M389" s="17">
        <f>INDEX(products!$A$1:$G$49,MATCH(orders!$D389,products!$A$1:$A$49,0),MATCH(orders!M$1,products!$A$1:$G$1,0))</f>
        <v>1</v>
      </c>
      <c r="N389" s="13">
        <f>INDEX(products!$A$1:$G$49,MATCH(orders!$D389,products!$A$1:$A$49,0),MATCH(orders!N$1,products!$A$1:$G$1,0))</f>
        <v>14.85</v>
      </c>
      <c r="O389" s="15">
        <f t="shared" si="20"/>
        <v>74.25</v>
      </c>
      <c r="P389" t="str">
        <f>_xlfn.XLOOKUP(C389,customers!$A$2:$A$1001,customers!$I$2:$I$1001,,0)</f>
        <v>Yes</v>
      </c>
    </row>
    <row r="390" spans="1:16" x14ac:dyDescent="0.25">
      <c r="A390" s="2" t="s">
        <v>2677</v>
      </c>
      <c r="B390" s="3">
        <v>44130</v>
      </c>
      <c r="C390" s="2" t="s">
        <v>2678</v>
      </c>
      <c r="D390" t="s">
        <v>6150</v>
      </c>
      <c r="E390" s="2">
        <v>3</v>
      </c>
      <c r="F390" s="2" t="str">
        <f>_xlfn.XLOOKUP(C390,customers!$A$2:$A$1001,customers!$B$2:$B$1001,,0)</f>
        <v>Maisie Sarvar</v>
      </c>
      <c r="G390" s="2" t="str">
        <f>IF(_xlfn.XLOOKUP(orders!C390,customers!$A$1:$A$1001,customers!$C$1:$C$1001,,0)=0,"",_xlfn.XLOOKUP(orders!C390,customers!$A$1:$A$1001,customers!$C$1:$C$1001,,0))</f>
        <v>msarvaras@artisteer.com</v>
      </c>
      <c r="H390" s="2" t="str">
        <f>_xlfn.XLOOKUP(C390,customers!$A$1:$A$1001,customers!$G$1:$G$1001,,0)</f>
        <v>United States</v>
      </c>
      <c r="I390" t="str">
        <f>INDEX(products!$A$1:$G$49,MATCH(orders!$D390,products!$A$1:$A$49,0),MATCH(orders!I$1,products!$A$1:$G$1,0))</f>
        <v>Lib</v>
      </c>
      <c r="J390" t="str">
        <f t="shared" si="18"/>
        <v>Liberica</v>
      </c>
      <c r="K390" t="str">
        <f>INDEX(products!$A$1:$G$49,MATCH(orders!$D390,products!$A$1:$A$49,0),MATCH(orders!K$1,products!$A$1:$G$1,0))</f>
        <v>D</v>
      </c>
      <c r="L390" t="str">
        <f t="shared" si="19"/>
        <v>Dark</v>
      </c>
      <c r="M390" s="17">
        <f>INDEX(products!$A$1:$G$49,MATCH(orders!$D390,products!$A$1:$A$49,0),MATCH(orders!M$1,products!$A$1:$G$1,0))</f>
        <v>0.2</v>
      </c>
      <c r="N390" s="13">
        <f>INDEX(products!$A$1:$G$49,MATCH(orders!$D390,products!$A$1:$A$49,0),MATCH(orders!N$1,products!$A$1:$G$1,0))</f>
        <v>3.8849999999999998</v>
      </c>
      <c r="O390" s="15">
        <f t="shared" si="20"/>
        <v>11.654999999999999</v>
      </c>
      <c r="P390" t="str">
        <f>_xlfn.XLOOKUP(C390,customers!$A$2:$A$1001,customers!$I$2:$I$1001,,0)</f>
        <v>Yes</v>
      </c>
    </row>
    <row r="391" spans="1:16" x14ac:dyDescent="0.25">
      <c r="A391" s="2" t="s">
        <v>2683</v>
      </c>
      <c r="B391" s="3">
        <v>43536</v>
      </c>
      <c r="C391" s="2" t="s">
        <v>2684</v>
      </c>
      <c r="D391" t="s">
        <v>6169</v>
      </c>
      <c r="E391" s="2">
        <v>3</v>
      </c>
      <c r="F391" s="2" t="str">
        <f>_xlfn.XLOOKUP(C391,customers!$A$2:$A$1001,customers!$B$2:$B$1001,,0)</f>
        <v>Andrej Havick</v>
      </c>
      <c r="G391" s="2" t="str">
        <f>IF(_xlfn.XLOOKUP(orders!C391,customers!$A$1:$A$1001,customers!$C$1:$C$1001,,0)=0,"",_xlfn.XLOOKUP(orders!C391,customers!$A$1:$A$1001,customers!$C$1:$C$1001,,0))</f>
        <v>ahavickat@nsw.gov.au</v>
      </c>
      <c r="H391" s="2" t="str">
        <f>_xlfn.XLOOKUP(C391,customers!$A$1:$A$1001,customers!$G$1:$G$1001,,0)</f>
        <v>United States</v>
      </c>
      <c r="I391" t="str">
        <f>INDEX(products!$A$1:$G$49,MATCH(orders!$D391,products!$A$1:$A$49,0),MATCH(orders!I$1,products!$A$1:$G$1,0))</f>
        <v>Lib</v>
      </c>
      <c r="J391" t="str">
        <f t="shared" si="18"/>
        <v>Liberica</v>
      </c>
      <c r="K391" t="str">
        <f>INDEX(products!$A$1:$G$49,MATCH(orders!$D391,products!$A$1:$A$49,0),MATCH(orders!K$1,products!$A$1:$G$1,0))</f>
        <v>D</v>
      </c>
      <c r="L391" t="str">
        <f t="shared" si="19"/>
        <v>Dark</v>
      </c>
      <c r="M391" s="17">
        <f>INDEX(products!$A$1:$G$49,MATCH(orders!$D391,products!$A$1:$A$49,0),MATCH(orders!M$1,products!$A$1:$G$1,0))</f>
        <v>0.5</v>
      </c>
      <c r="N391" s="13">
        <f>INDEX(products!$A$1:$G$49,MATCH(orders!$D391,products!$A$1:$A$49,0),MATCH(orders!N$1,products!$A$1:$G$1,0))</f>
        <v>7.77</v>
      </c>
      <c r="O391" s="15">
        <f t="shared" si="20"/>
        <v>23.31</v>
      </c>
      <c r="P391" t="str">
        <f>_xlfn.XLOOKUP(C391,customers!$A$2:$A$1001,customers!$I$2:$I$1001,,0)</f>
        <v>Yes</v>
      </c>
    </row>
    <row r="392" spans="1:16" x14ac:dyDescent="0.25">
      <c r="A392" s="2" t="s">
        <v>2689</v>
      </c>
      <c r="B392" s="3">
        <v>44245</v>
      </c>
      <c r="C392" s="2" t="s">
        <v>2690</v>
      </c>
      <c r="D392" t="s">
        <v>6144</v>
      </c>
      <c r="E392" s="2">
        <v>2</v>
      </c>
      <c r="F392" s="2" t="str">
        <f>_xlfn.XLOOKUP(C392,customers!$A$2:$A$1001,customers!$B$2:$B$1001,,0)</f>
        <v>Sloan Diviny</v>
      </c>
      <c r="G392" s="2" t="str">
        <f>IF(_xlfn.XLOOKUP(orders!C392,customers!$A$1:$A$1001,customers!$C$1:$C$1001,,0)=0,"",_xlfn.XLOOKUP(orders!C392,customers!$A$1:$A$1001,customers!$C$1:$C$1001,,0))</f>
        <v>sdivinyau@ask.com</v>
      </c>
      <c r="H392" s="2" t="str">
        <f>_xlfn.XLOOKUP(C392,customers!$A$1:$A$1001,customers!$G$1:$G$1001,,0)</f>
        <v>United States</v>
      </c>
      <c r="I392" t="str">
        <f>INDEX(products!$A$1:$G$49,MATCH(orders!$D392,products!$A$1:$A$49,0),MATCH(orders!I$1,products!$A$1:$G$1,0))</f>
        <v>Exc</v>
      </c>
      <c r="J392" t="str">
        <f t="shared" si="18"/>
        <v>Excelsa</v>
      </c>
      <c r="K392" t="str">
        <f>INDEX(products!$A$1:$G$49,MATCH(orders!$D392,products!$A$1:$A$49,0),MATCH(orders!K$1,products!$A$1:$G$1,0))</f>
        <v>D</v>
      </c>
      <c r="L392" t="str">
        <f t="shared" si="19"/>
        <v>Dark</v>
      </c>
      <c r="M392" s="17">
        <f>INDEX(products!$A$1:$G$49,MATCH(orders!$D392,products!$A$1:$A$49,0),MATCH(orders!M$1,products!$A$1:$G$1,0))</f>
        <v>0.5</v>
      </c>
      <c r="N392" s="13">
        <f>INDEX(products!$A$1:$G$49,MATCH(orders!$D392,products!$A$1:$A$49,0),MATCH(orders!N$1,products!$A$1:$G$1,0))</f>
        <v>7.29</v>
      </c>
      <c r="O392" s="15">
        <f t="shared" si="20"/>
        <v>14.58</v>
      </c>
      <c r="P392" t="str">
        <f>_xlfn.XLOOKUP(C392,customers!$A$2:$A$1001,customers!$I$2:$I$1001,,0)</f>
        <v>Yes</v>
      </c>
    </row>
    <row r="393" spans="1:16" x14ac:dyDescent="0.25">
      <c r="A393" s="2" t="s">
        <v>2694</v>
      </c>
      <c r="B393" s="3">
        <v>44133</v>
      </c>
      <c r="C393" s="2" t="s">
        <v>2695</v>
      </c>
      <c r="D393" t="s">
        <v>6157</v>
      </c>
      <c r="E393" s="2">
        <v>2</v>
      </c>
      <c r="F393" s="2" t="str">
        <f>_xlfn.XLOOKUP(C393,customers!$A$2:$A$1001,customers!$B$2:$B$1001,,0)</f>
        <v>Itch Norquoy</v>
      </c>
      <c r="G393" s="2" t="str">
        <f>IF(_xlfn.XLOOKUP(orders!C393,customers!$A$1:$A$1001,customers!$C$1:$C$1001,,0)=0,"",_xlfn.XLOOKUP(orders!C393,customers!$A$1:$A$1001,customers!$C$1:$C$1001,,0))</f>
        <v>inorquoyav@businessweek.com</v>
      </c>
      <c r="H393" s="2" t="str">
        <f>_xlfn.XLOOKUP(C393,customers!$A$1:$A$1001,customers!$G$1:$G$1001,,0)</f>
        <v>United States</v>
      </c>
      <c r="I393" t="str">
        <f>INDEX(products!$A$1:$G$49,MATCH(orders!$D393,products!$A$1:$A$49,0),MATCH(orders!I$1,products!$A$1:$G$1,0))</f>
        <v>Ara</v>
      </c>
      <c r="J393" t="str">
        <f t="shared" si="18"/>
        <v>Arabica</v>
      </c>
      <c r="K393" t="str">
        <f>INDEX(products!$A$1:$G$49,MATCH(orders!$D393,products!$A$1:$A$49,0),MATCH(orders!K$1,products!$A$1:$G$1,0))</f>
        <v>M</v>
      </c>
      <c r="L393" t="str">
        <f t="shared" si="19"/>
        <v>Medium</v>
      </c>
      <c r="M393" s="17">
        <f>INDEX(products!$A$1:$G$49,MATCH(orders!$D393,products!$A$1:$A$49,0),MATCH(orders!M$1,products!$A$1:$G$1,0))</f>
        <v>0.5</v>
      </c>
      <c r="N393" s="13">
        <f>INDEX(products!$A$1:$G$49,MATCH(orders!$D393,products!$A$1:$A$49,0),MATCH(orders!N$1,products!$A$1:$G$1,0))</f>
        <v>6.75</v>
      </c>
      <c r="O393" s="15">
        <f t="shared" si="20"/>
        <v>13.5</v>
      </c>
      <c r="P393" t="str">
        <f>_xlfn.XLOOKUP(C393,customers!$A$2:$A$1001,customers!$I$2:$I$1001,,0)</f>
        <v>No</v>
      </c>
    </row>
    <row r="394" spans="1:16" x14ac:dyDescent="0.25">
      <c r="A394" s="2" t="s">
        <v>2699</v>
      </c>
      <c r="B394" s="3">
        <v>44445</v>
      </c>
      <c r="C394" s="2" t="s">
        <v>2700</v>
      </c>
      <c r="D394" t="s">
        <v>6171</v>
      </c>
      <c r="E394" s="2">
        <v>6</v>
      </c>
      <c r="F394" s="2" t="str">
        <f>_xlfn.XLOOKUP(C394,customers!$A$2:$A$1001,customers!$B$2:$B$1001,,0)</f>
        <v>Anson Iddison</v>
      </c>
      <c r="G394" s="2" t="str">
        <f>IF(_xlfn.XLOOKUP(orders!C394,customers!$A$1:$A$1001,customers!$C$1:$C$1001,,0)=0,"",_xlfn.XLOOKUP(orders!C394,customers!$A$1:$A$1001,customers!$C$1:$C$1001,,0))</f>
        <v>aiddisonaw@usa.gov</v>
      </c>
      <c r="H394" s="2" t="str">
        <f>_xlfn.XLOOKUP(C394,customers!$A$1:$A$1001,customers!$G$1:$G$1001,,0)</f>
        <v>United States</v>
      </c>
      <c r="I394" t="str">
        <f>INDEX(products!$A$1:$G$49,MATCH(orders!$D394,products!$A$1:$A$49,0),MATCH(orders!I$1,products!$A$1:$G$1,0))</f>
        <v>Exc</v>
      </c>
      <c r="J394" t="str">
        <f t="shared" si="18"/>
        <v>Excelsa</v>
      </c>
      <c r="K394" t="str">
        <f>INDEX(products!$A$1:$G$49,MATCH(orders!$D394,products!$A$1:$A$49,0),MATCH(orders!K$1,products!$A$1:$G$1,0))</f>
        <v>L</v>
      </c>
      <c r="L394" t="str">
        <f t="shared" si="19"/>
        <v>Light</v>
      </c>
      <c r="M394" s="17">
        <f>INDEX(products!$A$1:$G$49,MATCH(orders!$D394,products!$A$1:$A$49,0),MATCH(orders!M$1,products!$A$1:$G$1,0))</f>
        <v>1</v>
      </c>
      <c r="N394" s="13">
        <f>INDEX(products!$A$1:$G$49,MATCH(orders!$D394,products!$A$1:$A$49,0),MATCH(orders!N$1,products!$A$1:$G$1,0))</f>
        <v>14.85</v>
      </c>
      <c r="O394" s="15">
        <f t="shared" si="20"/>
        <v>89.1</v>
      </c>
      <c r="P394" t="str">
        <f>_xlfn.XLOOKUP(C394,customers!$A$2:$A$1001,customers!$I$2:$I$1001,,0)</f>
        <v>No</v>
      </c>
    </row>
    <row r="395" spans="1:16" x14ac:dyDescent="0.25">
      <c r="A395" s="2" t="s">
        <v>2699</v>
      </c>
      <c r="B395" s="3">
        <v>44445</v>
      </c>
      <c r="C395" s="2" t="s">
        <v>2700</v>
      </c>
      <c r="D395" t="s">
        <v>6167</v>
      </c>
      <c r="E395" s="2">
        <v>1</v>
      </c>
      <c r="F395" s="2" t="str">
        <f>_xlfn.XLOOKUP(C395,customers!$A$2:$A$1001,customers!$B$2:$B$1001,,0)</f>
        <v>Anson Iddison</v>
      </c>
      <c r="G395" s="2" t="str">
        <f>IF(_xlfn.XLOOKUP(orders!C395,customers!$A$1:$A$1001,customers!$C$1:$C$1001,,0)=0,"",_xlfn.XLOOKUP(orders!C395,customers!$A$1:$A$1001,customers!$C$1:$C$1001,,0))</f>
        <v>aiddisonaw@usa.gov</v>
      </c>
      <c r="H395" s="2" t="str">
        <f>_xlfn.XLOOKUP(C395,customers!$A$1:$A$1001,customers!$G$1:$G$1001,,0)</f>
        <v>United States</v>
      </c>
      <c r="I395" t="str">
        <f>INDEX(products!$A$1:$G$49,MATCH(orders!$D395,products!$A$1:$A$49,0),MATCH(orders!I$1,products!$A$1:$G$1,0))</f>
        <v>Ara</v>
      </c>
      <c r="J395" t="str">
        <f t="shared" si="18"/>
        <v>Arabica</v>
      </c>
      <c r="K395" t="str">
        <f>INDEX(products!$A$1:$G$49,MATCH(orders!$D395,products!$A$1:$A$49,0),MATCH(orders!K$1,products!$A$1:$G$1,0))</f>
        <v>L</v>
      </c>
      <c r="L395" t="str">
        <f t="shared" si="19"/>
        <v>Light</v>
      </c>
      <c r="M395" s="17">
        <f>INDEX(products!$A$1:$G$49,MATCH(orders!$D395,products!$A$1:$A$49,0),MATCH(orders!M$1,products!$A$1:$G$1,0))</f>
        <v>0.2</v>
      </c>
      <c r="N395" s="13">
        <f>INDEX(products!$A$1:$G$49,MATCH(orders!$D395,products!$A$1:$A$49,0),MATCH(orders!N$1,products!$A$1:$G$1,0))</f>
        <v>3.8849999999999998</v>
      </c>
      <c r="O395" s="15">
        <f t="shared" si="20"/>
        <v>3.8849999999999998</v>
      </c>
      <c r="P395" t="str">
        <f>_xlfn.XLOOKUP(C395,customers!$A$2:$A$1001,customers!$I$2:$I$1001,,0)</f>
        <v>No</v>
      </c>
    </row>
    <row r="396" spans="1:16" x14ac:dyDescent="0.25">
      <c r="A396" s="2" t="s">
        <v>2710</v>
      </c>
      <c r="B396" s="3">
        <v>44083</v>
      </c>
      <c r="C396" s="2" t="s">
        <v>2711</v>
      </c>
      <c r="D396" t="s">
        <v>6142</v>
      </c>
      <c r="E396" s="2">
        <v>4</v>
      </c>
      <c r="F396" s="2" t="str">
        <f>_xlfn.XLOOKUP(C396,customers!$A$2:$A$1001,customers!$B$2:$B$1001,,0)</f>
        <v>Randal Longfield</v>
      </c>
      <c r="G396" s="2" t="str">
        <f>IF(_xlfn.XLOOKUP(orders!C396,customers!$A$1:$A$1001,customers!$C$1:$C$1001,,0)=0,"",_xlfn.XLOOKUP(orders!C396,customers!$A$1:$A$1001,customers!$C$1:$C$1001,,0))</f>
        <v>rlongfielday@bluehost.com</v>
      </c>
      <c r="H396" s="2" t="str">
        <f>_xlfn.XLOOKUP(C396,customers!$A$1:$A$1001,customers!$G$1:$G$1001,,0)</f>
        <v>United States</v>
      </c>
      <c r="I396" t="str">
        <f>INDEX(products!$A$1:$G$49,MATCH(orders!$D396,products!$A$1:$A$49,0),MATCH(orders!I$1,products!$A$1:$G$1,0))</f>
        <v>Rob</v>
      </c>
      <c r="J396" t="str">
        <f t="shared" si="18"/>
        <v>Robusta</v>
      </c>
      <c r="K396" t="str">
        <f>INDEX(products!$A$1:$G$49,MATCH(orders!$D396,products!$A$1:$A$49,0),MATCH(orders!K$1,products!$A$1:$G$1,0))</f>
        <v>L</v>
      </c>
      <c r="L396" t="str">
        <f t="shared" si="19"/>
        <v>Light</v>
      </c>
      <c r="M396" s="17">
        <f>INDEX(products!$A$1:$G$49,MATCH(orders!$D396,products!$A$1:$A$49,0),MATCH(orders!M$1,products!$A$1:$G$1,0))</f>
        <v>2.5</v>
      </c>
      <c r="N396" s="13">
        <f>INDEX(products!$A$1:$G$49,MATCH(orders!$D396,products!$A$1:$A$49,0),MATCH(orders!N$1,products!$A$1:$G$1,0))</f>
        <v>27.484999999999996</v>
      </c>
      <c r="O396" s="15">
        <f t="shared" si="20"/>
        <v>109.93999999999998</v>
      </c>
      <c r="P396" t="str">
        <f>_xlfn.XLOOKUP(C396,customers!$A$2:$A$1001,customers!$I$2:$I$1001,,0)</f>
        <v>No</v>
      </c>
    </row>
    <row r="397" spans="1:16" x14ac:dyDescent="0.25">
      <c r="A397" s="2" t="s">
        <v>2716</v>
      </c>
      <c r="B397" s="3">
        <v>44465</v>
      </c>
      <c r="C397" s="2" t="s">
        <v>2717</v>
      </c>
      <c r="D397" t="s">
        <v>6169</v>
      </c>
      <c r="E397" s="2">
        <v>6</v>
      </c>
      <c r="F397" s="2" t="str">
        <f>_xlfn.XLOOKUP(C397,customers!$A$2:$A$1001,customers!$B$2:$B$1001,,0)</f>
        <v>Gregorius Kislingbury</v>
      </c>
      <c r="G397" s="2" t="str">
        <f>IF(_xlfn.XLOOKUP(orders!C397,customers!$A$1:$A$1001,customers!$C$1:$C$1001,,0)=0,"",_xlfn.XLOOKUP(orders!C397,customers!$A$1:$A$1001,customers!$C$1:$C$1001,,0))</f>
        <v>gkislingburyaz@samsung.com</v>
      </c>
      <c r="H397" s="2" t="str">
        <f>_xlfn.XLOOKUP(C397,customers!$A$1:$A$1001,customers!$G$1:$G$1001,,0)</f>
        <v>United States</v>
      </c>
      <c r="I397" t="str">
        <f>INDEX(products!$A$1:$G$49,MATCH(orders!$D397,products!$A$1:$A$49,0),MATCH(orders!I$1,products!$A$1:$G$1,0))</f>
        <v>Lib</v>
      </c>
      <c r="J397" t="str">
        <f t="shared" si="18"/>
        <v>Liberica</v>
      </c>
      <c r="K397" t="str">
        <f>INDEX(products!$A$1:$G$49,MATCH(orders!$D397,products!$A$1:$A$49,0),MATCH(orders!K$1,products!$A$1:$G$1,0))</f>
        <v>D</v>
      </c>
      <c r="L397" t="str">
        <f t="shared" si="19"/>
        <v>Dark</v>
      </c>
      <c r="M397" s="17">
        <f>INDEX(products!$A$1:$G$49,MATCH(orders!$D397,products!$A$1:$A$49,0),MATCH(orders!M$1,products!$A$1:$G$1,0))</f>
        <v>0.5</v>
      </c>
      <c r="N397" s="13">
        <f>INDEX(products!$A$1:$G$49,MATCH(orders!$D397,products!$A$1:$A$49,0),MATCH(orders!N$1,products!$A$1:$G$1,0))</f>
        <v>7.77</v>
      </c>
      <c r="O397" s="15">
        <f t="shared" si="20"/>
        <v>46.62</v>
      </c>
      <c r="P397" t="str">
        <f>_xlfn.XLOOKUP(C397,customers!$A$2:$A$1001,customers!$I$2:$I$1001,,0)</f>
        <v>Yes</v>
      </c>
    </row>
    <row r="398" spans="1:16" x14ac:dyDescent="0.25">
      <c r="A398" s="2" t="s">
        <v>2721</v>
      </c>
      <c r="B398" s="3">
        <v>44140</v>
      </c>
      <c r="C398" s="2" t="s">
        <v>2722</v>
      </c>
      <c r="D398" t="s">
        <v>6180</v>
      </c>
      <c r="E398" s="2">
        <v>5</v>
      </c>
      <c r="F398" s="2" t="str">
        <f>_xlfn.XLOOKUP(C398,customers!$A$2:$A$1001,customers!$B$2:$B$1001,,0)</f>
        <v>Xenos Gibbons</v>
      </c>
      <c r="G398" s="2" t="str">
        <f>IF(_xlfn.XLOOKUP(orders!C398,customers!$A$1:$A$1001,customers!$C$1:$C$1001,,0)=0,"",_xlfn.XLOOKUP(orders!C398,customers!$A$1:$A$1001,customers!$C$1:$C$1001,,0))</f>
        <v>xgibbonsb0@artisteer.com</v>
      </c>
      <c r="H398" s="2" t="str">
        <f>_xlfn.XLOOKUP(C398,customers!$A$1:$A$1001,customers!$G$1:$G$1001,,0)</f>
        <v>United States</v>
      </c>
      <c r="I398" t="str">
        <f>INDEX(products!$A$1:$G$49,MATCH(orders!$D398,products!$A$1:$A$49,0),MATCH(orders!I$1,products!$A$1:$G$1,0))</f>
        <v>Ara</v>
      </c>
      <c r="J398" t="str">
        <f t="shared" si="18"/>
        <v>Arabica</v>
      </c>
      <c r="K398" t="str">
        <f>INDEX(products!$A$1:$G$49,MATCH(orders!$D398,products!$A$1:$A$49,0),MATCH(orders!K$1,products!$A$1:$G$1,0))</f>
        <v>L</v>
      </c>
      <c r="L398" t="str">
        <f t="shared" si="19"/>
        <v>Light</v>
      </c>
      <c r="M398" s="17">
        <f>INDEX(products!$A$1:$G$49,MATCH(orders!$D398,products!$A$1:$A$49,0),MATCH(orders!M$1,products!$A$1:$G$1,0))</f>
        <v>0.5</v>
      </c>
      <c r="N398" s="13">
        <f>INDEX(products!$A$1:$G$49,MATCH(orders!$D398,products!$A$1:$A$49,0),MATCH(orders!N$1,products!$A$1:$G$1,0))</f>
        <v>7.77</v>
      </c>
      <c r="O398" s="15">
        <f t="shared" si="20"/>
        <v>38.849999999999994</v>
      </c>
      <c r="P398" t="str">
        <f>_xlfn.XLOOKUP(C398,customers!$A$2:$A$1001,customers!$I$2:$I$1001,,0)</f>
        <v>No</v>
      </c>
    </row>
    <row r="399" spans="1:16" x14ac:dyDescent="0.25">
      <c r="A399" s="2" t="s">
        <v>2727</v>
      </c>
      <c r="B399" s="3">
        <v>43720</v>
      </c>
      <c r="C399" s="2" t="s">
        <v>2728</v>
      </c>
      <c r="D399" t="s">
        <v>6169</v>
      </c>
      <c r="E399" s="2">
        <v>4</v>
      </c>
      <c r="F399" s="2" t="str">
        <f>_xlfn.XLOOKUP(C399,customers!$A$2:$A$1001,customers!$B$2:$B$1001,,0)</f>
        <v>Fleur Parres</v>
      </c>
      <c r="G399" s="2" t="str">
        <f>IF(_xlfn.XLOOKUP(orders!C399,customers!$A$1:$A$1001,customers!$C$1:$C$1001,,0)=0,"",_xlfn.XLOOKUP(orders!C399,customers!$A$1:$A$1001,customers!$C$1:$C$1001,,0))</f>
        <v>fparresb1@imageshack.us</v>
      </c>
      <c r="H399" s="2" t="str">
        <f>_xlfn.XLOOKUP(C399,customers!$A$1:$A$1001,customers!$G$1:$G$1001,,0)</f>
        <v>United States</v>
      </c>
      <c r="I399" t="str">
        <f>INDEX(products!$A$1:$G$49,MATCH(orders!$D399,products!$A$1:$A$49,0),MATCH(orders!I$1,products!$A$1:$G$1,0))</f>
        <v>Lib</v>
      </c>
      <c r="J399" t="str">
        <f t="shared" si="18"/>
        <v>Liberica</v>
      </c>
      <c r="K399" t="str">
        <f>INDEX(products!$A$1:$G$49,MATCH(orders!$D399,products!$A$1:$A$49,0),MATCH(orders!K$1,products!$A$1:$G$1,0))</f>
        <v>D</v>
      </c>
      <c r="L399" t="str">
        <f t="shared" si="19"/>
        <v>Dark</v>
      </c>
      <c r="M399" s="17">
        <f>INDEX(products!$A$1:$G$49,MATCH(orders!$D399,products!$A$1:$A$49,0),MATCH(orders!M$1,products!$A$1:$G$1,0))</f>
        <v>0.5</v>
      </c>
      <c r="N399" s="13">
        <f>INDEX(products!$A$1:$G$49,MATCH(orders!$D399,products!$A$1:$A$49,0),MATCH(orders!N$1,products!$A$1:$G$1,0))</f>
        <v>7.77</v>
      </c>
      <c r="O399" s="15">
        <f t="shared" si="20"/>
        <v>31.08</v>
      </c>
      <c r="P399" t="str">
        <f>_xlfn.XLOOKUP(C399,customers!$A$2:$A$1001,customers!$I$2:$I$1001,,0)</f>
        <v>Yes</v>
      </c>
    </row>
    <row r="400" spans="1:16" x14ac:dyDescent="0.25">
      <c r="A400" s="2" t="s">
        <v>2733</v>
      </c>
      <c r="B400" s="3">
        <v>43677</v>
      </c>
      <c r="C400" s="2" t="s">
        <v>2734</v>
      </c>
      <c r="D400" t="s">
        <v>6154</v>
      </c>
      <c r="E400" s="2">
        <v>6</v>
      </c>
      <c r="F400" s="2" t="str">
        <f>_xlfn.XLOOKUP(C400,customers!$A$2:$A$1001,customers!$B$2:$B$1001,,0)</f>
        <v>Gran Sibray</v>
      </c>
      <c r="G400" s="2" t="str">
        <f>IF(_xlfn.XLOOKUP(orders!C400,customers!$A$1:$A$1001,customers!$C$1:$C$1001,,0)=0,"",_xlfn.XLOOKUP(orders!C400,customers!$A$1:$A$1001,customers!$C$1:$C$1001,,0))</f>
        <v>gsibrayb2@wsj.com</v>
      </c>
      <c r="H400" s="2" t="str">
        <f>_xlfn.XLOOKUP(C400,customers!$A$1:$A$1001,customers!$G$1:$G$1001,,0)</f>
        <v>United States</v>
      </c>
      <c r="I400" t="str">
        <f>INDEX(products!$A$1:$G$49,MATCH(orders!$D400,products!$A$1:$A$49,0),MATCH(orders!I$1,products!$A$1:$G$1,0))</f>
        <v>Ara</v>
      </c>
      <c r="J400" t="str">
        <f t="shared" si="18"/>
        <v>Arabica</v>
      </c>
      <c r="K400" t="str">
        <f>INDEX(products!$A$1:$G$49,MATCH(orders!$D400,products!$A$1:$A$49,0),MATCH(orders!K$1,products!$A$1:$G$1,0))</f>
        <v>D</v>
      </c>
      <c r="L400" t="str">
        <f t="shared" si="19"/>
        <v>Dark</v>
      </c>
      <c r="M400" s="17">
        <f>INDEX(products!$A$1:$G$49,MATCH(orders!$D400,products!$A$1:$A$49,0),MATCH(orders!M$1,products!$A$1:$G$1,0))</f>
        <v>0.2</v>
      </c>
      <c r="N400" s="13">
        <f>INDEX(products!$A$1:$G$49,MATCH(orders!$D400,products!$A$1:$A$49,0),MATCH(orders!N$1,products!$A$1:$G$1,0))</f>
        <v>2.9849999999999999</v>
      </c>
      <c r="O400" s="15">
        <f t="shared" si="20"/>
        <v>17.91</v>
      </c>
      <c r="P400" t="str">
        <f>_xlfn.XLOOKUP(C400,customers!$A$2:$A$1001,customers!$I$2:$I$1001,,0)</f>
        <v>Yes</v>
      </c>
    </row>
    <row r="401" spans="1:16" x14ac:dyDescent="0.25">
      <c r="A401" s="2" t="s">
        <v>2739</v>
      </c>
      <c r="B401" s="3">
        <v>43539</v>
      </c>
      <c r="C401" s="2" t="s">
        <v>2740</v>
      </c>
      <c r="D401" t="s">
        <v>6185</v>
      </c>
      <c r="E401" s="2">
        <v>6</v>
      </c>
      <c r="F401" s="2" t="str">
        <f>_xlfn.XLOOKUP(C401,customers!$A$2:$A$1001,customers!$B$2:$B$1001,,0)</f>
        <v>Ingelbert Hotchkin</v>
      </c>
      <c r="G401" s="2" t="str">
        <f>IF(_xlfn.XLOOKUP(orders!C401,customers!$A$1:$A$1001,customers!$C$1:$C$1001,,0)=0,"",_xlfn.XLOOKUP(orders!C401,customers!$A$1:$A$1001,customers!$C$1:$C$1001,,0))</f>
        <v>ihotchkinb3@mit.edu</v>
      </c>
      <c r="H401" s="2" t="str">
        <f>_xlfn.XLOOKUP(C401,customers!$A$1:$A$1001,customers!$G$1:$G$1001,,0)</f>
        <v>United Kingdom</v>
      </c>
      <c r="I401" t="str">
        <f>INDEX(products!$A$1:$G$49,MATCH(orders!$D401,products!$A$1:$A$49,0),MATCH(orders!I$1,products!$A$1:$G$1,0))</f>
        <v>Exc</v>
      </c>
      <c r="J401" t="str">
        <f t="shared" si="18"/>
        <v>Excelsa</v>
      </c>
      <c r="K401" t="str">
        <f>INDEX(products!$A$1:$G$49,MATCH(orders!$D401,products!$A$1:$A$49,0),MATCH(orders!K$1,products!$A$1:$G$1,0))</f>
        <v>D</v>
      </c>
      <c r="L401" t="str">
        <f t="shared" si="19"/>
        <v>Dark</v>
      </c>
      <c r="M401" s="17">
        <f>INDEX(products!$A$1:$G$49,MATCH(orders!$D401,products!$A$1:$A$49,0),MATCH(orders!M$1,products!$A$1:$G$1,0))</f>
        <v>2.5</v>
      </c>
      <c r="N401" s="13">
        <f>INDEX(products!$A$1:$G$49,MATCH(orders!$D401,products!$A$1:$A$49,0),MATCH(orders!N$1,products!$A$1:$G$1,0))</f>
        <v>27.945</v>
      </c>
      <c r="O401" s="15">
        <f t="shared" si="20"/>
        <v>167.67000000000002</v>
      </c>
      <c r="P401" t="str">
        <f>_xlfn.XLOOKUP(C401,customers!$A$2:$A$1001,customers!$I$2:$I$1001,,0)</f>
        <v>No</v>
      </c>
    </row>
    <row r="402" spans="1:16" x14ac:dyDescent="0.25">
      <c r="A402" s="2" t="s">
        <v>2745</v>
      </c>
      <c r="B402" s="3">
        <v>44332</v>
      </c>
      <c r="C402" s="2" t="s">
        <v>2746</v>
      </c>
      <c r="D402" t="s">
        <v>6170</v>
      </c>
      <c r="E402" s="2">
        <v>4</v>
      </c>
      <c r="F402" s="2" t="str">
        <f>_xlfn.XLOOKUP(C402,customers!$A$2:$A$1001,customers!$B$2:$B$1001,,0)</f>
        <v>Neely Broadberrie</v>
      </c>
      <c r="G402" s="2" t="str">
        <f>IF(_xlfn.XLOOKUP(orders!C402,customers!$A$1:$A$1001,customers!$C$1:$C$1001,,0)=0,"",_xlfn.XLOOKUP(orders!C402,customers!$A$1:$A$1001,customers!$C$1:$C$1001,,0))</f>
        <v>nbroadberrieb4@gnu.org</v>
      </c>
      <c r="H402" s="2" t="str">
        <f>_xlfn.XLOOKUP(C402,customers!$A$1:$A$1001,customers!$G$1:$G$1001,,0)</f>
        <v>United States</v>
      </c>
      <c r="I402" t="str">
        <f>INDEX(products!$A$1:$G$49,MATCH(orders!$D402,products!$A$1:$A$49,0),MATCH(orders!I$1,products!$A$1:$G$1,0))</f>
        <v>Lib</v>
      </c>
      <c r="J402" t="str">
        <f t="shared" si="18"/>
        <v>Liberica</v>
      </c>
      <c r="K402" t="str">
        <f>INDEX(products!$A$1:$G$49,MATCH(orders!$D402,products!$A$1:$A$49,0),MATCH(orders!K$1,products!$A$1:$G$1,0))</f>
        <v>L</v>
      </c>
      <c r="L402" t="str">
        <f t="shared" si="19"/>
        <v>Light</v>
      </c>
      <c r="M402" s="17">
        <f>INDEX(products!$A$1:$G$49,MATCH(orders!$D402,products!$A$1:$A$49,0),MATCH(orders!M$1,products!$A$1:$G$1,0))</f>
        <v>1</v>
      </c>
      <c r="N402" s="13">
        <f>INDEX(products!$A$1:$G$49,MATCH(orders!$D402,products!$A$1:$A$49,0),MATCH(orders!N$1,products!$A$1:$G$1,0))</f>
        <v>15.85</v>
      </c>
      <c r="O402" s="15">
        <f t="shared" si="20"/>
        <v>63.4</v>
      </c>
      <c r="P402" t="str">
        <f>_xlfn.XLOOKUP(C402,customers!$A$2:$A$1001,customers!$I$2:$I$1001,,0)</f>
        <v>No</v>
      </c>
    </row>
    <row r="403" spans="1:16" x14ac:dyDescent="0.25">
      <c r="A403" s="2" t="s">
        <v>2751</v>
      </c>
      <c r="B403" s="3">
        <v>43591</v>
      </c>
      <c r="C403" s="2" t="s">
        <v>2752</v>
      </c>
      <c r="D403" t="s">
        <v>6159</v>
      </c>
      <c r="E403" s="2">
        <v>2</v>
      </c>
      <c r="F403" s="2" t="str">
        <f>_xlfn.XLOOKUP(C403,customers!$A$2:$A$1001,customers!$B$2:$B$1001,,0)</f>
        <v>Rutger Pithcock</v>
      </c>
      <c r="G403" s="2" t="str">
        <f>IF(_xlfn.XLOOKUP(orders!C403,customers!$A$1:$A$1001,customers!$C$1:$C$1001,,0)=0,"",_xlfn.XLOOKUP(orders!C403,customers!$A$1:$A$1001,customers!$C$1:$C$1001,,0))</f>
        <v>rpithcockb5@yellowbook.com</v>
      </c>
      <c r="H403" s="2" t="str">
        <f>_xlfn.XLOOKUP(C403,customers!$A$1:$A$1001,customers!$G$1:$G$1001,,0)</f>
        <v>United States</v>
      </c>
      <c r="I403" t="str">
        <f>INDEX(products!$A$1:$G$49,MATCH(orders!$D403,products!$A$1:$A$49,0),MATCH(orders!I$1,products!$A$1:$G$1,0))</f>
        <v>Lib</v>
      </c>
      <c r="J403" t="str">
        <f t="shared" si="18"/>
        <v>Liberica</v>
      </c>
      <c r="K403" t="str">
        <f>INDEX(products!$A$1:$G$49,MATCH(orders!$D403,products!$A$1:$A$49,0),MATCH(orders!K$1,products!$A$1:$G$1,0))</f>
        <v>M</v>
      </c>
      <c r="L403" t="str">
        <f t="shared" si="19"/>
        <v>Medium</v>
      </c>
      <c r="M403" s="17">
        <f>INDEX(products!$A$1:$G$49,MATCH(orders!$D403,products!$A$1:$A$49,0),MATCH(orders!M$1,products!$A$1:$G$1,0))</f>
        <v>0.2</v>
      </c>
      <c r="N403" s="13">
        <f>INDEX(products!$A$1:$G$49,MATCH(orders!$D403,products!$A$1:$A$49,0),MATCH(orders!N$1,products!$A$1:$G$1,0))</f>
        <v>4.3650000000000002</v>
      </c>
      <c r="O403" s="15">
        <f t="shared" si="20"/>
        <v>8.73</v>
      </c>
      <c r="P403" t="str">
        <f>_xlfn.XLOOKUP(C403,customers!$A$2:$A$1001,customers!$I$2:$I$1001,,0)</f>
        <v>Yes</v>
      </c>
    </row>
    <row r="404" spans="1:16" x14ac:dyDescent="0.25">
      <c r="A404" s="2" t="s">
        <v>2757</v>
      </c>
      <c r="B404" s="3">
        <v>43502</v>
      </c>
      <c r="C404" s="2" t="s">
        <v>2758</v>
      </c>
      <c r="D404" t="s">
        <v>6177</v>
      </c>
      <c r="E404" s="2">
        <v>3</v>
      </c>
      <c r="F404" s="2" t="str">
        <f>_xlfn.XLOOKUP(C404,customers!$A$2:$A$1001,customers!$B$2:$B$1001,,0)</f>
        <v>Gale Croysdale</v>
      </c>
      <c r="G404" s="2" t="str">
        <f>IF(_xlfn.XLOOKUP(orders!C404,customers!$A$1:$A$1001,customers!$C$1:$C$1001,,0)=0,"",_xlfn.XLOOKUP(orders!C404,customers!$A$1:$A$1001,customers!$C$1:$C$1001,,0))</f>
        <v>gcroysdaleb6@nih.gov</v>
      </c>
      <c r="H404" s="2" t="str">
        <f>_xlfn.XLOOKUP(C404,customers!$A$1:$A$1001,customers!$G$1:$G$1001,,0)</f>
        <v>United States</v>
      </c>
      <c r="I404" t="str">
        <f>INDEX(products!$A$1:$G$49,MATCH(orders!$D404,products!$A$1:$A$49,0),MATCH(orders!I$1,products!$A$1:$G$1,0))</f>
        <v>Rob</v>
      </c>
      <c r="J404" t="str">
        <f t="shared" si="18"/>
        <v>Robusta</v>
      </c>
      <c r="K404" t="str">
        <f>INDEX(products!$A$1:$G$49,MATCH(orders!$D404,products!$A$1:$A$49,0),MATCH(orders!K$1,products!$A$1:$G$1,0))</f>
        <v>D</v>
      </c>
      <c r="L404" t="str">
        <f t="shared" si="19"/>
        <v>Dark</v>
      </c>
      <c r="M404" s="17">
        <f>INDEX(products!$A$1:$G$49,MATCH(orders!$D404,products!$A$1:$A$49,0),MATCH(orders!M$1,products!$A$1:$G$1,0))</f>
        <v>1</v>
      </c>
      <c r="N404" s="13">
        <f>INDEX(products!$A$1:$G$49,MATCH(orders!$D404,products!$A$1:$A$49,0),MATCH(orders!N$1,products!$A$1:$G$1,0))</f>
        <v>8.9499999999999993</v>
      </c>
      <c r="O404" s="15">
        <f t="shared" si="20"/>
        <v>26.849999999999998</v>
      </c>
      <c r="P404" t="str">
        <f>_xlfn.XLOOKUP(C404,customers!$A$2:$A$1001,customers!$I$2:$I$1001,,0)</f>
        <v>Yes</v>
      </c>
    </row>
    <row r="405" spans="1:16" x14ac:dyDescent="0.25">
      <c r="A405" s="2" t="s">
        <v>2763</v>
      </c>
      <c r="B405" s="3">
        <v>44295</v>
      </c>
      <c r="C405" s="2" t="s">
        <v>2764</v>
      </c>
      <c r="D405" t="s">
        <v>6145</v>
      </c>
      <c r="E405" s="2">
        <v>2</v>
      </c>
      <c r="F405" s="2" t="str">
        <f>_xlfn.XLOOKUP(C405,customers!$A$2:$A$1001,customers!$B$2:$B$1001,,0)</f>
        <v>Benedetto Gozzett</v>
      </c>
      <c r="G405" s="2" t="str">
        <f>IF(_xlfn.XLOOKUP(orders!C405,customers!$A$1:$A$1001,customers!$C$1:$C$1001,,0)=0,"",_xlfn.XLOOKUP(orders!C405,customers!$A$1:$A$1001,customers!$C$1:$C$1001,,0))</f>
        <v>bgozzettb7@github.com</v>
      </c>
      <c r="H405" s="2" t="str">
        <f>_xlfn.XLOOKUP(C405,customers!$A$1:$A$1001,customers!$G$1:$G$1001,,0)</f>
        <v>United States</v>
      </c>
      <c r="I405" t="str">
        <f>INDEX(products!$A$1:$G$49,MATCH(orders!$D405,products!$A$1:$A$49,0),MATCH(orders!I$1,products!$A$1:$G$1,0))</f>
        <v>Lib</v>
      </c>
      <c r="J405" t="str">
        <f t="shared" si="18"/>
        <v>Liberica</v>
      </c>
      <c r="K405" t="str">
        <f>INDEX(products!$A$1:$G$49,MATCH(orders!$D405,products!$A$1:$A$49,0),MATCH(orders!K$1,products!$A$1:$G$1,0))</f>
        <v>L</v>
      </c>
      <c r="L405" t="str">
        <f t="shared" si="19"/>
        <v>Light</v>
      </c>
      <c r="M405" s="17">
        <f>INDEX(products!$A$1:$G$49,MATCH(orders!$D405,products!$A$1:$A$49,0),MATCH(orders!M$1,products!$A$1:$G$1,0))</f>
        <v>0.2</v>
      </c>
      <c r="N405" s="13">
        <f>INDEX(products!$A$1:$G$49,MATCH(orders!$D405,products!$A$1:$A$49,0),MATCH(orders!N$1,products!$A$1:$G$1,0))</f>
        <v>4.7549999999999999</v>
      </c>
      <c r="O405" s="15">
        <f t="shared" si="20"/>
        <v>9.51</v>
      </c>
      <c r="P405" t="str">
        <f>_xlfn.XLOOKUP(C405,customers!$A$2:$A$1001,customers!$I$2:$I$1001,,0)</f>
        <v>No</v>
      </c>
    </row>
    <row r="406" spans="1:16" x14ac:dyDescent="0.25">
      <c r="A406" s="2" t="s">
        <v>2769</v>
      </c>
      <c r="B406" s="3">
        <v>43971</v>
      </c>
      <c r="C406" s="2" t="s">
        <v>2770</v>
      </c>
      <c r="D406" t="s">
        <v>6147</v>
      </c>
      <c r="E406" s="2">
        <v>4</v>
      </c>
      <c r="F406" s="2" t="str">
        <f>_xlfn.XLOOKUP(C406,customers!$A$2:$A$1001,customers!$B$2:$B$1001,,0)</f>
        <v>Tania Craggs</v>
      </c>
      <c r="G406" s="2" t="str">
        <f>IF(_xlfn.XLOOKUP(orders!C406,customers!$A$1:$A$1001,customers!$C$1:$C$1001,,0)=0,"",_xlfn.XLOOKUP(orders!C406,customers!$A$1:$A$1001,customers!$C$1:$C$1001,,0))</f>
        <v>tcraggsb8@house.gov</v>
      </c>
      <c r="H406" s="2" t="str">
        <f>_xlfn.XLOOKUP(C406,customers!$A$1:$A$1001,customers!$G$1:$G$1001,,0)</f>
        <v>Ireland</v>
      </c>
      <c r="I406" t="str">
        <f>INDEX(products!$A$1:$G$49,MATCH(orders!$D406,products!$A$1:$A$49,0),MATCH(orders!I$1,products!$A$1:$G$1,0))</f>
        <v>Ara</v>
      </c>
      <c r="J406" t="str">
        <f t="shared" si="18"/>
        <v>Arabica</v>
      </c>
      <c r="K406" t="str">
        <f>INDEX(products!$A$1:$G$49,MATCH(orders!$D406,products!$A$1:$A$49,0),MATCH(orders!K$1,products!$A$1:$G$1,0))</f>
        <v>D</v>
      </c>
      <c r="L406" t="str">
        <f t="shared" si="19"/>
        <v>Dark</v>
      </c>
      <c r="M406" s="17">
        <f>INDEX(products!$A$1:$G$49,MATCH(orders!$D406,products!$A$1:$A$49,0),MATCH(orders!M$1,products!$A$1:$G$1,0))</f>
        <v>1</v>
      </c>
      <c r="N406" s="13">
        <f>INDEX(products!$A$1:$G$49,MATCH(orders!$D406,products!$A$1:$A$49,0),MATCH(orders!N$1,products!$A$1:$G$1,0))</f>
        <v>9.9499999999999993</v>
      </c>
      <c r="O406" s="15">
        <f t="shared" si="20"/>
        <v>39.799999999999997</v>
      </c>
      <c r="P406" t="str">
        <f>_xlfn.XLOOKUP(C406,customers!$A$2:$A$1001,customers!$I$2:$I$1001,,0)</f>
        <v>No</v>
      </c>
    </row>
    <row r="407" spans="1:16" x14ac:dyDescent="0.25">
      <c r="A407" s="2" t="s">
        <v>2775</v>
      </c>
      <c r="B407" s="3">
        <v>44167</v>
      </c>
      <c r="C407" s="2" t="s">
        <v>2776</v>
      </c>
      <c r="D407" t="s">
        <v>6139</v>
      </c>
      <c r="E407" s="2">
        <v>3</v>
      </c>
      <c r="F407" s="2" t="str">
        <f>_xlfn.XLOOKUP(C407,customers!$A$2:$A$1001,customers!$B$2:$B$1001,,0)</f>
        <v>Leonie Cullrford</v>
      </c>
      <c r="G407" s="2" t="str">
        <f>IF(_xlfn.XLOOKUP(orders!C407,customers!$A$1:$A$1001,customers!$C$1:$C$1001,,0)=0,"",_xlfn.XLOOKUP(orders!C407,customers!$A$1:$A$1001,customers!$C$1:$C$1001,,0))</f>
        <v>lcullrfordb9@xing.com</v>
      </c>
      <c r="H407" s="2" t="str">
        <f>_xlfn.XLOOKUP(C407,customers!$A$1:$A$1001,customers!$G$1:$G$1001,,0)</f>
        <v>United States</v>
      </c>
      <c r="I407" t="str">
        <f>INDEX(products!$A$1:$G$49,MATCH(orders!$D407,products!$A$1:$A$49,0),MATCH(orders!I$1,products!$A$1:$G$1,0))</f>
        <v>Exc</v>
      </c>
      <c r="J407" t="str">
        <f t="shared" si="18"/>
        <v>Excelsa</v>
      </c>
      <c r="K407" t="str">
        <f>INDEX(products!$A$1:$G$49,MATCH(orders!$D407,products!$A$1:$A$49,0),MATCH(orders!K$1,products!$A$1:$G$1,0))</f>
        <v>M</v>
      </c>
      <c r="L407" t="str">
        <f t="shared" si="19"/>
        <v>Medium</v>
      </c>
      <c r="M407" s="17">
        <f>INDEX(products!$A$1:$G$49,MATCH(orders!$D407,products!$A$1:$A$49,0),MATCH(orders!M$1,products!$A$1:$G$1,0))</f>
        <v>0.5</v>
      </c>
      <c r="N407" s="13">
        <f>INDEX(products!$A$1:$G$49,MATCH(orders!$D407,products!$A$1:$A$49,0),MATCH(orders!N$1,products!$A$1:$G$1,0))</f>
        <v>8.25</v>
      </c>
      <c r="O407" s="15">
        <f t="shared" si="20"/>
        <v>24.75</v>
      </c>
      <c r="P407" t="str">
        <f>_xlfn.XLOOKUP(C407,customers!$A$2:$A$1001,customers!$I$2:$I$1001,,0)</f>
        <v>Yes</v>
      </c>
    </row>
    <row r="408" spans="1:16" x14ac:dyDescent="0.25">
      <c r="A408" s="2" t="s">
        <v>2781</v>
      </c>
      <c r="B408" s="3">
        <v>44416</v>
      </c>
      <c r="C408" s="2" t="s">
        <v>2782</v>
      </c>
      <c r="D408" t="s">
        <v>6141</v>
      </c>
      <c r="E408" s="2">
        <v>5</v>
      </c>
      <c r="F408" s="2" t="str">
        <f>_xlfn.XLOOKUP(C408,customers!$A$2:$A$1001,customers!$B$2:$B$1001,,0)</f>
        <v>Auguste Rizon</v>
      </c>
      <c r="G408" s="2" t="str">
        <f>IF(_xlfn.XLOOKUP(orders!C408,customers!$A$1:$A$1001,customers!$C$1:$C$1001,,0)=0,"",_xlfn.XLOOKUP(orders!C408,customers!$A$1:$A$1001,customers!$C$1:$C$1001,,0))</f>
        <v>arizonba@xing.com</v>
      </c>
      <c r="H408" s="2" t="str">
        <f>_xlfn.XLOOKUP(C408,customers!$A$1:$A$1001,customers!$G$1:$G$1001,,0)</f>
        <v>United States</v>
      </c>
      <c r="I408" t="str">
        <f>INDEX(products!$A$1:$G$49,MATCH(orders!$D408,products!$A$1:$A$49,0),MATCH(orders!I$1,products!$A$1:$G$1,0))</f>
        <v>Exc</v>
      </c>
      <c r="J408" t="str">
        <f t="shared" si="18"/>
        <v>Excelsa</v>
      </c>
      <c r="K408" t="str">
        <f>INDEX(products!$A$1:$G$49,MATCH(orders!$D408,products!$A$1:$A$49,0),MATCH(orders!K$1,products!$A$1:$G$1,0))</f>
        <v>M</v>
      </c>
      <c r="L408" t="str">
        <f t="shared" si="19"/>
        <v>Medium</v>
      </c>
      <c r="M408" s="17">
        <f>INDEX(products!$A$1:$G$49,MATCH(orders!$D408,products!$A$1:$A$49,0),MATCH(orders!M$1,products!$A$1:$G$1,0))</f>
        <v>1</v>
      </c>
      <c r="N408" s="13">
        <f>INDEX(products!$A$1:$G$49,MATCH(orders!$D408,products!$A$1:$A$49,0),MATCH(orders!N$1,products!$A$1:$G$1,0))</f>
        <v>13.75</v>
      </c>
      <c r="O408" s="15">
        <f t="shared" si="20"/>
        <v>68.75</v>
      </c>
      <c r="P408" t="str">
        <f>_xlfn.XLOOKUP(C408,customers!$A$2:$A$1001,customers!$I$2:$I$1001,,0)</f>
        <v>Yes</v>
      </c>
    </row>
    <row r="409" spans="1:16" x14ac:dyDescent="0.25">
      <c r="A409" s="2" t="s">
        <v>2787</v>
      </c>
      <c r="B409" s="3">
        <v>44595</v>
      </c>
      <c r="C409" s="2" t="s">
        <v>2788</v>
      </c>
      <c r="D409" t="s">
        <v>6139</v>
      </c>
      <c r="E409" s="2">
        <v>6</v>
      </c>
      <c r="F409" s="2" t="str">
        <f>_xlfn.XLOOKUP(C409,customers!$A$2:$A$1001,customers!$B$2:$B$1001,,0)</f>
        <v>Lorin Guerrazzi</v>
      </c>
      <c r="G409" s="2" t="str">
        <f>IF(_xlfn.XLOOKUP(orders!C409,customers!$A$1:$A$1001,customers!$C$1:$C$1001,,0)=0,"",_xlfn.XLOOKUP(orders!C409,customers!$A$1:$A$1001,customers!$C$1:$C$1001,,0))</f>
        <v/>
      </c>
      <c r="H409" s="2" t="str">
        <f>_xlfn.XLOOKUP(C409,customers!$A$1:$A$1001,customers!$G$1:$G$1001,,0)</f>
        <v>Ireland</v>
      </c>
      <c r="I409" t="str">
        <f>INDEX(products!$A$1:$G$49,MATCH(orders!$D409,products!$A$1:$A$49,0),MATCH(orders!I$1,products!$A$1:$G$1,0))</f>
        <v>Exc</v>
      </c>
      <c r="J409" t="str">
        <f t="shared" si="18"/>
        <v>Excelsa</v>
      </c>
      <c r="K409" t="str">
        <f>INDEX(products!$A$1:$G$49,MATCH(orders!$D409,products!$A$1:$A$49,0),MATCH(orders!K$1,products!$A$1:$G$1,0))</f>
        <v>M</v>
      </c>
      <c r="L409" t="str">
        <f t="shared" si="19"/>
        <v>Medium</v>
      </c>
      <c r="M409" s="17">
        <f>INDEX(products!$A$1:$G$49,MATCH(orders!$D409,products!$A$1:$A$49,0),MATCH(orders!M$1,products!$A$1:$G$1,0))</f>
        <v>0.5</v>
      </c>
      <c r="N409" s="13">
        <f>INDEX(products!$A$1:$G$49,MATCH(orders!$D409,products!$A$1:$A$49,0),MATCH(orders!N$1,products!$A$1:$G$1,0))</f>
        <v>8.25</v>
      </c>
      <c r="O409" s="15">
        <f t="shared" si="20"/>
        <v>49.5</v>
      </c>
      <c r="P409" t="str">
        <f>_xlfn.XLOOKUP(C409,customers!$A$2:$A$1001,customers!$I$2:$I$1001,,0)</f>
        <v>No</v>
      </c>
    </row>
    <row r="410" spans="1:16" x14ac:dyDescent="0.25">
      <c r="A410" s="2" t="s">
        <v>2792</v>
      </c>
      <c r="B410" s="3">
        <v>44659</v>
      </c>
      <c r="C410" s="2" t="s">
        <v>2793</v>
      </c>
      <c r="D410" t="s">
        <v>6175</v>
      </c>
      <c r="E410" s="2">
        <v>2</v>
      </c>
      <c r="F410" s="2" t="str">
        <f>_xlfn.XLOOKUP(C410,customers!$A$2:$A$1001,customers!$B$2:$B$1001,,0)</f>
        <v>Felice Miell</v>
      </c>
      <c r="G410" s="2" t="str">
        <f>IF(_xlfn.XLOOKUP(orders!C410,customers!$A$1:$A$1001,customers!$C$1:$C$1001,,0)=0,"",_xlfn.XLOOKUP(orders!C410,customers!$A$1:$A$1001,customers!$C$1:$C$1001,,0))</f>
        <v>fmiellbc@spiegel.de</v>
      </c>
      <c r="H410" s="2" t="str">
        <f>_xlfn.XLOOKUP(C410,customers!$A$1:$A$1001,customers!$G$1:$G$1001,,0)</f>
        <v>United States</v>
      </c>
      <c r="I410" t="str">
        <f>INDEX(products!$A$1:$G$49,MATCH(orders!$D410,products!$A$1:$A$49,0),MATCH(orders!I$1,products!$A$1:$G$1,0))</f>
        <v>Ara</v>
      </c>
      <c r="J410" t="str">
        <f t="shared" si="18"/>
        <v>Arabica</v>
      </c>
      <c r="K410" t="str">
        <f>INDEX(products!$A$1:$G$49,MATCH(orders!$D410,products!$A$1:$A$49,0),MATCH(orders!K$1,products!$A$1:$G$1,0))</f>
        <v>M</v>
      </c>
      <c r="L410" t="str">
        <f t="shared" si="19"/>
        <v>Medium</v>
      </c>
      <c r="M410" s="17">
        <f>INDEX(products!$A$1:$G$49,MATCH(orders!$D410,products!$A$1:$A$49,0),MATCH(orders!M$1,products!$A$1:$G$1,0))</f>
        <v>2.5</v>
      </c>
      <c r="N410" s="13">
        <f>INDEX(products!$A$1:$G$49,MATCH(orders!$D410,products!$A$1:$A$49,0),MATCH(orders!N$1,products!$A$1:$G$1,0))</f>
        <v>25.874999999999996</v>
      </c>
      <c r="O410" s="15">
        <f t="shared" si="20"/>
        <v>51.749999999999993</v>
      </c>
      <c r="P410" t="str">
        <f>_xlfn.XLOOKUP(C410,customers!$A$2:$A$1001,customers!$I$2:$I$1001,,0)</f>
        <v>Yes</v>
      </c>
    </row>
    <row r="411" spans="1:16" x14ac:dyDescent="0.25">
      <c r="A411" s="2" t="s">
        <v>2798</v>
      </c>
      <c r="B411" s="3">
        <v>44203</v>
      </c>
      <c r="C411" s="2" t="s">
        <v>2799</v>
      </c>
      <c r="D411" t="s">
        <v>6170</v>
      </c>
      <c r="E411" s="2">
        <v>3</v>
      </c>
      <c r="F411" s="2" t="str">
        <f>_xlfn.XLOOKUP(C411,customers!$A$2:$A$1001,customers!$B$2:$B$1001,,0)</f>
        <v>Hamish Skeech</v>
      </c>
      <c r="G411" s="2" t="str">
        <f>IF(_xlfn.XLOOKUP(orders!C411,customers!$A$1:$A$1001,customers!$C$1:$C$1001,,0)=0,"",_xlfn.XLOOKUP(orders!C411,customers!$A$1:$A$1001,customers!$C$1:$C$1001,,0))</f>
        <v/>
      </c>
      <c r="H411" s="2" t="str">
        <f>_xlfn.XLOOKUP(C411,customers!$A$1:$A$1001,customers!$G$1:$G$1001,,0)</f>
        <v>Ireland</v>
      </c>
      <c r="I411" t="str">
        <f>INDEX(products!$A$1:$G$49,MATCH(orders!$D411,products!$A$1:$A$49,0),MATCH(orders!I$1,products!$A$1:$G$1,0))</f>
        <v>Lib</v>
      </c>
      <c r="J411" t="str">
        <f t="shared" si="18"/>
        <v>Liberica</v>
      </c>
      <c r="K411" t="str">
        <f>INDEX(products!$A$1:$G$49,MATCH(orders!$D411,products!$A$1:$A$49,0),MATCH(orders!K$1,products!$A$1:$G$1,0))</f>
        <v>L</v>
      </c>
      <c r="L411" t="str">
        <f t="shared" si="19"/>
        <v>Light</v>
      </c>
      <c r="M411" s="17">
        <f>INDEX(products!$A$1:$G$49,MATCH(orders!$D411,products!$A$1:$A$49,0),MATCH(orders!M$1,products!$A$1:$G$1,0))</f>
        <v>1</v>
      </c>
      <c r="N411" s="13">
        <f>INDEX(products!$A$1:$G$49,MATCH(orders!$D411,products!$A$1:$A$49,0),MATCH(orders!N$1,products!$A$1:$G$1,0))</f>
        <v>15.85</v>
      </c>
      <c r="O411" s="15">
        <f t="shared" si="20"/>
        <v>47.55</v>
      </c>
      <c r="P411" t="str">
        <f>_xlfn.XLOOKUP(C411,customers!$A$2:$A$1001,customers!$I$2:$I$1001,,0)</f>
        <v>Yes</v>
      </c>
    </row>
    <row r="412" spans="1:16" x14ac:dyDescent="0.25">
      <c r="A412" s="2" t="s">
        <v>2803</v>
      </c>
      <c r="B412" s="3">
        <v>44441</v>
      </c>
      <c r="C412" s="2" t="s">
        <v>2804</v>
      </c>
      <c r="D412" t="s">
        <v>6167</v>
      </c>
      <c r="E412" s="2">
        <v>4</v>
      </c>
      <c r="F412" s="2" t="str">
        <f>_xlfn.XLOOKUP(C412,customers!$A$2:$A$1001,customers!$B$2:$B$1001,,0)</f>
        <v>Giordano Lorenzin</v>
      </c>
      <c r="G412" s="2" t="str">
        <f>IF(_xlfn.XLOOKUP(orders!C412,customers!$A$1:$A$1001,customers!$C$1:$C$1001,,0)=0,"",_xlfn.XLOOKUP(orders!C412,customers!$A$1:$A$1001,customers!$C$1:$C$1001,,0))</f>
        <v/>
      </c>
      <c r="H412" s="2" t="str">
        <f>_xlfn.XLOOKUP(C412,customers!$A$1:$A$1001,customers!$G$1:$G$1001,,0)</f>
        <v>United States</v>
      </c>
      <c r="I412" t="str">
        <f>INDEX(products!$A$1:$G$49,MATCH(orders!$D412,products!$A$1:$A$49,0),MATCH(orders!I$1,products!$A$1:$G$1,0))</f>
        <v>Ara</v>
      </c>
      <c r="J412" t="str">
        <f t="shared" si="18"/>
        <v>Arabica</v>
      </c>
      <c r="K412" t="str">
        <f>INDEX(products!$A$1:$G$49,MATCH(orders!$D412,products!$A$1:$A$49,0),MATCH(orders!K$1,products!$A$1:$G$1,0))</f>
        <v>L</v>
      </c>
      <c r="L412" t="str">
        <f t="shared" si="19"/>
        <v>Light</v>
      </c>
      <c r="M412" s="17">
        <f>INDEX(products!$A$1:$G$49,MATCH(orders!$D412,products!$A$1:$A$49,0),MATCH(orders!M$1,products!$A$1:$G$1,0))</f>
        <v>0.2</v>
      </c>
      <c r="N412" s="13">
        <f>INDEX(products!$A$1:$G$49,MATCH(orders!$D412,products!$A$1:$A$49,0),MATCH(orders!N$1,products!$A$1:$G$1,0))</f>
        <v>3.8849999999999998</v>
      </c>
      <c r="O412" s="15">
        <f t="shared" si="20"/>
        <v>15.54</v>
      </c>
      <c r="P412" t="str">
        <f>_xlfn.XLOOKUP(C412,customers!$A$2:$A$1001,customers!$I$2:$I$1001,,0)</f>
        <v>No</v>
      </c>
    </row>
    <row r="413" spans="1:16" x14ac:dyDescent="0.25">
      <c r="A413" s="2" t="s">
        <v>2808</v>
      </c>
      <c r="B413" s="3">
        <v>44504</v>
      </c>
      <c r="C413" s="2" t="s">
        <v>2809</v>
      </c>
      <c r="D413" t="s">
        <v>6162</v>
      </c>
      <c r="E413" s="2">
        <v>6</v>
      </c>
      <c r="F413" s="2" t="str">
        <f>_xlfn.XLOOKUP(C413,customers!$A$2:$A$1001,customers!$B$2:$B$1001,,0)</f>
        <v>Harwilll Bishell</v>
      </c>
      <c r="G413" s="2" t="str">
        <f>IF(_xlfn.XLOOKUP(orders!C413,customers!$A$1:$A$1001,customers!$C$1:$C$1001,,0)=0,"",_xlfn.XLOOKUP(orders!C413,customers!$A$1:$A$1001,customers!$C$1:$C$1001,,0))</f>
        <v/>
      </c>
      <c r="H413" s="2" t="str">
        <f>_xlfn.XLOOKUP(C413,customers!$A$1:$A$1001,customers!$G$1:$G$1001,,0)</f>
        <v>United States</v>
      </c>
      <c r="I413" t="str">
        <f>INDEX(products!$A$1:$G$49,MATCH(orders!$D413,products!$A$1:$A$49,0),MATCH(orders!I$1,products!$A$1:$G$1,0))</f>
        <v>Lib</v>
      </c>
      <c r="J413" t="str">
        <f t="shared" si="18"/>
        <v>Liberica</v>
      </c>
      <c r="K413" t="str">
        <f>INDEX(products!$A$1:$G$49,MATCH(orders!$D413,products!$A$1:$A$49,0),MATCH(orders!K$1,products!$A$1:$G$1,0))</f>
        <v>M</v>
      </c>
      <c r="L413" t="str">
        <f t="shared" si="19"/>
        <v>Medium</v>
      </c>
      <c r="M413" s="17">
        <f>INDEX(products!$A$1:$G$49,MATCH(orders!$D413,products!$A$1:$A$49,0),MATCH(orders!M$1,products!$A$1:$G$1,0))</f>
        <v>1</v>
      </c>
      <c r="N413" s="13">
        <f>INDEX(products!$A$1:$G$49,MATCH(orders!$D413,products!$A$1:$A$49,0),MATCH(orders!N$1,products!$A$1:$G$1,0))</f>
        <v>14.55</v>
      </c>
      <c r="O413" s="15">
        <f t="shared" si="20"/>
        <v>87.300000000000011</v>
      </c>
      <c r="P413" t="str">
        <f>_xlfn.XLOOKUP(C413,customers!$A$2:$A$1001,customers!$I$2:$I$1001,,0)</f>
        <v>Yes</v>
      </c>
    </row>
    <row r="414" spans="1:16" x14ac:dyDescent="0.25">
      <c r="A414" s="2" t="s">
        <v>2813</v>
      </c>
      <c r="B414" s="3">
        <v>44410</v>
      </c>
      <c r="C414" s="2" t="s">
        <v>2814</v>
      </c>
      <c r="D414" t="s">
        <v>6155</v>
      </c>
      <c r="E414" s="2">
        <v>5</v>
      </c>
      <c r="F414" s="2" t="str">
        <f>_xlfn.XLOOKUP(C414,customers!$A$2:$A$1001,customers!$B$2:$B$1001,,0)</f>
        <v>Freeland Missenden</v>
      </c>
      <c r="G414" s="2" t="str">
        <f>IF(_xlfn.XLOOKUP(orders!C414,customers!$A$1:$A$1001,customers!$C$1:$C$1001,,0)=0,"",_xlfn.XLOOKUP(orders!C414,customers!$A$1:$A$1001,customers!$C$1:$C$1001,,0))</f>
        <v/>
      </c>
      <c r="H414" s="2" t="str">
        <f>_xlfn.XLOOKUP(C414,customers!$A$1:$A$1001,customers!$G$1:$G$1001,,0)</f>
        <v>United States</v>
      </c>
      <c r="I414" t="str">
        <f>INDEX(products!$A$1:$G$49,MATCH(orders!$D414,products!$A$1:$A$49,0),MATCH(orders!I$1,products!$A$1:$G$1,0))</f>
        <v>Ara</v>
      </c>
      <c r="J414" t="str">
        <f t="shared" si="18"/>
        <v>Arabica</v>
      </c>
      <c r="K414" t="str">
        <f>INDEX(products!$A$1:$G$49,MATCH(orders!$D414,products!$A$1:$A$49,0),MATCH(orders!K$1,products!$A$1:$G$1,0))</f>
        <v>M</v>
      </c>
      <c r="L414" t="str">
        <f t="shared" si="19"/>
        <v>Medium</v>
      </c>
      <c r="M414" s="17">
        <f>INDEX(products!$A$1:$G$49,MATCH(orders!$D414,products!$A$1:$A$49,0),MATCH(orders!M$1,products!$A$1:$G$1,0))</f>
        <v>1</v>
      </c>
      <c r="N414" s="13">
        <f>INDEX(products!$A$1:$G$49,MATCH(orders!$D414,products!$A$1:$A$49,0),MATCH(orders!N$1,products!$A$1:$G$1,0))</f>
        <v>11.25</v>
      </c>
      <c r="O414" s="15">
        <f t="shared" si="20"/>
        <v>56.25</v>
      </c>
      <c r="P414" t="str">
        <f>_xlfn.XLOOKUP(C414,customers!$A$2:$A$1001,customers!$I$2:$I$1001,,0)</f>
        <v>Yes</v>
      </c>
    </row>
    <row r="415" spans="1:16" x14ac:dyDescent="0.25">
      <c r="A415" s="2" t="s">
        <v>2818</v>
      </c>
      <c r="B415" s="3">
        <v>43857</v>
      </c>
      <c r="C415" s="2" t="s">
        <v>2819</v>
      </c>
      <c r="D415" t="s">
        <v>6164</v>
      </c>
      <c r="E415" s="2">
        <v>1</v>
      </c>
      <c r="F415" s="2" t="str">
        <f>_xlfn.XLOOKUP(C415,customers!$A$2:$A$1001,customers!$B$2:$B$1001,,0)</f>
        <v>Waylan Springall</v>
      </c>
      <c r="G415" s="2" t="str">
        <f>IF(_xlfn.XLOOKUP(orders!C415,customers!$A$1:$A$1001,customers!$C$1:$C$1001,,0)=0,"",_xlfn.XLOOKUP(orders!C415,customers!$A$1:$A$1001,customers!$C$1:$C$1001,,0))</f>
        <v>wspringallbh@jugem.jp</v>
      </c>
      <c r="H415" s="2" t="str">
        <f>_xlfn.XLOOKUP(C415,customers!$A$1:$A$1001,customers!$G$1:$G$1001,,0)</f>
        <v>United States</v>
      </c>
      <c r="I415" t="str">
        <f>INDEX(products!$A$1:$G$49,MATCH(orders!$D415,products!$A$1:$A$49,0),MATCH(orders!I$1,products!$A$1:$G$1,0))</f>
        <v>Lib</v>
      </c>
      <c r="J415" t="str">
        <f t="shared" si="18"/>
        <v>Liberica</v>
      </c>
      <c r="K415" t="str">
        <f>INDEX(products!$A$1:$G$49,MATCH(orders!$D415,products!$A$1:$A$49,0),MATCH(orders!K$1,products!$A$1:$G$1,0))</f>
        <v>L</v>
      </c>
      <c r="L415" t="str">
        <f t="shared" si="19"/>
        <v>Light</v>
      </c>
      <c r="M415" s="17">
        <f>INDEX(products!$A$1:$G$49,MATCH(orders!$D415,products!$A$1:$A$49,0),MATCH(orders!M$1,products!$A$1:$G$1,0))</f>
        <v>2.5</v>
      </c>
      <c r="N415" s="13">
        <f>INDEX(products!$A$1:$G$49,MATCH(orders!$D415,products!$A$1:$A$49,0),MATCH(orders!N$1,products!$A$1:$G$1,0))</f>
        <v>36.454999999999998</v>
      </c>
      <c r="O415" s="15">
        <f t="shared" si="20"/>
        <v>36.454999999999998</v>
      </c>
      <c r="P415" t="str">
        <f>_xlfn.XLOOKUP(C415,customers!$A$2:$A$1001,customers!$I$2:$I$1001,,0)</f>
        <v>Yes</v>
      </c>
    </row>
    <row r="416" spans="1:16" x14ac:dyDescent="0.25">
      <c r="A416" s="2" t="s">
        <v>2824</v>
      </c>
      <c r="B416" s="3">
        <v>43802</v>
      </c>
      <c r="C416" s="2" t="s">
        <v>2825</v>
      </c>
      <c r="D416" t="s">
        <v>6178</v>
      </c>
      <c r="E416" s="2">
        <v>3</v>
      </c>
      <c r="F416" s="2" t="str">
        <f>_xlfn.XLOOKUP(C416,customers!$A$2:$A$1001,customers!$B$2:$B$1001,,0)</f>
        <v>Kiri Avramow</v>
      </c>
      <c r="G416" s="2" t="str">
        <f>IF(_xlfn.XLOOKUP(orders!C416,customers!$A$1:$A$1001,customers!$C$1:$C$1001,,0)=0,"",_xlfn.XLOOKUP(orders!C416,customers!$A$1:$A$1001,customers!$C$1:$C$1001,,0))</f>
        <v/>
      </c>
      <c r="H416" s="2" t="str">
        <f>_xlfn.XLOOKUP(C416,customers!$A$1:$A$1001,customers!$G$1:$G$1001,,0)</f>
        <v>United States</v>
      </c>
      <c r="I416" t="str">
        <f>INDEX(products!$A$1:$G$49,MATCH(orders!$D416,products!$A$1:$A$49,0),MATCH(orders!I$1,products!$A$1:$G$1,0))</f>
        <v>Rob</v>
      </c>
      <c r="J416" t="str">
        <f t="shared" si="18"/>
        <v>Robusta</v>
      </c>
      <c r="K416" t="str">
        <f>INDEX(products!$A$1:$G$49,MATCH(orders!$D416,products!$A$1:$A$49,0),MATCH(orders!K$1,products!$A$1:$G$1,0))</f>
        <v>L</v>
      </c>
      <c r="L416" t="str">
        <f t="shared" si="19"/>
        <v>Light</v>
      </c>
      <c r="M416" s="17">
        <f>INDEX(products!$A$1:$G$49,MATCH(orders!$D416,products!$A$1:$A$49,0),MATCH(orders!M$1,products!$A$1:$G$1,0))</f>
        <v>0.2</v>
      </c>
      <c r="N416" s="13">
        <f>INDEX(products!$A$1:$G$49,MATCH(orders!$D416,products!$A$1:$A$49,0),MATCH(orders!N$1,products!$A$1:$G$1,0))</f>
        <v>3.5849999999999995</v>
      </c>
      <c r="O416" s="15">
        <f t="shared" si="20"/>
        <v>10.754999999999999</v>
      </c>
      <c r="P416" t="str">
        <f>_xlfn.XLOOKUP(C416,customers!$A$2:$A$1001,customers!$I$2:$I$1001,,0)</f>
        <v>Yes</v>
      </c>
    </row>
    <row r="417" spans="1:16" x14ac:dyDescent="0.25">
      <c r="A417" s="2" t="s">
        <v>2829</v>
      </c>
      <c r="B417" s="3">
        <v>43683</v>
      </c>
      <c r="C417" s="2" t="s">
        <v>2830</v>
      </c>
      <c r="D417" t="s">
        <v>6174</v>
      </c>
      <c r="E417" s="2">
        <v>3</v>
      </c>
      <c r="F417" s="2" t="str">
        <f>_xlfn.XLOOKUP(C417,customers!$A$2:$A$1001,customers!$B$2:$B$1001,,0)</f>
        <v>Gregg Hawkyens</v>
      </c>
      <c r="G417" s="2" t="str">
        <f>IF(_xlfn.XLOOKUP(orders!C417,customers!$A$1:$A$1001,customers!$C$1:$C$1001,,0)=0,"",_xlfn.XLOOKUP(orders!C417,customers!$A$1:$A$1001,customers!$C$1:$C$1001,,0))</f>
        <v>ghawkyensbj@census.gov</v>
      </c>
      <c r="H417" s="2" t="str">
        <f>_xlfn.XLOOKUP(C417,customers!$A$1:$A$1001,customers!$G$1:$G$1001,,0)</f>
        <v>United States</v>
      </c>
      <c r="I417" t="str">
        <f>INDEX(products!$A$1:$G$49,MATCH(orders!$D417,products!$A$1:$A$49,0),MATCH(orders!I$1,products!$A$1:$G$1,0))</f>
        <v>Rob</v>
      </c>
      <c r="J417" t="str">
        <f t="shared" si="18"/>
        <v>Robusta</v>
      </c>
      <c r="K417" t="str">
        <f>INDEX(products!$A$1:$G$49,MATCH(orders!$D417,products!$A$1:$A$49,0),MATCH(orders!K$1,products!$A$1:$G$1,0))</f>
        <v>M</v>
      </c>
      <c r="L417" t="str">
        <f t="shared" si="19"/>
        <v>Medium</v>
      </c>
      <c r="M417" s="17">
        <f>INDEX(products!$A$1:$G$49,MATCH(orders!$D417,products!$A$1:$A$49,0),MATCH(orders!M$1,products!$A$1:$G$1,0))</f>
        <v>0.2</v>
      </c>
      <c r="N417" s="13">
        <f>INDEX(products!$A$1:$G$49,MATCH(orders!$D417,products!$A$1:$A$49,0),MATCH(orders!N$1,products!$A$1:$G$1,0))</f>
        <v>2.9849999999999999</v>
      </c>
      <c r="O417" s="15">
        <f t="shared" si="20"/>
        <v>8.9550000000000001</v>
      </c>
      <c r="P417" t="str">
        <f>_xlfn.XLOOKUP(C417,customers!$A$2:$A$1001,customers!$I$2:$I$1001,,0)</f>
        <v>No</v>
      </c>
    </row>
    <row r="418" spans="1:16" x14ac:dyDescent="0.25">
      <c r="A418" s="2" t="s">
        <v>2834</v>
      </c>
      <c r="B418" s="3">
        <v>43901</v>
      </c>
      <c r="C418" s="2" t="s">
        <v>2835</v>
      </c>
      <c r="D418" t="s">
        <v>6180</v>
      </c>
      <c r="E418" s="2">
        <v>3</v>
      </c>
      <c r="F418" s="2" t="str">
        <f>_xlfn.XLOOKUP(C418,customers!$A$2:$A$1001,customers!$B$2:$B$1001,,0)</f>
        <v>Reggis Pracy</v>
      </c>
      <c r="G418" s="2" t="str">
        <f>IF(_xlfn.XLOOKUP(orders!C418,customers!$A$1:$A$1001,customers!$C$1:$C$1001,,0)=0,"",_xlfn.XLOOKUP(orders!C418,customers!$A$1:$A$1001,customers!$C$1:$C$1001,,0))</f>
        <v/>
      </c>
      <c r="H418" s="2" t="str">
        <f>_xlfn.XLOOKUP(C418,customers!$A$1:$A$1001,customers!$G$1:$G$1001,,0)</f>
        <v>United States</v>
      </c>
      <c r="I418" t="str">
        <f>INDEX(products!$A$1:$G$49,MATCH(orders!$D418,products!$A$1:$A$49,0),MATCH(orders!I$1,products!$A$1:$G$1,0))</f>
        <v>Ara</v>
      </c>
      <c r="J418" t="str">
        <f t="shared" si="18"/>
        <v>Arabica</v>
      </c>
      <c r="K418" t="str">
        <f>INDEX(products!$A$1:$G$49,MATCH(orders!$D418,products!$A$1:$A$49,0),MATCH(orders!K$1,products!$A$1:$G$1,0))</f>
        <v>L</v>
      </c>
      <c r="L418" t="str">
        <f t="shared" si="19"/>
        <v>Light</v>
      </c>
      <c r="M418" s="17">
        <f>INDEX(products!$A$1:$G$49,MATCH(orders!$D418,products!$A$1:$A$49,0),MATCH(orders!M$1,products!$A$1:$G$1,0))</f>
        <v>0.5</v>
      </c>
      <c r="N418" s="13">
        <f>INDEX(products!$A$1:$G$49,MATCH(orders!$D418,products!$A$1:$A$49,0),MATCH(orders!N$1,products!$A$1:$G$1,0))</f>
        <v>7.77</v>
      </c>
      <c r="O418" s="15">
        <f t="shared" si="20"/>
        <v>23.31</v>
      </c>
      <c r="P418" t="str">
        <f>_xlfn.XLOOKUP(C418,customers!$A$2:$A$1001,customers!$I$2:$I$1001,,0)</f>
        <v>Yes</v>
      </c>
    </row>
    <row r="419" spans="1:16" x14ac:dyDescent="0.25">
      <c r="A419" s="2" t="s">
        <v>2839</v>
      </c>
      <c r="B419" s="3">
        <v>44457</v>
      </c>
      <c r="C419" s="2" t="s">
        <v>2840</v>
      </c>
      <c r="D419" t="s">
        <v>6182</v>
      </c>
      <c r="E419" s="2">
        <v>1</v>
      </c>
      <c r="F419" s="2" t="str">
        <f>_xlfn.XLOOKUP(C419,customers!$A$2:$A$1001,customers!$B$2:$B$1001,,0)</f>
        <v>Paula Denis</v>
      </c>
      <c r="G419" s="2" t="str">
        <f>IF(_xlfn.XLOOKUP(orders!C419,customers!$A$1:$A$1001,customers!$C$1:$C$1001,,0)=0,"",_xlfn.XLOOKUP(orders!C419,customers!$A$1:$A$1001,customers!$C$1:$C$1001,,0))</f>
        <v/>
      </c>
      <c r="H419" s="2" t="str">
        <f>_xlfn.XLOOKUP(C419,customers!$A$1:$A$1001,customers!$G$1:$G$1001,,0)</f>
        <v>United States</v>
      </c>
      <c r="I419" t="str">
        <f>INDEX(products!$A$1:$G$49,MATCH(orders!$D419,products!$A$1:$A$49,0),MATCH(orders!I$1,products!$A$1:$G$1,0))</f>
        <v>Ara</v>
      </c>
      <c r="J419" t="str">
        <f t="shared" si="18"/>
        <v>Arabica</v>
      </c>
      <c r="K419" t="str">
        <f>INDEX(products!$A$1:$G$49,MATCH(orders!$D419,products!$A$1:$A$49,0),MATCH(orders!K$1,products!$A$1:$G$1,0))</f>
        <v>L</v>
      </c>
      <c r="L419" t="str">
        <f t="shared" si="19"/>
        <v>Light</v>
      </c>
      <c r="M419" s="17">
        <f>INDEX(products!$A$1:$G$49,MATCH(orders!$D419,products!$A$1:$A$49,0),MATCH(orders!M$1,products!$A$1:$G$1,0))</f>
        <v>2.5</v>
      </c>
      <c r="N419" s="13">
        <f>INDEX(products!$A$1:$G$49,MATCH(orders!$D419,products!$A$1:$A$49,0),MATCH(orders!N$1,products!$A$1:$G$1,0))</f>
        <v>29.784999999999997</v>
      </c>
      <c r="O419" s="15">
        <f t="shared" si="20"/>
        <v>29.784999999999997</v>
      </c>
      <c r="P419" t="str">
        <f>_xlfn.XLOOKUP(C419,customers!$A$2:$A$1001,customers!$I$2:$I$1001,,0)</f>
        <v>Yes</v>
      </c>
    </row>
    <row r="420" spans="1:16" x14ac:dyDescent="0.25">
      <c r="A420" s="2" t="s">
        <v>2844</v>
      </c>
      <c r="B420" s="3">
        <v>44142</v>
      </c>
      <c r="C420" s="2" t="s">
        <v>2845</v>
      </c>
      <c r="D420" t="s">
        <v>6182</v>
      </c>
      <c r="E420" s="2">
        <v>5</v>
      </c>
      <c r="F420" s="2" t="str">
        <f>_xlfn.XLOOKUP(C420,customers!$A$2:$A$1001,customers!$B$2:$B$1001,,0)</f>
        <v>Broderick McGilvra</v>
      </c>
      <c r="G420" s="2" t="str">
        <f>IF(_xlfn.XLOOKUP(orders!C420,customers!$A$1:$A$1001,customers!$C$1:$C$1001,,0)=0,"",_xlfn.XLOOKUP(orders!C420,customers!$A$1:$A$1001,customers!$C$1:$C$1001,,0))</f>
        <v>bmcgilvrabm@so-net.ne.jp</v>
      </c>
      <c r="H420" s="2" t="str">
        <f>_xlfn.XLOOKUP(C420,customers!$A$1:$A$1001,customers!$G$1:$G$1001,,0)</f>
        <v>United States</v>
      </c>
      <c r="I420" t="str">
        <f>INDEX(products!$A$1:$G$49,MATCH(orders!$D420,products!$A$1:$A$49,0),MATCH(orders!I$1,products!$A$1:$G$1,0))</f>
        <v>Ara</v>
      </c>
      <c r="J420" t="str">
        <f t="shared" si="18"/>
        <v>Arabica</v>
      </c>
      <c r="K420" t="str">
        <f>INDEX(products!$A$1:$G$49,MATCH(orders!$D420,products!$A$1:$A$49,0),MATCH(orders!K$1,products!$A$1:$G$1,0))</f>
        <v>L</v>
      </c>
      <c r="L420" t="str">
        <f t="shared" si="19"/>
        <v>Light</v>
      </c>
      <c r="M420" s="17">
        <f>INDEX(products!$A$1:$G$49,MATCH(orders!$D420,products!$A$1:$A$49,0),MATCH(orders!M$1,products!$A$1:$G$1,0))</f>
        <v>2.5</v>
      </c>
      <c r="N420" s="13">
        <f>INDEX(products!$A$1:$G$49,MATCH(orders!$D420,products!$A$1:$A$49,0),MATCH(orders!N$1,products!$A$1:$G$1,0))</f>
        <v>29.784999999999997</v>
      </c>
      <c r="O420" s="15">
        <f t="shared" si="20"/>
        <v>148.92499999999998</v>
      </c>
      <c r="P420" t="str">
        <f>_xlfn.XLOOKUP(C420,customers!$A$2:$A$1001,customers!$I$2:$I$1001,,0)</f>
        <v>Yes</v>
      </c>
    </row>
    <row r="421" spans="1:16" x14ac:dyDescent="0.25">
      <c r="A421" s="2" t="s">
        <v>2849</v>
      </c>
      <c r="B421" s="3">
        <v>44739</v>
      </c>
      <c r="C421" s="2" t="s">
        <v>2850</v>
      </c>
      <c r="D421" t="s">
        <v>6160</v>
      </c>
      <c r="E421" s="2">
        <v>1</v>
      </c>
      <c r="F421" s="2" t="str">
        <f>_xlfn.XLOOKUP(C421,customers!$A$2:$A$1001,customers!$B$2:$B$1001,,0)</f>
        <v>Annabella Danzey</v>
      </c>
      <c r="G421" s="2" t="str">
        <f>IF(_xlfn.XLOOKUP(orders!C421,customers!$A$1:$A$1001,customers!$C$1:$C$1001,,0)=0,"",_xlfn.XLOOKUP(orders!C421,customers!$A$1:$A$1001,customers!$C$1:$C$1001,,0))</f>
        <v>adanzeybn@github.com</v>
      </c>
      <c r="H421" s="2" t="str">
        <f>_xlfn.XLOOKUP(C421,customers!$A$1:$A$1001,customers!$G$1:$G$1001,,0)</f>
        <v>United States</v>
      </c>
      <c r="I421" t="str">
        <f>INDEX(products!$A$1:$G$49,MATCH(orders!$D421,products!$A$1:$A$49,0),MATCH(orders!I$1,products!$A$1:$G$1,0))</f>
        <v>Lib</v>
      </c>
      <c r="J421" t="str">
        <f t="shared" si="18"/>
        <v>Liberica</v>
      </c>
      <c r="K421" t="str">
        <f>INDEX(products!$A$1:$G$49,MATCH(orders!$D421,products!$A$1:$A$49,0),MATCH(orders!K$1,products!$A$1:$G$1,0))</f>
        <v>M</v>
      </c>
      <c r="L421" t="str">
        <f t="shared" si="19"/>
        <v>Medium</v>
      </c>
      <c r="M421" s="17">
        <f>INDEX(products!$A$1:$G$49,MATCH(orders!$D421,products!$A$1:$A$49,0),MATCH(orders!M$1,products!$A$1:$G$1,0))</f>
        <v>0.5</v>
      </c>
      <c r="N421" s="13">
        <f>INDEX(products!$A$1:$G$49,MATCH(orders!$D421,products!$A$1:$A$49,0),MATCH(orders!N$1,products!$A$1:$G$1,0))</f>
        <v>8.73</v>
      </c>
      <c r="O421" s="15">
        <f t="shared" si="20"/>
        <v>8.73</v>
      </c>
      <c r="P421" t="str">
        <f>_xlfn.XLOOKUP(C421,customers!$A$2:$A$1001,customers!$I$2:$I$1001,,0)</f>
        <v>Yes</v>
      </c>
    </row>
    <row r="422" spans="1:16" x14ac:dyDescent="0.25">
      <c r="A422" s="2" t="s">
        <v>2855</v>
      </c>
      <c r="B422" s="3">
        <v>43866</v>
      </c>
      <c r="C422" s="2" t="s">
        <v>2586</v>
      </c>
      <c r="D422" t="s">
        <v>6169</v>
      </c>
      <c r="E422" s="2">
        <v>4</v>
      </c>
      <c r="F422" s="2" t="str">
        <f>_xlfn.XLOOKUP(C422,customers!$A$2:$A$1001,customers!$B$2:$B$1001,,0)</f>
        <v>Terri Farra</v>
      </c>
      <c r="G422" s="2" t="str">
        <f>IF(_xlfn.XLOOKUP(orders!C422,customers!$A$1:$A$1001,customers!$C$1:$C$1001,,0)=0,"",_xlfn.XLOOKUP(orders!C422,customers!$A$1:$A$1001,customers!$C$1:$C$1001,,0))</f>
        <v>tfarraac@behance.net</v>
      </c>
      <c r="H422" s="2" t="str">
        <f>_xlfn.XLOOKUP(C422,customers!$A$1:$A$1001,customers!$G$1:$G$1001,,0)</f>
        <v>United States</v>
      </c>
      <c r="I422" t="str">
        <f>INDEX(products!$A$1:$G$49,MATCH(orders!$D422,products!$A$1:$A$49,0),MATCH(orders!I$1,products!$A$1:$G$1,0))</f>
        <v>Lib</v>
      </c>
      <c r="J422" t="str">
        <f t="shared" si="18"/>
        <v>Liberica</v>
      </c>
      <c r="K422" t="str">
        <f>INDEX(products!$A$1:$G$49,MATCH(orders!$D422,products!$A$1:$A$49,0),MATCH(orders!K$1,products!$A$1:$G$1,0))</f>
        <v>D</v>
      </c>
      <c r="L422" t="str">
        <f t="shared" si="19"/>
        <v>Dark</v>
      </c>
      <c r="M422" s="17">
        <f>INDEX(products!$A$1:$G$49,MATCH(orders!$D422,products!$A$1:$A$49,0),MATCH(orders!M$1,products!$A$1:$G$1,0))</f>
        <v>0.5</v>
      </c>
      <c r="N422" s="13">
        <f>INDEX(products!$A$1:$G$49,MATCH(orders!$D422,products!$A$1:$A$49,0),MATCH(orders!N$1,products!$A$1:$G$1,0))</f>
        <v>7.77</v>
      </c>
      <c r="O422" s="15">
        <f t="shared" si="20"/>
        <v>31.08</v>
      </c>
      <c r="P422" t="str">
        <f>_xlfn.XLOOKUP(C422,customers!$A$2:$A$1001,customers!$I$2:$I$1001,,0)</f>
        <v>No</v>
      </c>
    </row>
    <row r="423" spans="1:16" x14ac:dyDescent="0.25">
      <c r="A423" s="2" t="s">
        <v>2855</v>
      </c>
      <c r="B423" s="3">
        <v>43866</v>
      </c>
      <c r="C423" s="2" t="s">
        <v>2586</v>
      </c>
      <c r="D423" t="s">
        <v>6168</v>
      </c>
      <c r="E423" s="2">
        <v>6</v>
      </c>
      <c r="F423" s="2" t="str">
        <f>_xlfn.XLOOKUP(C423,customers!$A$2:$A$1001,customers!$B$2:$B$1001,,0)</f>
        <v>Terri Farra</v>
      </c>
      <c r="G423" s="2" t="str">
        <f>IF(_xlfn.XLOOKUP(orders!C423,customers!$A$1:$A$1001,customers!$C$1:$C$1001,,0)=0,"",_xlfn.XLOOKUP(orders!C423,customers!$A$1:$A$1001,customers!$C$1:$C$1001,,0))</f>
        <v>tfarraac@behance.net</v>
      </c>
      <c r="H423" s="2" t="str">
        <f>_xlfn.XLOOKUP(C423,customers!$A$1:$A$1001,customers!$G$1:$G$1001,,0)</f>
        <v>United States</v>
      </c>
      <c r="I423" t="str">
        <f>INDEX(products!$A$1:$G$49,MATCH(orders!$D423,products!$A$1:$A$49,0),MATCH(orders!I$1,products!$A$1:$G$1,0))</f>
        <v>Ara</v>
      </c>
      <c r="J423" t="str">
        <f t="shared" si="18"/>
        <v>Arabica</v>
      </c>
      <c r="K423" t="str">
        <f>INDEX(products!$A$1:$G$49,MATCH(orders!$D423,products!$A$1:$A$49,0),MATCH(orders!K$1,products!$A$1:$G$1,0))</f>
        <v>D</v>
      </c>
      <c r="L423" t="str">
        <f t="shared" si="19"/>
        <v>Dark</v>
      </c>
      <c r="M423" s="17">
        <f>INDEX(products!$A$1:$G$49,MATCH(orders!$D423,products!$A$1:$A$49,0),MATCH(orders!M$1,products!$A$1:$G$1,0))</f>
        <v>2.5</v>
      </c>
      <c r="N423" s="13">
        <f>INDEX(products!$A$1:$G$49,MATCH(orders!$D423,products!$A$1:$A$49,0),MATCH(orders!N$1,products!$A$1:$G$1,0))</f>
        <v>22.884999999999998</v>
      </c>
      <c r="O423" s="15">
        <f t="shared" si="20"/>
        <v>137.31</v>
      </c>
      <c r="P423" t="str">
        <f>_xlfn.XLOOKUP(C423,customers!$A$2:$A$1001,customers!$I$2:$I$1001,,0)</f>
        <v>No</v>
      </c>
    </row>
    <row r="424" spans="1:16" x14ac:dyDescent="0.25">
      <c r="A424" s="2" t="s">
        <v>2866</v>
      </c>
      <c r="B424" s="3">
        <v>43868</v>
      </c>
      <c r="C424" s="2" t="s">
        <v>2867</v>
      </c>
      <c r="D424" t="s">
        <v>6158</v>
      </c>
      <c r="E424" s="2">
        <v>5</v>
      </c>
      <c r="F424" s="2" t="str">
        <f>_xlfn.XLOOKUP(C424,customers!$A$2:$A$1001,customers!$B$2:$B$1001,,0)</f>
        <v>Nevins Glowacz</v>
      </c>
      <c r="G424" s="2" t="str">
        <f>IF(_xlfn.XLOOKUP(orders!C424,customers!$A$1:$A$1001,customers!$C$1:$C$1001,,0)=0,"",_xlfn.XLOOKUP(orders!C424,customers!$A$1:$A$1001,customers!$C$1:$C$1001,,0))</f>
        <v/>
      </c>
      <c r="H424" s="2" t="str">
        <f>_xlfn.XLOOKUP(C424,customers!$A$1:$A$1001,customers!$G$1:$G$1001,,0)</f>
        <v>United States</v>
      </c>
      <c r="I424" t="str">
        <f>INDEX(products!$A$1:$G$49,MATCH(orders!$D424,products!$A$1:$A$49,0),MATCH(orders!I$1,products!$A$1:$G$1,0))</f>
        <v>Ara</v>
      </c>
      <c r="J424" t="str">
        <f t="shared" si="18"/>
        <v>Arabica</v>
      </c>
      <c r="K424" t="str">
        <f>INDEX(products!$A$1:$G$49,MATCH(orders!$D424,products!$A$1:$A$49,0),MATCH(orders!K$1,products!$A$1:$G$1,0))</f>
        <v>D</v>
      </c>
      <c r="L424" t="str">
        <f t="shared" si="19"/>
        <v>Dark</v>
      </c>
      <c r="M424" s="17">
        <f>INDEX(products!$A$1:$G$49,MATCH(orders!$D424,products!$A$1:$A$49,0),MATCH(orders!M$1,products!$A$1:$G$1,0))</f>
        <v>0.5</v>
      </c>
      <c r="N424" s="13">
        <f>INDEX(products!$A$1:$G$49,MATCH(orders!$D424,products!$A$1:$A$49,0),MATCH(orders!N$1,products!$A$1:$G$1,0))</f>
        <v>5.97</v>
      </c>
      <c r="O424" s="15">
        <f t="shared" si="20"/>
        <v>29.849999999999998</v>
      </c>
      <c r="P424" t="str">
        <f>_xlfn.XLOOKUP(C424,customers!$A$2:$A$1001,customers!$I$2:$I$1001,,0)</f>
        <v>No</v>
      </c>
    </row>
    <row r="425" spans="1:16" x14ac:dyDescent="0.25">
      <c r="A425" s="2" t="s">
        <v>2871</v>
      </c>
      <c r="B425" s="3">
        <v>44183</v>
      </c>
      <c r="C425" s="2" t="s">
        <v>2872</v>
      </c>
      <c r="D425" t="s">
        <v>6146</v>
      </c>
      <c r="E425" s="2">
        <v>3</v>
      </c>
      <c r="F425" s="2" t="str">
        <f>_xlfn.XLOOKUP(C425,customers!$A$2:$A$1001,customers!$B$2:$B$1001,,0)</f>
        <v>Adelice Isabell</v>
      </c>
      <c r="G425" s="2" t="str">
        <f>IF(_xlfn.XLOOKUP(orders!C425,customers!$A$1:$A$1001,customers!$C$1:$C$1001,,0)=0,"",_xlfn.XLOOKUP(orders!C425,customers!$A$1:$A$1001,customers!$C$1:$C$1001,,0))</f>
        <v/>
      </c>
      <c r="H425" s="2" t="str">
        <f>_xlfn.XLOOKUP(C425,customers!$A$1:$A$1001,customers!$G$1:$G$1001,,0)</f>
        <v>United States</v>
      </c>
      <c r="I425" t="str">
        <f>INDEX(products!$A$1:$G$49,MATCH(orders!$D425,products!$A$1:$A$49,0),MATCH(orders!I$1,products!$A$1:$G$1,0))</f>
        <v>Rob</v>
      </c>
      <c r="J425" t="str">
        <f t="shared" si="18"/>
        <v>Robusta</v>
      </c>
      <c r="K425" t="str">
        <f>INDEX(products!$A$1:$G$49,MATCH(orders!$D425,products!$A$1:$A$49,0),MATCH(orders!K$1,products!$A$1:$G$1,0))</f>
        <v>M</v>
      </c>
      <c r="L425" t="str">
        <f t="shared" si="19"/>
        <v>Medium</v>
      </c>
      <c r="M425" s="17">
        <f>INDEX(products!$A$1:$G$49,MATCH(orders!$D425,products!$A$1:$A$49,0),MATCH(orders!M$1,products!$A$1:$G$1,0))</f>
        <v>0.5</v>
      </c>
      <c r="N425" s="13">
        <f>INDEX(products!$A$1:$G$49,MATCH(orders!$D425,products!$A$1:$A$49,0),MATCH(orders!N$1,products!$A$1:$G$1,0))</f>
        <v>5.97</v>
      </c>
      <c r="O425" s="15">
        <f t="shared" si="20"/>
        <v>17.91</v>
      </c>
      <c r="P425" t="str">
        <f>_xlfn.XLOOKUP(C425,customers!$A$2:$A$1001,customers!$I$2:$I$1001,,0)</f>
        <v>No</v>
      </c>
    </row>
    <row r="426" spans="1:16" x14ac:dyDescent="0.25">
      <c r="A426" s="2" t="s">
        <v>2876</v>
      </c>
      <c r="B426" s="3">
        <v>44431</v>
      </c>
      <c r="C426" s="2" t="s">
        <v>2877</v>
      </c>
      <c r="D426" t="s">
        <v>6176</v>
      </c>
      <c r="E426" s="2">
        <v>3</v>
      </c>
      <c r="F426" s="2" t="str">
        <f>_xlfn.XLOOKUP(C426,customers!$A$2:$A$1001,customers!$B$2:$B$1001,,0)</f>
        <v>Yulma Dombrell</v>
      </c>
      <c r="G426" s="2" t="str">
        <f>IF(_xlfn.XLOOKUP(orders!C426,customers!$A$1:$A$1001,customers!$C$1:$C$1001,,0)=0,"",_xlfn.XLOOKUP(orders!C426,customers!$A$1:$A$1001,customers!$C$1:$C$1001,,0))</f>
        <v>ydombrellbs@dedecms.com</v>
      </c>
      <c r="H426" s="2" t="str">
        <f>_xlfn.XLOOKUP(C426,customers!$A$1:$A$1001,customers!$G$1:$G$1001,,0)</f>
        <v>United States</v>
      </c>
      <c r="I426" t="str">
        <f>INDEX(products!$A$1:$G$49,MATCH(orders!$D426,products!$A$1:$A$49,0),MATCH(orders!I$1,products!$A$1:$G$1,0))</f>
        <v>Exc</v>
      </c>
      <c r="J426" t="str">
        <f t="shared" si="18"/>
        <v>Excelsa</v>
      </c>
      <c r="K426" t="str">
        <f>INDEX(products!$A$1:$G$49,MATCH(orders!$D426,products!$A$1:$A$49,0),MATCH(orders!K$1,products!$A$1:$G$1,0))</f>
        <v>L</v>
      </c>
      <c r="L426" t="str">
        <f t="shared" si="19"/>
        <v>Light</v>
      </c>
      <c r="M426" s="17">
        <f>INDEX(products!$A$1:$G$49,MATCH(orders!$D426,products!$A$1:$A$49,0),MATCH(orders!M$1,products!$A$1:$G$1,0))</f>
        <v>0.5</v>
      </c>
      <c r="N426" s="13">
        <f>INDEX(products!$A$1:$G$49,MATCH(orders!$D426,products!$A$1:$A$49,0),MATCH(orders!N$1,products!$A$1:$G$1,0))</f>
        <v>8.91</v>
      </c>
      <c r="O426" s="15">
        <f t="shared" si="20"/>
        <v>26.73</v>
      </c>
      <c r="P426" t="str">
        <f>_xlfn.XLOOKUP(C426,customers!$A$2:$A$1001,customers!$I$2:$I$1001,,0)</f>
        <v>Yes</v>
      </c>
    </row>
    <row r="427" spans="1:16" x14ac:dyDescent="0.25">
      <c r="A427" s="2" t="s">
        <v>2882</v>
      </c>
      <c r="B427" s="3">
        <v>44428</v>
      </c>
      <c r="C427" s="2" t="s">
        <v>2883</v>
      </c>
      <c r="D427" t="s">
        <v>6177</v>
      </c>
      <c r="E427" s="2">
        <v>2</v>
      </c>
      <c r="F427" s="2" t="str">
        <f>_xlfn.XLOOKUP(C427,customers!$A$2:$A$1001,customers!$B$2:$B$1001,,0)</f>
        <v>Alric Darth</v>
      </c>
      <c r="G427" s="2" t="str">
        <f>IF(_xlfn.XLOOKUP(orders!C427,customers!$A$1:$A$1001,customers!$C$1:$C$1001,,0)=0,"",_xlfn.XLOOKUP(orders!C427,customers!$A$1:$A$1001,customers!$C$1:$C$1001,,0))</f>
        <v>adarthbt@t.co</v>
      </c>
      <c r="H427" s="2" t="str">
        <f>_xlfn.XLOOKUP(C427,customers!$A$1:$A$1001,customers!$G$1:$G$1001,,0)</f>
        <v>United States</v>
      </c>
      <c r="I427" t="str">
        <f>INDEX(products!$A$1:$G$49,MATCH(orders!$D427,products!$A$1:$A$49,0),MATCH(orders!I$1,products!$A$1:$G$1,0))</f>
        <v>Rob</v>
      </c>
      <c r="J427" t="str">
        <f t="shared" si="18"/>
        <v>Robusta</v>
      </c>
      <c r="K427" t="str">
        <f>INDEX(products!$A$1:$G$49,MATCH(orders!$D427,products!$A$1:$A$49,0),MATCH(orders!K$1,products!$A$1:$G$1,0))</f>
        <v>D</v>
      </c>
      <c r="L427" t="str">
        <f t="shared" si="19"/>
        <v>Dark</v>
      </c>
      <c r="M427" s="17">
        <f>INDEX(products!$A$1:$G$49,MATCH(orders!$D427,products!$A$1:$A$49,0),MATCH(orders!M$1,products!$A$1:$G$1,0))</f>
        <v>1</v>
      </c>
      <c r="N427" s="13">
        <f>INDEX(products!$A$1:$G$49,MATCH(orders!$D427,products!$A$1:$A$49,0),MATCH(orders!N$1,products!$A$1:$G$1,0))</f>
        <v>8.9499999999999993</v>
      </c>
      <c r="O427" s="15">
        <f t="shared" si="20"/>
        <v>17.899999999999999</v>
      </c>
      <c r="P427" t="str">
        <f>_xlfn.XLOOKUP(C427,customers!$A$2:$A$1001,customers!$I$2:$I$1001,,0)</f>
        <v>No</v>
      </c>
    </row>
    <row r="428" spans="1:16" x14ac:dyDescent="0.25">
      <c r="A428" s="2" t="s">
        <v>2888</v>
      </c>
      <c r="B428" s="3">
        <v>43556</v>
      </c>
      <c r="C428" s="2" t="s">
        <v>2889</v>
      </c>
      <c r="D428" t="s">
        <v>6178</v>
      </c>
      <c r="E428" s="2">
        <v>4</v>
      </c>
      <c r="F428" s="2" t="str">
        <f>_xlfn.XLOOKUP(C428,customers!$A$2:$A$1001,customers!$B$2:$B$1001,,0)</f>
        <v>Manuel Darrigoe</v>
      </c>
      <c r="G428" s="2" t="str">
        <f>IF(_xlfn.XLOOKUP(orders!C428,customers!$A$1:$A$1001,customers!$C$1:$C$1001,,0)=0,"",_xlfn.XLOOKUP(orders!C428,customers!$A$1:$A$1001,customers!$C$1:$C$1001,,0))</f>
        <v>mdarrigoebu@hud.gov</v>
      </c>
      <c r="H428" s="2" t="str">
        <f>_xlfn.XLOOKUP(C428,customers!$A$1:$A$1001,customers!$G$1:$G$1001,,0)</f>
        <v>Ireland</v>
      </c>
      <c r="I428" t="str">
        <f>INDEX(products!$A$1:$G$49,MATCH(orders!$D428,products!$A$1:$A$49,0),MATCH(orders!I$1,products!$A$1:$G$1,0))</f>
        <v>Rob</v>
      </c>
      <c r="J428" t="str">
        <f t="shared" si="18"/>
        <v>Robusta</v>
      </c>
      <c r="K428" t="str">
        <f>INDEX(products!$A$1:$G$49,MATCH(orders!$D428,products!$A$1:$A$49,0),MATCH(orders!K$1,products!$A$1:$G$1,0))</f>
        <v>L</v>
      </c>
      <c r="L428" t="str">
        <f t="shared" si="19"/>
        <v>Light</v>
      </c>
      <c r="M428" s="17">
        <f>INDEX(products!$A$1:$G$49,MATCH(orders!$D428,products!$A$1:$A$49,0),MATCH(orders!M$1,products!$A$1:$G$1,0))</f>
        <v>0.2</v>
      </c>
      <c r="N428" s="13">
        <f>INDEX(products!$A$1:$G$49,MATCH(orders!$D428,products!$A$1:$A$49,0),MATCH(orders!N$1,products!$A$1:$G$1,0))</f>
        <v>3.5849999999999995</v>
      </c>
      <c r="O428" s="15">
        <f t="shared" si="20"/>
        <v>14.339999999999998</v>
      </c>
      <c r="P428" t="str">
        <f>_xlfn.XLOOKUP(C428,customers!$A$2:$A$1001,customers!$I$2:$I$1001,,0)</f>
        <v>Yes</v>
      </c>
    </row>
    <row r="429" spans="1:16" x14ac:dyDescent="0.25">
      <c r="A429" s="2" t="s">
        <v>2894</v>
      </c>
      <c r="B429" s="3">
        <v>44224</v>
      </c>
      <c r="C429" s="2" t="s">
        <v>2895</v>
      </c>
      <c r="D429" t="s">
        <v>6175</v>
      </c>
      <c r="E429" s="2">
        <v>3</v>
      </c>
      <c r="F429" s="2" t="str">
        <f>_xlfn.XLOOKUP(C429,customers!$A$2:$A$1001,customers!$B$2:$B$1001,,0)</f>
        <v>Kynthia Berick</v>
      </c>
      <c r="G429" s="2" t="str">
        <f>IF(_xlfn.XLOOKUP(orders!C429,customers!$A$1:$A$1001,customers!$C$1:$C$1001,,0)=0,"",_xlfn.XLOOKUP(orders!C429,customers!$A$1:$A$1001,customers!$C$1:$C$1001,,0))</f>
        <v/>
      </c>
      <c r="H429" s="2" t="str">
        <f>_xlfn.XLOOKUP(C429,customers!$A$1:$A$1001,customers!$G$1:$G$1001,,0)</f>
        <v>United States</v>
      </c>
      <c r="I429" t="str">
        <f>INDEX(products!$A$1:$G$49,MATCH(orders!$D429,products!$A$1:$A$49,0),MATCH(orders!I$1,products!$A$1:$G$1,0))</f>
        <v>Ara</v>
      </c>
      <c r="J429" t="str">
        <f t="shared" si="18"/>
        <v>Arabica</v>
      </c>
      <c r="K429" t="str">
        <f>INDEX(products!$A$1:$G$49,MATCH(orders!$D429,products!$A$1:$A$49,0),MATCH(orders!K$1,products!$A$1:$G$1,0))</f>
        <v>M</v>
      </c>
      <c r="L429" t="str">
        <f t="shared" si="19"/>
        <v>Medium</v>
      </c>
      <c r="M429" s="17">
        <f>INDEX(products!$A$1:$G$49,MATCH(orders!$D429,products!$A$1:$A$49,0),MATCH(orders!M$1,products!$A$1:$G$1,0))</f>
        <v>2.5</v>
      </c>
      <c r="N429" s="13">
        <f>INDEX(products!$A$1:$G$49,MATCH(orders!$D429,products!$A$1:$A$49,0),MATCH(orders!N$1,products!$A$1:$G$1,0))</f>
        <v>25.874999999999996</v>
      </c>
      <c r="O429" s="15">
        <f t="shared" si="20"/>
        <v>77.624999999999986</v>
      </c>
      <c r="P429" t="str">
        <f>_xlfn.XLOOKUP(C429,customers!$A$2:$A$1001,customers!$I$2:$I$1001,,0)</f>
        <v>Yes</v>
      </c>
    </row>
    <row r="430" spans="1:16" x14ac:dyDescent="0.25">
      <c r="A430" s="2" t="s">
        <v>2899</v>
      </c>
      <c r="B430" s="3">
        <v>43759</v>
      </c>
      <c r="C430" s="2" t="s">
        <v>2900</v>
      </c>
      <c r="D430" t="s">
        <v>6179</v>
      </c>
      <c r="E430" s="2">
        <v>5</v>
      </c>
      <c r="F430" s="2" t="str">
        <f>_xlfn.XLOOKUP(C430,customers!$A$2:$A$1001,customers!$B$2:$B$1001,,0)</f>
        <v>Minetta Ackrill</v>
      </c>
      <c r="G430" s="2" t="str">
        <f>IF(_xlfn.XLOOKUP(orders!C430,customers!$A$1:$A$1001,customers!$C$1:$C$1001,,0)=0,"",_xlfn.XLOOKUP(orders!C430,customers!$A$1:$A$1001,customers!$C$1:$C$1001,,0))</f>
        <v>mackrillbw@bandcamp.com</v>
      </c>
      <c r="H430" s="2" t="str">
        <f>_xlfn.XLOOKUP(C430,customers!$A$1:$A$1001,customers!$G$1:$G$1001,,0)</f>
        <v>United States</v>
      </c>
      <c r="I430" t="str">
        <f>INDEX(products!$A$1:$G$49,MATCH(orders!$D430,products!$A$1:$A$49,0),MATCH(orders!I$1,products!$A$1:$G$1,0))</f>
        <v>Rob</v>
      </c>
      <c r="J430" t="str">
        <f t="shared" si="18"/>
        <v>Robusta</v>
      </c>
      <c r="K430" t="str">
        <f>INDEX(products!$A$1:$G$49,MATCH(orders!$D430,products!$A$1:$A$49,0),MATCH(orders!K$1,products!$A$1:$G$1,0))</f>
        <v>L</v>
      </c>
      <c r="L430" t="str">
        <f t="shared" si="19"/>
        <v>Light</v>
      </c>
      <c r="M430" s="17">
        <f>INDEX(products!$A$1:$G$49,MATCH(orders!$D430,products!$A$1:$A$49,0),MATCH(orders!M$1,products!$A$1:$G$1,0))</f>
        <v>1</v>
      </c>
      <c r="N430" s="13">
        <f>INDEX(products!$A$1:$G$49,MATCH(orders!$D430,products!$A$1:$A$49,0),MATCH(orders!N$1,products!$A$1:$G$1,0))</f>
        <v>11.95</v>
      </c>
      <c r="O430" s="15">
        <f t="shared" si="20"/>
        <v>59.75</v>
      </c>
      <c r="P430" t="str">
        <f>_xlfn.XLOOKUP(C430,customers!$A$2:$A$1001,customers!$I$2:$I$1001,,0)</f>
        <v>No</v>
      </c>
    </row>
    <row r="431" spans="1:16" x14ac:dyDescent="0.25">
      <c r="A431" s="2" t="s">
        <v>2905</v>
      </c>
      <c r="B431" s="3">
        <v>44367</v>
      </c>
      <c r="C431" s="2" t="s">
        <v>2586</v>
      </c>
      <c r="D431" t="s">
        <v>6140</v>
      </c>
      <c r="E431" s="2">
        <v>6</v>
      </c>
      <c r="F431" s="2" t="str">
        <f>_xlfn.XLOOKUP(C431,customers!$A$2:$A$1001,customers!$B$2:$B$1001,,0)</f>
        <v>Terri Farra</v>
      </c>
      <c r="G431" s="2" t="str">
        <f>IF(_xlfn.XLOOKUP(orders!C431,customers!$A$1:$A$1001,customers!$C$1:$C$1001,,0)=0,"",_xlfn.XLOOKUP(orders!C431,customers!$A$1:$A$1001,customers!$C$1:$C$1001,,0))</f>
        <v>tfarraac@behance.net</v>
      </c>
      <c r="H431" s="2" t="str">
        <f>_xlfn.XLOOKUP(C431,customers!$A$1:$A$1001,customers!$G$1:$G$1001,,0)</f>
        <v>United States</v>
      </c>
      <c r="I431" t="str">
        <f>INDEX(products!$A$1:$G$49,MATCH(orders!$D431,products!$A$1:$A$49,0),MATCH(orders!I$1,products!$A$1:$G$1,0))</f>
        <v>Ara</v>
      </c>
      <c r="J431" t="str">
        <f t="shared" si="18"/>
        <v>Arabica</v>
      </c>
      <c r="K431" t="str">
        <f>INDEX(products!$A$1:$G$49,MATCH(orders!$D431,products!$A$1:$A$49,0),MATCH(orders!K$1,products!$A$1:$G$1,0))</f>
        <v>L</v>
      </c>
      <c r="L431" t="str">
        <f t="shared" si="19"/>
        <v>Light</v>
      </c>
      <c r="M431" s="17">
        <f>INDEX(products!$A$1:$G$49,MATCH(orders!$D431,products!$A$1:$A$49,0),MATCH(orders!M$1,products!$A$1:$G$1,0))</f>
        <v>1</v>
      </c>
      <c r="N431" s="13">
        <f>INDEX(products!$A$1:$G$49,MATCH(orders!$D431,products!$A$1:$A$49,0),MATCH(orders!N$1,products!$A$1:$G$1,0))</f>
        <v>12.95</v>
      </c>
      <c r="O431" s="15">
        <f t="shared" si="20"/>
        <v>77.699999999999989</v>
      </c>
      <c r="P431" t="str">
        <f>_xlfn.XLOOKUP(C431,customers!$A$2:$A$1001,customers!$I$2:$I$1001,,0)</f>
        <v>No</v>
      </c>
    </row>
    <row r="432" spans="1:16" x14ac:dyDescent="0.25">
      <c r="A432" s="2" t="s">
        <v>2911</v>
      </c>
      <c r="B432" s="3">
        <v>44504</v>
      </c>
      <c r="C432" s="2" t="s">
        <v>2912</v>
      </c>
      <c r="D432" t="s">
        <v>6163</v>
      </c>
      <c r="E432" s="2">
        <v>2</v>
      </c>
      <c r="F432" s="2" t="str">
        <f>_xlfn.XLOOKUP(C432,customers!$A$2:$A$1001,customers!$B$2:$B$1001,,0)</f>
        <v>Melosa Kippen</v>
      </c>
      <c r="G432" s="2" t="str">
        <f>IF(_xlfn.XLOOKUP(orders!C432,customers!$A$1:$A$1001,customers!$C$1:$C$1001,,0)=0,"",_xlfn.XLOOKUP(orders!C432,customers!$A$1:$A$1001,customers!$C$1:$C$1001,,0))</f>
        <v>mkippenby@dion.ne.jp</v>
      </c>
      <c r="H432" s="2" t="str">
        <f>_xlfn.XLOOKUP(C432,customers!$A$1:$A$1001,customers!$G$1:$G$1001,,0)</f>
        <v>United States</v>
      </c>
      <c r="I432" t="str">
        <f>INDEX(products!$A$1:$G$49,MATCH(orders!$D432,products!$A$1:$A$49,0),MATCH(orders!I$1,products!$A$1:$G$1,0))</f>
        <v>Rob</v>
      </c>
      <c r="J432" t="str">
        <f t="shared" si="18"/>
        <v>Robusta</v>
      </c>
      <c r="K432" t="str">
        <f>INDEX(products!$A$1:$G$49,MATCH(orders!$D432,products!$A$1:$A$49,0),MATCH(orders!K$1,products!$A$1:$G$1,0))</f>
        <v>D</v>
      </c>
      <c r="L432" t="str">
        <f t="shared" si="19"/>
        <v>Dark</v>
      </c>
      <c r="M432" s="17">
        <f>INDEX(products!$A$1:$G$49,MATCH(orders!$D432,products!$A$1:$A$49,0),MATCH(orders!M$1,products!$A$1:$G$1,0))</f>
        <v>0.2</v>
      </c>
      <c r="N432" s="13">
        <f>INDEX(products!$A$1:$G$49,MATCH(orders!$D432,products!$A$1:$A$49,0),MATCH(orders!N$1,products!$A$1:$G$1,0))</f>
        <v>2.6849999999999996</v>
      </c>
      <c r="O432" s="15">
        <f t="shared" si="20"/>
        <v>5.3699999999999992</v>
      </c>
      <c r="P432" t="str">
        <f>_xlfn.XLOOKUP(C432,customers!$A$2:$A$1001,customers!$I$2:$I$1001,,0)</f>
        <v>Yes</v>
      </c>
    </row>
    <row r="433" spans="1:16" x14ac:dyDescent="0.25">
      <c r="A433" s="2" t="s">
        <v>2917</v>
      </c>
      <c r="B433" s="3">
        <v>44291</v>
      </c>
      <c r="C433" s="2" t="s">
        <v>2918</v>
      </c>
      <c r="D433" t="s">
        <v>6185</v>
      </c>
      <c r="E433" s="2">
        <v>3</v>
      </c>
      <c r="F433" s="2" t="str">
        <f>_xlfn.XLOOKUP(C433,customers!$A$2:$A$1001,customers!$B$2:$B$1001,,0)</f>
        <v>Witty Ranson</v>
      </c>
      <c r="G433" s="2" t="str">
        <f>IF(_xlfn.XLOOKUP(orders!C433,customers!$A$1:$A$1001,customers!$C$1:$C$1001,,0)=0,"",_xlfn.XLOOKUP(orders!C433,customers!$A$1:$A$1001,customers!$C$1:$C$1001,,0))</f>
        <v>wransonbz@ted.com</v>
      </c>
      <c r="H433" s="2" t="str">
        <f>_xlfn.XLOOKUP(C433,customers!$A$1:$A$1001,customers!$G$1:$G$1001,,0)</f>
        <v>Ireland</v>
      </c>
      <c r="I433" t="str">
        <f>INDEX(products!$A$1:$G$49,MATCH(orders!$D433,products!$A$1:$A$49,0),MATCH(orders!I$1,products!$A$1:$G$1,0))</f>
        <v>Exc</v>
      </c>
      <c r="J433" t="str">
        <f t="shared" si="18"/>
        <v>Excelsa</v>
      </c>
      <c r="K433" t="str">
        <f>INDEX(products!$A$1:$G$49,MATCH(orders!$D433,products!$A$1:$A$49,0),MATCH(orders!K$1,products!$A$1:$G$1,0))</f>
        <v>D</v>
      </c>
      <c r="L433" t="str">
        <f t="shared" si="19"/>
        <v>Dark</v>
      </c>
      <c r="M433" s="17">
        <f>INDEX(products!$A$1:$G$49,MATCH(orders!$D433,products!$A$1:$A$49,0),MATCH(orders!M$1,products!$A$1:$G$1,0))</f>
        <v>2.5</v>
      </c>
      <c r="N433" s="13">
        <f>INDEX(products!$A$1:$G$49,MATCH(orders!$D433,products!$A$1:$A$49,0),MATCH(orders!N$1,products!$A$1:$G$1,0))</f>
        <v>27.945</v>
      </c>
      <c r="O433" s="15">
        <f t="shared" si="20"/>
        <v>83.835000000000008</v>
      </c>
      <c r="P433" t="str">
        <f>_xlfn.XLOOKUP(C433,customers!$A$2:$A$1001,customers!$I$2:$I$1001,,0)</f>
        <v>Yes</v>
      </c>
    </row>
    <row r="434" spans="1:16" x14ac:dyDescent="0.25">
      <c r="A434" s="2" t="s">
        <v>2923</v>
      </c>
      <c r="B434" s="3">
        <v>43808</v>
      </c>
      <c r="C434" s="2" t="s">
        <v>2924</v>
      </c>
      <c r="D434" t="s">
        <v>6155</v>
      </c>
      <c r="E434" s="2">
        <v>2</v>
      </c>
      <c r="F434" s="2" t="str">
        <f>_xlfn.XLOOKUP(C434,customers!$A$2:$A$1001,customers!$B$2:$B$1001,,0)</f>
        <v>Rod Gowdie</v>
      </c>
      <c r="G434" s="2" t="str">
        <f>IF(_xlfn.XLOOKUP(orders!C434,customers!$A$1:$A$1001,customers!$C$1:$C$1001,,0)=0,"",_xlfn.XLOOKUP(orders!C434,customers!$A$1:$A$1001,customers!$C$1:$C$1001,,0))</f>
        <v/>
      </c>
      <c r="H434" s="2" t="str">
        <f>_xlfn.XLOOKUP(C434,customers!$A$1:$A$1001,customers!$G$1:$G$1001,,0)</f>
        <v>United States</v>
      </c>
      <c r="I434" t="str">
        <f>INDEX(products!$A$1:$G$49,MATCH(orders!$D434,products!$A$1:$A$49,0),MATCH(orders!I$1,products!$A$1:$G$1,0))</f>
        <v>Ara</v>
      </c>
      <c r="J434" t="str">
        <f t="shared" si="18"/>
        <v>Arabica</v>
      </c>
      <c r="K434" t="str">
        <f>INDEX(products!$A$1:$G$49,MATCH(orders!$D434,products!$A$1:$A$49,0),MATCH(orders!K$1,products!$A$1:$G$1,0))</f>
        <v>M</v>
      </c>
      <c r="L434" t="str">
        <f t="shared" si="19"/>
        <v>Medium</v>
      </c>
      <c r="M434" s="17">
        <f>INDEX(products!$A$1:$G$49,MATCH(orders!$D434,products!$A$1:$A$49,0),MATCH(orders!M$1,products!$A$1:$G$1,0))</f>
        <v>1</v>
      </c>
      <c r="N434" s="13">
        <f>INDEX(products!$A$1:$G$49,MATCH(orders!$D434,products!$A$1:$A$49,0),MATCH(orders!N$1,products!$A$1:$G$1,0))</f>
        <v>11.25</v>
      </c>
      <c r="O434" s="15">
        <f t="shared" si="20"/>
        <v>22.5</v>
      </c>
      <c r="P434" t="str">
        <f>_xlfn.XLOOKUP(C434,customers!$A$2:$A$1001,customers!$I$2:$I$1001,,0)</f>
        <v>No</v>
      </c>
    </row>
    <row r="435" spans="1:16" x14ac:dyDescent="0.25">
      <c r="A435" s="2" t="s">
        <v>2928</v>
      </c>
      <c r="B435" s="3">
        <v>44563</v>
      </c>
      <c r="C435" s="2" t="s">
        <v>2929</v>
      </c>
      <c r="D435" t="s">
        <v>6181</v>
      </c>
      <c r="E435" s="2">
        <v>6</v>
      </c>
      <c r="F435" s="2" t="str">
        <f>_xlfn.XLOOKUP(C435,customers!$A$2:$A$1001,customers!$B$2:$B$1001,,0)</f>
        <v>Lemuel Rignold</v>
      </c>
      <c r="G435" s="2" t="str">
        <f>IF(_xlfn.XLOOKUP(orders!C435,customers!$A$1:$A$1001,customers!$C$1:$C$1001,,0)=0,"",_xlfn.XLOOKUP(orders!C435,customers!$A$1:$A$1001,customers!$C$1:$C$1001,,0))</f>
        <v>lrignoldc1@miibeian.gov.cn</v>
      </c>
      <c r="H435" s="2" t="str">
        <f>_xlfn.XLOOKUP(C435,customers!$A$1:$A$1001,customers!$G$1:$G$1001,,0)</f>
        <v>United States</v>
      </c>
      <c r="I435" t="str">
        <f>INDEX(products!$A$1:$G$49,MATCH(orders!$D435,products!$A$1:$A$49,0),MATCH(orders!I$1,products!$A$1:$G$1,0))</f>
        <v>Lib</v>
      </c>
      <c r="J435" t="str">
        <f t="shared" si="18"/>
        <v>Liberica</v>
      </c>
      <c r="K435" t="str">
        <f>INDEX(products!$A$1:$G$49,MATCH(orders!$D435,products!$A$1:$A$49,0),MATCH(orders!K$1,products!$A$1:$G$1,0))</f>
        <v>M</v>
      </c>
      <c r="L435" t="str">
        <f t="shared" si="19"/>
        <v>Medium</v>
      </c>
      <c r="M435" s="17">
        <f>INDEX(products!$A$1:$G$49,MATCH(orders!$D435,products!$A$1:$A$49,0),MATCH(orders!M$1,products!$A$1:$G$1,0))</f>
        <v>2.5</v>
      </c>
      <c r="N435" s="13">
        <f>INDEX(products!$A$1:$G$49,MATCH(orders!$D435,products!$A$1:$A$49,0),MATCH(orders!N$1,products!$A$1:$G$1,0))</f>
        <v>33.464999999999996</v>
      </c>
      <c r="O435" s="15">
        <f t="shared" si="20"/>
        <v>200.78999999999996</v>
      </c>
      <c r="P435" t="str">
        <f>_xlfn.XLOOKUP(C435,customers!$A$2:$A$1001,customers!$I$2:$I$1001,,0)</f>
        <v>Yes</v>
      </c>
    </row>
    <row r="436" spans="1:16" x14ac:dyDescent="0.25">
      <c r="A436" s="2" t="s">
        <v>2934</v>
      </c>
      <c r="B436" s="3">
        <v>43807</v>
      </c>
      <c r="C436" s="2" t="s">
        <v>2935</v>
      </c>
      <c r="D436" t="s">
        <v>6155</v>
      </c>
      <c r="E436" s="2">
        <v>6</v>
      </c>
      <c r="F436" s="2" t="str">
        <f>_xlfn.XLOOKUP(C436,customers!$A$2:$A$1001,customers!$B$2:$B$1001,,0)</f>
        <v>Nevsa Fields</v>
      </c>
      <c r="G436" s="2" t="str">
        <f>IF(_xlfn.XLOOKUP(orders!C436,customers!$A$1:$A$1001,customers!$C$1:$C$1001,,0)=0,"",_xlfn.XLOOKUP(orders!C436,customers!$A$1:$A$1001,customers!$C$1:$C$1001,,0))</f>
        <v/>
      </c>
      <c r="H436" s="2" t="str">
        <f>_xlfn.XLOOKUP(C436,customers!$A$1:$A$1001,customers!$G$1:$G$1001,,0)</f>
        <v>United States</v>
      </c>
      <c r="I436" t="str">
        <f>INDEX(products!$A$1:$G$49,MATCH(orders!$D436,products!$A$1:$A$49,0),MATCH(orders!I$1,products!$A$1:$G$1,0))</f>
        <v>Ara</v>
      </c>
      <c r="J436" t="str">
        <f t="shared" si="18"/>
        <v>Arabica</v>
      </c>
      <c r="K436" t="str">
        <f>INDEX(products!$A$1:$G$49,MATCH(orders!$D436,products!$A$1:$A$49,0),MATCH(orders!K$1,products!$A$1:$G$1,0))</f>
        <v>M</v>
      </c>
      <c r="L436" t="str">
        <f t="shared" si="19"/>
        <v>Medium</v>
      </c>
      <c r="M436" s="17">
        <f>INDEX(products!$A$1:$G$49,MATCH(orders!$D436,products!$A$1:$A$49,0),MATCH(orders!M$1,products!$A$1:$G$1,0))</f>
        <v>1</v>
      </c>
      <c r="N436" s="13">
        <f>INDEX(products!$A$1:$G$49,MATCH(orders!$D436,products!$A$1:$A$49,0),MATCH(orders!N$1,products!$A$1:$G$1,0))</f>
        <v>11.25</v>
      </c>
      <c r="O436" s="15">
        <f t="shared" si="20"/>
        <v>67.5</v>
      </c>
      <c r="P436" t="str">
        <f>_xlfn.XLOOKUP(C436,customers!$A$2:$A$1001,customers!$I$2:$I$1001,,0)</f>
        <v>No</v>
      </c>
    </row>
    <row r="437" spans="1:16" x14ac:dyDescent="0.25">
      <c r="A437" s="2" t="s">
        <v>2939</v>
      </c>
      <c r="B437" s="3">
        <v>44528</v>
      </c>
      <c r="C437" s="2" t="s">
        <v>2940</v>
      </c>
      <c r="D437" t="s">
        <v>6139</v>
      </c>
      <c r="E437" s="2">
        <v>1</v>
      </c>
      <c r="F437" s="2" t="str">
        <f>_xlfn.XLOOKUP(C437,customers!$A$2:$A$1001,customers!$B$2:$B$1001,,0)</f>
        <v>Chance Rowthorn</v>
      </c>
      <c r="G437" s="2" t="str">
        <f>IF(_xlfn.XLOOKUP(orders!C437,customers!$A$1:$A$1001,customers!$C$1:$C$1001,,0)=0,"",_xlfn.XLOOKUP(orders!C437,customers!$A$1:$A$1001,customers!$C$1:$C$1001,,0))</f>
        <v>crowthornc3@msn.com</v>
      </c>
      <c r="H437" s="2" t="str">
        <f>_xlfn.XLOOKUP(C437,customers!$A$1:$A$1001,customers!$G$1:$G$1001,,0)</f>
        <v>United States</v>
      </c>
      <c r="I437" t="str">
        <f>INDEX(products!$A$1:$G$49,MATCH(orders!$D437,products!$A$1:$A$49,0),MATCH(orders!I$1,products!$A$1:$G$1,0))</f>
        <v>Exc</v>
      </c>
      <c r="J437" t="str">
        <f t="shared" si="18"/>
        <v>Excelsa</v>
      </c>
      <c r="K437" t="str">
        <f>INDEX(products!$A$1:$G$49,MATCH(orders!$D437,products!$A$1:$A$49,0),MATCH(orders!K$1,products!$A$1:$G$1,0))</f>
        <v>M</v>
      </c>
      <c r="L437" t="str">
        <f t="shared" si="19"/>
        <v>Medium</v>
      </c>
      <c r="M437" s="17">
        <f>INDEX(products!$A$1:$G$49,MATCH(orders!$D437,products!$A$1:$A$49,0),MATCH(orders!M$1,products!$A$1:$G$1,0))</f>
        <v>0.5</v>
      </c>
      <c r="N437" s="13">
        <f>INDEX(products!$A$1:$G$49,MATCH(orders!$D437,products!$A$1:$A$49,0),MATCH(orders!N$1,products!$A$1:$G$1,0))</f>
        <v>8.25</v>
      </c>
      <c r="O437" s="15">
        <f t="shared" si="20"/>
        <v>8.25</v>
      </c>
      <c r="P437" t="str">
        <f>_xlfn.XLOOKUP(C437,customers!$A$2:$A$1001,customers!$I$2:$I$1001,,0)</f>
        <v>No</v>
      </c>
    </row>
    <row r="438" spans="1:16" x14ac:dyDescent="0.25">
      <c r="A438" s="2" t="s">
        <v>2945</v>
      </c>
      <c r="B438" s="3">
        <v>44631</v>
      </c>
      <c r="C438" s="2" t="s">
        <v>2946</v>
      </c>
      <c r="D438" t="s">
        <v>6145</v>
      </c>
      <c r="E438" s="2">
        <v>2</v>
      </c>
      <c r="F438" s="2" t="str">
        <f>_xlfn.XLOOKUP(C438,customers!$A$2:$A$1001,customers!$B$2:$B$1001,,0)</f>
        <v>Orly Ryland</v>
      </c>
      <c r="G438" s="2" t="str">
        <f>IF(_xlfn.XLOOKUP(orders!C438,customers!$A$1:$A$1001,customers!$C$1:$C$1001,,0)=0,"",_xlfn.XLOOKUP(orders!C438,customers!$A$1:$A$1001,customers!$C$1:$C$1001,,0))</f>
        <v>orylandc4@deviantart.com</v>
      </c>
      <c r="H438" s="2" t="str">
        <f>_xlfn.XLOOKUP(C438,customers!$A$1:$A$1001,customers!$G$1:$G$1001,,0)</f>
        <v>United States</v>
      </c>
      <c r="I438" t="str">
        <f>INDEX(products!$A$1:$G$49,MATCH(orders!$D438,products!$A$1:$A$49,0),MATCH(orders!I$1,products!$A$1:$G$1,0))</f>
        <v>Lib</v>
      </c>
      <c r="J438" t="str">
        <f t="shared" si="18"/>
        <v>Liberica</v>
      </c>
      <c r="K438" t="str">
        <f>INDEX(products!$A$1:$G$49,MATCH(orders!$D438,products!$A$1:$A$49,0),MATCH(orders!K$1,products!$A$1:$G$1,0))</f>
        <v>L</v>
      </c>
      <c r="L438" t="str">
        <f t="shared" si="19"/>
        <v>Light</v>
      </c>
      <c r="M438" s="17">
        <f>INDEX(products!$A$1:$G$49,MATCH(orders!$D438,products!$A$1:$A$49,0),MATCH(orders!M$1,products!$A$1:$G$1,0))</f>
        <v>0.2</v>
      </c>
      <c r="N438" s="13">
        <f>INDEX(products!$A$1:$G$49,MATCH(orders!$D438,products!$A$1:$A$49,0),MATCH(orders!N$1,products!$A$1:$G$1,0))</f>
        <v>4.7549999999999999</v>
      </c>
      <c r="O438" s="15">
        <f t="shared" si="20"/>
        <v>9.51</v>
      </c>
      <c r="P438" t="str">
        <f>_xlfn.XLOOKUP(C438,customers!$A$2:$A$1001,customers!$I$2:$I$1001,,0)</f>
        <v>Yes</v>
      </c>
    </row>
    <row r="439" spans="1:16" x14ac:dyDescent="0.25">
      <c r="A439" s="2" t="s">
        <v>2951</v>
      </c>
      <c r="B439" s="3">
        <v>44213</v>
      </c>
      <c r="C439" s="2" t="s">
        <v>2952</v>
      </c>
      <c r="D439" t="s">
        <v>6165</v>
      </c>
      <c r="E439" s="2">
        <v>1</v>
      </c>
      <c r="F439" s="2" t="str">
        <f>_xlfn.XLOOKUP(C439,customers!$A$2:$A$1001,customers!$B$2:$B$1001,,0)</f>
        <v>Willabella Abramski</v>
      </c>
      <c r="G439" s="2" t="str">
        <f>IF(_xlfn.XLOOKUP(orders!C439,customers!$A$1:$A$1001,customers!$C$1:$C$1001,,0)=0,"",_xlfn.XLOOKUP(orders!C439,customers!$A$1:$A$1001,customers!$C$1:$C$1001,,0))</f>
        <v/>
      </c>
      <c r="H439" s="2" t="str">
        <f>_xlfn.XLOOKUP(C439,customers!$A$1:$A$1001,customers!$G$1:$G$1001,,0)</f>
        <v>United States</v>
      </c>
      <c r="I439" t="str">
        <f>INDEX(products!$A$1:$G$49,MATCH(orders!$D439,products!$A$1:$A$49,0),MATCH(orders!I$1,products!$A$1:$G$1,0))</f>
        <v>Lib</v>
      </c>
      <c r="J439" t="str">
        <f t="shared" si="18"/>
        <v>Liberica</v>
      </c>
      <c r="K439" t="str">
        <f>INDEX(products!$A$1:$G$49,MATCH(orders!$D439,products!$A$1:$A$49,0),MATCH(orders!K$1,products!$A$1:$G$1,0))</f>
        <v>D</v>
      </c>
      <c r="L439" t="str">
        <f t="shared" si="19"/>
        <v>Dark</v>
      </c>
      <c r="M439" s="17">
        <f>INDEX(products!$A$1:$G$49,MATCH(orders!$D439,products!$A$1:$A$49,0),MATCH(orders!M$1,products!$A$1:$G$1,0))</f>
        <v>2.5</v>
      </c>
      <c r="N439" s="13">
        <f>INDEX(products!$A$1:$G$49,MATCH(orders!$D439,products!$A$1:$A$49,0),MATCH(orders!N$1,products!$A$1:$G$1,0))</f>
        <v>29.784999999999997</v>
      </c>
      <c r="O439" s="15">
        <f t="shared" si="20"/>
        <v>29.784999999999997</v>
      </c>
      <c r="P439" t="str">
        <f>_xlfn.XLOOKUP(C439,customers!$A$2:$A$1001,customers!$I$2:$I$1001,,0)</f>
        <v>No</v>
      </c>
    </row>
    <row r="440" spans="1:16" x14ac:dyDescent="0.25">
      <c r="A440" s="2" t="s">
        <v>2956</v>
      </c>
      <c r="B440" s="3">
        <v>43483</v>
      </c>
      <c r="C440" s="2" t="s">
        <v>3042</v>
      </c>
      <c r="D440" t="s">
        <v>6169</v>
      </c>
      <c r="E440" s="2">
        <v>2</v>
      </c>
      <c r="F440" s="2" t="str">
        <f>_xlfn.XLOOKUP(C440,customers!$A$2:$A$1001,customers!$B$2:$B$1001,,0)</f>
        <v>Morgen Seson</v>
      </c>
      <c r="G440" s="2" t="str">
        <f>IF(_xlfn.XLOOKUP(orders!C440,customers!$A$1:$A$1001,customers!$C$1:$C$1001,,0)=0,"",_xlfn.XLOOKUP(orders!C440,customers!$A$1:$A$1001,customers!$C$1:$C$1001,,0))</f>
        <v>msesonck@census.gov</v>
      </c>
      <c r="H440" s="2" t="str">
        <f>_xlfn.XLOOKUP(C440,customers!$A$1:$A$1001,customers!$G$1:$G$1001,,0)</f>
        <v>United States</v>
      </c>
      <c r="I440" t="str">
        <f>INDEX(products!$A$1:$G$49,MATCH(orders!$D440,products!$A$1:$A$49,0),MATCH(orders!I$1,products!$A$1:$G$1,0))</f>
        <v>Lib</v>
      </c>
      <c r="J440" t="str">
        <f t="shared" si="18"/>
        <v>Liberica</v>
      </c>
      <c r="K440" t="str">
        <f>INDEX(products!$A$1:$G$49,MATCH(orders!$D440,products!$A$1:$A$49,0),MATCH(orders!K$1,products!$A$1:$G$1,0))</f>
        <v>D</v>
      </c>
      <c r="L440" t="str">
        <f t="shared" si="19"/>
        <v>Dark</v>
      </c>
      <c r="M440" s="17">
        <f>INDEX(products!$A$1:$G$49,MATCH(orders!$D440,products!$A$1:$A$49,0),MATCH(orders!M$1,products!$A$1:$G$1,0))</f>
        <v>0.5</v>
      </c>
      <c r="N440" s="13">
        <f>INDEX(products!$A$1:$G$49,MATCH(orders!$D440,products!$A$1:$A$49,0),MATCH(orders!N$1,products!$A$1:$G$1,0))</f>
        <v>7.77</v>
      </c>
      <c r="O440" s="15">
        <f t="shared" si="20"/>
        <v>15.54</v>
      </c>
      <c r="P440" t="str">
        <f>_xlfn.XLOOKUP(C440,customers!$A$2:$A$1001,customers!$I$2:$I$1001,,0)</f>
        <v>No</v>
      </c>
    </row>
    <row r="441" spans="1:16" x14ac:dyDescent="0.25">
      <c r="A441" s="2" t="s">
        <v>2962</v>
      </c>
      <c r="B441" s="3">
        <v>43562</v>
      </c>
      <c r="C441" s="2" t="s">
        <v>2963</v>
      </c>
      <c r="D441" t="s">
        <v>6176</v>
      </c>
      <c r="E441" s="2">
        <v>4</v>
      </c>
      <c r="F441" s="2" t="str">
        <f>_xlfn.XLOOKUP(C441,customers!$A$2:$A$1001,customers!$B$2:$B$1001,,0)</f>
        <v>Chickie Ragless</v>
      </c>
      <c r="G441" s="2" t="str">
        <f>IF(_xlfn.XLOOKUP(orders!C441,customers!$A$1:$A$1001,customers!$C$1:$C$1001,,0)=0,"",_xlfn.XLOOKUP(orders!C441,customers!$A$1:$A$1001,customers!$C$1:$C$1001,,0))</f>
        <v>craglessc7@webmd.com</v>
      </c>
      <c r="H441" s="2" t="str">
        <f>_xlfn.XLOOKUP(C441,customers!$A$1:$A$1001,customers!$G$1:$G$1001,,0)</f>
        <v>Ireland</v>
      </c>
      <c r="I441" t="str">
        <f>INDEX(products!$A$1:$G$49,MATCH(orders!$D441,products!$A$1:$A$49,0),MATCH(orders!I$1,products!$A$1:$G$1,0))</f>
        <v>Exc</v>
      </c>
      <c r="J441" t="str">
        <f t="shared" si="18"/>
        <v>Excelsa</v>
      </c>
      <c r="K441" t="str">
        <f>INDEX(products!$A$1:$G$49,MATCH(orders!$D441,products!$A$1:$A$49,0),MATCH(orders!K$1,products!$A$1:$G$1,0))</f>
        <v>L</v>
      </c>
      <c r="L441" t="str">
        <f t="shared" si="19"/>
        <v>Light</v>
      </c>
      <c r="M441" s="17">
        <f>INDEX(products!$A$1:$G$49,MATCH(orders!$D441,products!$A$1:$A$49,0),MATCH(orders!M$1,products!$A$1:$G$1,0))</f>
        <v>0.5</v>
      </c>
      <c r="N441" s="13">
        <f>INDEX(products!$A$1:$G$49,MATCH(orders!$D441,products!$A$1:$A$49,0),MATCH(orders!N$1,products!$A$1:$G$1,0))</f>
        <v>8.91</v>
      </c>
      <c r="O441" s="15">
        <f t="shared" si="20"/>
        <v>35.64</v>
      </c>
      <c r="P441" t="str">
        <f>_xlfn.XLOOKUP(C441,customers!$A$2:$A$1001,customers!$I$2:$I$1001,,0)</f>
        <v>No</v>
      </c>
    </row>
    <row r="442" spans="1:16" x14ac:dyDescent="0.25">
      <c r="A442" s="2" t="s">
        <v>2968</v>
      </c>
      <c r="B442" s="3">
        <v>44230</v>
      </c>
      <c r="C442" s="2" t="s">
        <v>2969</v>
      </c>
      <c r="D442" t="s">
        <v>6175</v>
      </c>
      <c r="E442" s="2">
        <v>4</v>
      </c>
      <c r="F442" s="2" t="str">
        <f>_xlfn.XLOOKUP(C442,customers!$A$2:$A$1001,customers!$B$2:$B$1001,,0)</f>
        <v>Freda Hollows</v>
      </c>
      <c r="G442" s="2" t="str">
        <f>IF(_xlfn.XLOOKUP(orders!C442,customers!$A$1:$A$1001,customers!$C$1:$C$1001,,0)=0,"",_xlfn.XLOOKUP(orders!C442,customers!$A$1:$A$1001,customers!$C$1:$C$1001,,0))</f>
        <v>fhollowsc8@blogtalkradio.com</v>
      </c>
      <c r="H442" s="2" t="str">
        <f>_xlfn.XLOOKUP(C442,customers!$A$1:$A$1001,customers!$G$1:$G$1001,,0)</f>
        <v>United States</v>
      </c>
      <c r="I442" t="str">
        <f>INDEX(products!$A$1:$G$49,MATCH(orders!$D442,products!$A$1:$A$49,0),MATCH(orders!I$1,products!$A$1:$G$1,0))</f>
        <v>Ara</v>
      </c>
      <c r="J442" t="str">
        <f t="shared" si="18"/>
        <v>Arabica</v>
      </c>
      <c r="K442" t="str">
        <f>INDEX(products!$A$1:$G$49,MATCH(orders!$D442,products!$A$1:$A$49,0),MATCH(orders!K$1,products!$A$1:$G$1,0))</f>
        <v>M</v>
      </c>
      <c r="L442" t="str">
        <f t="shared" si="19"/>
        <v>Medium</v>
      </c>
      <c r="M442" s="17">
        <f>INDEX(products!$A$1:$G$49,MATCH(orders!$D442,products!$A$1:$A$49,0),MATCH(orders!M$1,products!$A$1:$G$1,0))</f>
        <v>2.5</v>
      </c>
      <c r="N442" s="13">
        <f>INDEX(products!$A$1:$G$49,MATCH(orders!$D442,products!$A$1:$A$49,0),MATCH(orders!N$1,products!$A$1:$G$1,0))</f>
        <v>25.874999999999996</v>
      </c>
      <c r="O442" s="15">
        <f t="shared" si="20"/>
        <v>103.49999999999999</v>
      </c>
      <c r="P442" t="str">
        <f>_xlfn.XLOOKUP(C442,customers!$A$2:$A$1001,customers!$I$2:$I$1001,,0)</f>
        <v>Yes</v>
      </c>
    </row>
    <row r="443" spans="1:16" x14ac:dyDescent="0.25">
      <c r="A443" s="2" t="s">
        <v>2974</v>
      </c>
      <c r="B443" s="3">
        <v>43573</v>
      </c>
      <c r="C443" s="2" t="s">
        <v>2975</v>
      </c>
      <c r="D443" t="s">
        <v>6183</v>
      </c>
      <c r="E443" s="2">
        <v>3</v>
      </c>
      <c r="F443" s="2" t="str">
        <f>_xlfn.XLOOKUP(C443,customers!$A$2:$A$1001,customers!$B$2:$B$1001,,0)</f>
        <v>Livy Lathleiff</v>
      </c>
      <c r="G443" s="2" t="str">
        <f>IF(_xlfn.XLOOKUP(orders!C443,customers!$A$1:$A$1001,customers!$C$1:$C$1001,,0)=0,"",_xlfn.XLOOKUP(orders!C443,customers!$A$1:$A$1001,customers!$C$1:$C$1001,,0))</f>
        <v>llathleiffc9@nationalgeographic.com</v>
      </c>
      <c r="H443" s="2" t="str">
        <f>_xlfn.XLOOKUP(C443,customers!$A$1:$A$1001,customers!$G$1:$G$1001,,0)</f>
        <v>Ireland</v>
      </c>
      <c r="I443" t="str">
        <f>INDEX(products!$A$1:$G$49,MATCH(orders!$D443,products!$A$1:$A$49,0),MATCH(orders!I$1,products!$A$1:$G$1,0))</f>
        <v>Exc</v>
      </c>
      <c r="J443" t="str">
        <f t="shared" si="18"/>
        <v>Excelsa</v>
      </c>
      <c r="K443" t="str">
        <f>INDEX(products!$A$1:$G$49,MATCH(orders!$D443,products!$A$1:$A$49,0),MATCH(orders!K$1,products!$A$1:$G$1,0))</f>
        <v>D</v>
      </c>
      <c r="L443" t="str">
        <f t="shared" si="19"/>
        <v>Dark</v>
      </c>
      <c r="M443" s="17">
        <f>INDEX(products!$A$1:$G$49,MATCH(orders!$D443,products!$A$1:$A$49,0),MATCH(orders!M$1,products!$A$1:$G$1,0))</f>
        <v>1</v>
      </c>
      <c r="N443" s="13">
        <f>INDEX(products!$A$1:$G$49,MATCH(orders!$D443,products!$A$1:$A$49,0),MATCH(orders!N$1,products!$A$1:$G$1,0))</f>
        <v>12.15</v>
      </c>
      <c r="O443" s="15">
        <f t="shared" si="20"/>
        <v>36.450000000000003</v>
      </c>
      <c r="P443" t="str">
        <f>_xlfn.XLOOKUP(C443,customers!$A$2:$A$1001,customers!$I$2:$I$1001,,0)</f>
        <v>Yes</v>
      </c>
    </row>
    <row r="444" spans="1:16" x14ac:dyDescent="0.25">
      <c r="A444" s="2" t="s">
        <v>2980</v>
      </c>
      <c r="B444" s="3">
        <v>44384</v>
      </c>
      <c r="C444" s="2" t="s">
        <v>2981</v>
      </c>
      <c r="D444" t="s">
        <v>6173</v>
      </c>
      <c r="E444" s="2">
        <v>5</v>
      </c>
      <c r="F444" s="2" t="str">
        <f>_xlfn.XLOOKUP(C444,customers!$A$2:$A$1001,customers!$B$2:$B$1001,,0)</f>
        <v>Koralle Heads</v>
      </c>
      <c r="G444" s="2" t="str">
        <f>IF(_xlfn.XLOOKUP(orders!C444,customers!$A$1:$A$1001,customers!$C$1:$C$1001,,0)=0,"",_xlfn.XLOOKUP(orders!C444,customers!$A$1:$A$1001,customers!$C$1:$C$1001,,0))</f>
        <v>kheadsca@jalbum.net</v>
      </c>
      <c r="H444" s="2" t="str">
        <f>_xlfn.XLOOKUP(C444,customers!$A$1:$A$1001,customers!$G$1:$G$1001,,0)</f>
        <v>United States</v>
      </c>
      <c r="I444" t="str">
        <f>INDEX(products!$A$1:$G$49,MATCH(orders!$D444,products!$A$1:$A$49,0),MATCH(orders!I$1,products!$A$1:$G$1,0))</f>
        <v>Rob</v>
      </c>
      <c r="J444" t="str">
        <f t="shared" si="18"/>
        <v>Robusta</v>
      </c>
      <c r="K444" t="str">
        <f>INDEX(products!$A$1:$G$49,MATCH(orders!$D444,products!$A$1:$A$49,0),MATCH(orders!K$1,products!$A$1:$G$1,0))</f>
        <v>L</v>
      </c>
      <c r="L444" t="str">
        <f t="shared" si="19"/>
        <v>Light</v>
      </c>
      <c r="M444" s="17">
        <f>INDEX(products!$A$1:$G$49,MATCH(orders!$D444,products!$A$1:$A$49,0),MATCH(orders!M$1,products!$A$1:$G$1,0))</f>
        <v>0.5</v>
      </c>
      <c r="N444" s="13">
        <f>INDEX(products!$A$1:$G$49,MATCH(orders!$D444,products!$A$1:$A$49,0),MATCH(orders!N$1,products!$A$1:$G$1,0))</f>
        <v>7.169999999999999</v>
      </c>
      <c r="O444" s="15">
        <f t="shared" si="20"/>
        <v>35.849999999999994</v>
      </c>
      <c r="P444" t="str">
        <f>_xlfn.XLOOKUP(C444,customers!$A$2:$A$1001,customers!$I$2:$I$1001,,0)</f>
        <v>No</v>
      </c>
    </row>
    <row r="445" spans="1:16" x14ac:dyDescent="0.25">
      <c r="A445" s="2" t="s">
        <v>2986</v>
      </c>
      <c r="B445" s="3">
        <v>44250</v>
      </c>
      <c r="C445" s="2" t="s">
        <v>2987</v>
      </c>
      <c r="D445" t="s">
        <v>6184</v>
      </c>
      <c r="E445" s="2">
        <v>5</v>
      </c>
      <c r="F445" s="2" t="str">
        <f>_xlfn.XLOOKUP(C445,customers!$A$2:$A$1001,customers!$B$2:$B$1001,,0)</f>
        <v>Theo Bowne</v>
      </c>
      <c r="G445" s="2" t="str">
        <f>IF(_xlfn.XLOOKUP(orders!C445,customers!$A$1:$A$1001,customers!$C$1:$C$1001,,0)=0,"",_xlfn.XLOOKUP(orders!C445,customers!$A$1:$A$1001,customers!$C$1:$C$1001,,0))</f>
        <v>tbownecb@unicef.org</v>
      </c>
      <c r="H445" s="2" t="str">
        <f>_xlfn.XLOOKUP(C445,customers!$A$1:$A$1001,customers!$G$1:$G$1001,,0)</f>
        <v>Ireland</v>
      </c>
      <c r="I445" t="str">
        <f>INDEX(products!$A$1:$G$49,MATCH(orders!$D445,products!$A$1:$A$49,0),MATCH(orders!I$1,products!$A$1:$G$1,0))</f>
        <v>Exc</v>
      </c>
      <c r="J445" t="str">
        <f t="shared" si="18"/>
        <v>Excelsa</v>
      </c>
      <c r="K445" t="str">
        <f>INDEX(products!$A$1:$G$49,MATCH(orders!$D445,products!$A$1:$A$49,0),MATCH(orders!K$1,products!$A$1:$G$1,0))</f>
        <v>L</v>
      </c>
      <c r="L445" t="str">
        <f t="shared" si="19"/>
        <v>Light</v>
      </c>
      <c r="M445" s="17">
        <f>INDEX(products!$A$1:$G$49,MATCH(orders!$D445,products!$A$1:$A$49,0),MATCH(orders!M$1,products!$A$1:$G$1,0))</f>
        <v>0.2</v>
      </c>
      <c r="N445" s="13">
        <f>INDEX(products!$A$1:$G$49,MATCH(orders!$D445,products!$A$1:$A$49,0),MATCH(orders!N$1,products!$A$1:$G$1,0))</f>
        <v>4.4550000000000001</v>
      </c>
      <c r="O445" s="15">
        <f t="shared" si="20"/>
        <v>22.274999999999999</v>
      </c>
      <c r="P445" t="str">
        <f>_xlfn.XLOOKUP(C445,customers!$A$2:$A$1001,customers!$I$2:$I$1001,,0)</f>
        <v>Yes</v>
      </c>
    </row>
    <row r="446" spans="1:16" x14ac:dyDescent="0.25">
      <c r="A446" s="2" t="s">
        <v>2992</v>
      </c>
      <c r="B446" s="3">
        <v>44418</v>
      </c>
      <c r="C446" s="2" t="s">
        <v>2993</v>
      </c>
      <c r="D446" t="s">
        <v>6156</v>
      </c>
      <c r="E446" s="2">
        <v>6</v>
      </c>
      <c r="F446" s="2" t="str">
        <f>_xlfn.XLOOKUP(C446,customers!$A$2:$A$1001,customers!$B$2:$B$1001,,0)</f>
        <v>Rasia Jacquemard</v>
      </c>
      <c r="G446" s="2" t="str">
        <f>IF(_xlfn.XLOOKUP(orders!C446,customers!$A$1:$A$1001,customers!$C$1:$C$1001,,0)=0,"",_xlfn.XLOOKUP(orders!C446,customers!$A$1:$A$1001,customers!$C$1:$C$1001,,0))</f>
        <v>rjacquemardcc@acquirethisname.com</v>
      </c>
      <c r="H446" s="2" t="str">
        <f>_xlfn.XLOOKUP(C446,customers!$A$1:$A$1001,customers!$G$1:$G$1001,,0)</f>
        <v>Ireland</v>
      </c>
      <c r="I446" t="str">
        <f>INDEX(products!$A$1:$G$49,MATCH(orders!$D446,products!$A$1:$A$49,0),MATCH(orders!I$1,products!$A$1:$G$1,0))</f>
        <v>Exc</v>
      </c>
      <c r="J446" t="str">
        <f t="shared" si="18"/>
        <v>Excelsa</v>
      </c>
      <c r="K446" t="str">
        <f>INDEX(products!$A$1:$G$49,MATCH(orders!$D446,products!$A$1:$A$49,0),MATCH(orders!K$1,products!$A$1:$G$1,0))</f>
        <v>M</v>
      </c>
      <c r="L446" t="str">
        <f t="shared" si="19"/>
        <v>Medium</v>
      </c>
      <c r="M446" s="17">
        <f>INDEX(products!$A$1:$G$49,MATCH(orders!$D446,products!$A$1:$A$49,0),MATCH(orders!M$1,products!$A$1:$G$1,0))</f>
        <v>0.2</v>
      </c>
      <c r="N446" s="13">
        <f>INDEX(products!$A$1:$G$49,MATCH(orders!$D446,products!$A$1:$A$49,0),MATCH(orders!N$1,products!$A$1:$G$1,0))</f>
        <v>4.125</v>
      </c>
      <c r="O446" s="15">
        <f t="shared" si="20"/>
        <v>24.75</v>
      </c>
      <c r="P446" t="str">
        <f>_xlfn.XLOOKUP(C446,customers!$A$2:$A$1001,customers!$I$2:$I$1001,,0)</f>
        <v>No</v>
      </c>
    </row>
    <row r="447" spans="1:16" x14ac:dyDescent="0.25">
      <c r="A447" s="2" t="s">
        <v>2999</v>
      </c>
      <c r="B447" s="3">
        <v>43784</v>
      </c>
      <c r="C447" s="2" t="s">
        <v>3000</v>
      </c>
      <c r="D447" t="s">
        <v>6181</v>
      </c>
      <c r="E447" s="2">
        <v>2</v>
      </c>
      <c r="F447" s="2" t="str">
        <f>_xlfn.XLOOKUP(C447,customers!$A$2:$A$1001,customers!$B$2:$B$1001,,0)</f>
        <v>Kizzie Warman</v>
      </c>
      <c r="G447" s="2" t="str">
        <f>IF(_xlfn.XLOOKUP(orders!C447,customers!$A$1:$A$1001,customers!$C$1:$C$1001,,0)=0,"",_xlfn.XLOOKUP(orders!C447,customers!$A$1:$A$1001,customers!$C$1:$C$1001,,0))</f>
        <v>kwarmancd@printfriendly.com</v>
      </c>
      <c r="H447" s="2" t="str">
        <f>_xlfn.XLOOKUP(C447,customers!$A$1:$A$1001,customers!$G$1:$G$1001,,0)</f>
        <v>Ireland</v>
      </c>
      <c r="I447" t="str">
        <f>INDEX(products!$A$1:$G$49,MATCH(orders!$D447,products!$A$1:$A$49,0),MATCH(orders!I$1,products!$A$1:$G$1,0))</f>
        <v>Lib</v>
      </c>
      <c r="J447" t="str">
        <f t="shared" si="18"/>
        <v>Liberica</v>
      </c>
      <c r="K447" t="str">
        <f>INDEX(products!$A$1:$G$49,MATCH(orders!$D447,products!$A$1:$A$49,0),MATCH(orders!K$1,products!$A$1:$G$1,0))</f>
        <v>M</v>
      </c>
      <c r="L447" t="str">
        <f t="shared" si="19"/>
        <v>Medium</v>
      </c>
      <c r="M447" s="17">
        <f>INDEX(products!$A$1:$G$49,MATCH(orders!$D447,products!$A$1:$A$49,0),MATCH(orders!M$1,products!$A$1:$G$1,0))</f>
        <v>2.5</v>
      </c>
      <c r="N447" s="13">
        <f>INDEX(products!$A$1:$G$49,MATCH(orders!$D447,products!$A$1:$A$49,0),MATCH(orders!N$1,products!$A$1:$G$1,0))</f>
        <v>33.464999999999996</v>
      </c>
      <c r="O447" s="15">
        <f t="shared" si="20"/>
        <v>66.929999999999993</v>
      </c>
      <c r="P447" t="str">
        <f>_xlfn.XLOOKUP(C447,customers!$A$2:$A$1001,customers!$I$2:$I$1001,,0)</f>
        <v>Yes</v>
      </c>
    </row>
    <row r="448" spans="1:16" x14ac:dyDescent="0.25">
      <c r="A448" s="2" t="s">
        <v>3004</v>
      </c>
      <c r="B448" s="3">
        <v>43816</v>
      </c>
      <c r="C448" s="2" t="s">
        <v>3005</v>
      </c>
      <c r="D448" t="s">
        <v>6160</v>
      </c>
      <c r="E448" s="2">
        <v>1</v>
      </c>
      <c r="F448" s="2" t="str">
        <f>_xlfn.XLOOKUP(C448,customers!$A$2:$A$1001,customers!$B$2:$B$1001,,0)</f>
        <v>Wain Cholomin</v>
      </c>
      <c r="G448" s="2" t="str">
        <f>IF(_xlfn.XLOOKUP(orders!C448,customers!$A$1:$A$1001,customers!$C$1:$C$1001,,0)=0,"",_xlfn.XLOOKUP(orders!C448,customers!$A$1:$A$1001,customers!$C$1:$C$1001,,0))</f>
        <v>wcholomince@about.com</v>
      </c>
      <c r="H448" s="2" t="str">
        <f>_xlfn.XLOOKUP(C448,customers!$A$1:$A$1001,customers!$G$1:$G$1001,,0)</f>
        <v>United Kingdom</v>
      </c>
      <c r="I448" t="str">
        <f>INDEX(products!$A$1:$G$49,MATCH(orders!$D448,products!$A$1:$A$49,0),MATCH(orders!I$1,products!$A$1:$G$1,0))</f>
        <v>Lib</v>
      </c>
      <c r="J448" t="str">
        <f t="shared" si="18"/>
        <v>Liberica</v>
      </c>
      <c r="K448" t="str">
        <f>INDEX(products!$A$1:$G$49,MATCH(orders!$D448,products!$A$1:$A$49,0),MATCH(orders!K$1,products!$A$1:$G$1,0))</f>
        <v>M</v>
      </c>
      <c r="L448" t="str">
        <f t="shared" si="19"/>
        <v>Medium</v>
      </c>
      <c r="M448" s="17">
        <f>INDEX(products!$A$1:$G$49,MATCH(orders!$D448,products!$A$1:$A$49,0),MATCH(orders!M$1,products!$A$1:$G$1,0))</f>
        <v>0.5</v>
      </c>
      <c r="N448" s="13">
        <f>INDEX(products!$A$1:$G$49,MATCH(orders!$D448,products!$A$1:$A$49,0),MATCH(orders!N$1,products!$A$1:$G$1,0))</f>
        <v>8.73</v>
      </c>
      <c r="O448" s="15">
        <f t="shared" si="20"/>
        <v>8.73</v>
      </c>
      <c r="P448" t="str">
        <f>_xlfn.XLOOKUP(C448,customers!$A$2:$A$1001,customers!$I$2:$I$1001,,0)</f>
        <v>Yes</v>
      </c>
    </row>
    <row r="449" spans="1:16" x14ac:dyDescent="0.25">
      <c r="A449" s="2" t="s">
        <v>3010</v>
      </c>
      <c r="B449" s="3">
        <v>43908</v>
      </c>
      <c r="C449" s="2" t="s">
        <v>3011</v>
      </c>
      <c r="D449" t="s">
        <v>6146</v>
      </c>
      <c r="E449" s="2">
        <v>3</v>
      </c>
      <c r="F449" s="2" t="str">
        <f>_xlfn.XLOOKUP(C449,customers!$A$2:$A$1001,customers!$B$2:$B$1001,,0)</f>
        <v>Arleen Braidman</v>
      </c>
      <c r="G449" s="2" t="str">
        <f>IF(_xlfn.XLOOKUP(orders!C449,customers!$A$1:$A$1001,customers!$C$1:$C$1001,,0)=0,"",_xlfn.XLOOKUP(orders!C449,customers!$A$1:$A$1001,customers!$C$1:$C$1001,,0))</f>
        <v>abraidmancf@census.gov</v>
      </c>
      <c r="H449" s="2" t="str">
        <f>_xlfn.XLOOKUP(C449,customers!$A$1:$A$1001,customers!$G$1:$G$1001,,0)</f>
        <v>United States</v>
      </c>
      <c r="I449" t="str">
        <f>INDEX(products!$A$1:$G$49,MATCH(orders!$D449,products!$A$1:$A$49,0),MATCH(orders!I$1,products!$A$1:$G$1,0))</f>
        <v>Rob</v>
      </c>
      <c r="J449" t="str">
        <f t="shared" si="18"/>
        <v>Robusta</v>
      </c>
      <c r="K449" t="str">
        <f>INDEX(products!$A$1:$G$49,MATCH(orders!$D449,products!$A$1:$A$49,0),MATCH(orders!K$1,products!$A$1:$G$1,0))</f>
        <v>M</v>
      </c>
      <c r="L449" t="str">
        <f t="shared" si="19"/>
        <v>Medium</v>
      </c>
      <c r="M449" s="17">
        <f>INDEX(products!$A$1:$G$49,MATCH(orders!$D449,products!$A$1:$A$49,0),MATCH(orders!M$1,products!$A$1:$G$1,0))</f>
        <v>0.5</v>
      </c>
      <c r="N449" s="13">
        <f>INDEX(products!$A$1:$G$49,MATCH(orders!$D449,products!$A$1:$A$49,0),MATCH(orders!N$1,products!$A$1:$G$1,0))</f>
        <v>5.97</v>
      </c>
      <c r="O449" s="15">
        <f t="shared" si="20"/>
        <v>17.91</v>
      </c>
      <c r="P449" t="str">
        <f>_xlfn.XLOOKUP(C449,customers!$A$2:$A$1001,customers!$I$2:$I$1001,,0)</f>
        <v>No</v>
      </c>
    </row>
    <row r="450" spans="1:16" x14ac:dyDescent="0.25">
      <c r="A450" s="2" t="s">
        <v>3015</v>
      </c>
      <c r="B450" s="3">
        <v>44718</v>
      </c>
      <c r="C450" s="2" t="s">
        <v>3016</v>
      </c>
      <c r="D450" t="s">
        <v>6173</v>
      </c>
      <c r="E450" s="2">
        <v>1</v>
      </c>
      <c r="F450" s="2" t="str">
        <f>_xlfn.XLOOKUP(C450,customers!$A$2:$A$1001,customers!$B$2:$B$1001,,0)</f>
        <v>Pru Durban</v>
      </c>
      <c r="G450" s="2" t="str">
        <f>IF(_xlfn.XLOOKUP(orders!C450,customers!$A$1:$A$1001,customers!$C$1:$C$1001,,0)=0,"",_xlfn.XLOOKUP(orders!C450,customers!$A$1:$A$1001,customers!$C$1:$C$1001,,0))</f>
        <v>pdurbancg@symantec.com</v>
      </c>
      <c r="H450" s="2" t="str">
        <f>_xlfn.XLOOKUP(C450,customers!$A$1:$A$1001,customers!$G$1:$G$1001,,0)</f>
        <v>Ireland</v>
      </c>
      <c r="I450" t="str">
        <f>INDEX(products!$A$1:$G$49,MATCH(orders!$D450,products!$A$1:$A$49,0),MATCH(orders!I$1,products!$A$1:$G$1,0))</f>
        <v>Rob</v>
      </c>
      <c r="J450" t="str">
        <f t="shared" ref="J450:J513" si="21">IF(I450="Rob","Robusta", IF(I450="Exc", "Excelsa", IF(I450="Lib","Liberica", IF(I450="Ara","Arabica",""))))</f>
        <v>Robusta</v>
      </c>
      <c r="K450" t="str">
        <f>INDEX(products!$A$1:$G$49,MATCH(orders!$D450,products!$A$1:$A$49,0),MATCH(orders!K$1,products!$A$1:$G$1,0))</f>
        <v>L</v>
      </c>
      <c r="L450" t="str">
        <f t="shared" ref="L450:L513" si="22">IF(K450="M","Medium", IF(K450="L","Light", IF(K450="D","Dark","")))</f>
        <v>Light</v>
      </c>
      <c r="M450" s="17">
        <f>INDEX(products!$A$1:$G$49,MATCH(orders!$D450,products!$A$1:$A$49,0),MATCH(orders!M$1,products!$A$1:$G$1,0))</f>
        <v>0.5</v>
      </c>
      <c r="N450" s="13">
        <f>INDEX(products!$A$1:$G$49,MATCH(orders!$D450,products!$A$1:$A$49,0),MATCH(orders!N$1,products!$A$1:$G$1,0))</f>
        <v>7.169999999999999</v>
      </c>
      <c r="O450" s="15">
        <f t="shared" si="20"/>
        <v>7.169999999999999</v>
      </c>
      <c r="P450" t="str">
        <f>_xlfn.XLOOKUP(C450,customers!$A$2:$A$1001,customers!$I$2:$I$1001,,0)</f>
        <v>No</v>
      </c>
    </row>
    <row r="451" spans="1:16" x14ac:dyDescent="0.25">
      <c r="A451" s="2" t="s">
        <v>3021</v>
      </c>
      <c r="B451" s="3">
        <v>44336</v>
      </c>
      <c r="C451" s="2" t="s">
        <v>3022</v>
      </c>
      <c r="D451" t="s">
        <v>6163</v>
      </c>
      <c r="E451" s="2">
        <v>2</v>
      </c>
      <c r="F451" s="2" t="str">
        <f>_xlfn.XLOOKUP(C451,customers!$A$2:$A$1001,customers!$B$2:$B$1001,,0)</f>
        <v>Antone Harrold</v>
      </c>
      <c r="G451" s="2" t="str">
        <f>IF(_xlfn.XLOOKUP(orders!C451,customers!$A$1:$A$1001,customers!$C$1:$C$1001,,0)=0,"",_xlfn.XLOOKUP(orders!C451,customers!$A$1:$A$1001,customers!$C$1:$C$1001,,0))</f>
        <v>aharroldch@miibeian.gov.cn</v>
      </c>
      <c r="H451" s="2" t="str">
        <f>_xlfn.XLOOKUP(C451,customers!$A$1:$A$1001,customers!$G$1:$G$1001,,0)</f>
        <v>United States</v>
      </c>
      <c r="I451" t="str">
        <f>INDEX(products!$A$1:$G$49,MATCH(orders!$D451,products!$A$1:$A$49,0),MATCH(orders!I$1,products!$A$1:$G$1,0))</f>
        <v>Rob</v>
      </c>
      <c r="J451" t="str">
        <f t="shared" si="21"/>
        <v>Robusta</v>
      </c>
      <c r="K451" t="str">
        <f>INDEX(products!$A$1:$G$49,MATCH(orders!$D451,products!$A$1:$A$49,0),MATCH(orders!K$1,products!$A$1:$G$1,0))</f>
        <v>D</v>
      </c>
      <c r="L451" t="str">
        <f t="shared" si="22"/>
        <v>Dark</v>
      </c>
      <c r="M451" s="17">
        <f>INDEX(products!$A$1:$G$49,MATCH(orders!$D451,products!$A$1:$A$49,0),MATCH(orders!M$1,products!$A$1:$G$1,0))</f>
        <v>0.2</v>
      </c>
      <c r="N451" s="13">
        <f>INDEX(products!$A$1:$G$49,MATCH(orders!$D451,products!$A$1:$A$49,0),MATCH(orders!N$1,products!$A$1:$G$1,0))</f>
        <v>2.6849999999999996</v>
      </c>
      <c r="O451" s="15">
        <f t="shared" ref="O451:O514" si="23">N451*E451</f>
        <v>5.3699999999999992</v>
      </c>
      <c r="P451" t="str">
        <f>_xlfn.XLOOKUP(C451,customers!$A$2:$A$1001,customers!$I$2:$I$1001,,0)</f>
        <v>No</v>
      </c>
    </row>
    <row r="452" spans="1:16" x14ac:dyDescent="0.25">
      <c r="A452" s="2" t="s">
        <v>3027</v>
      </c>
      <c r="B452" s="3">
        <v>44207</v>
      </c>
      <c r="C452" s="2" t="s">
        <v>3028</v>
      </c>
      <c r="D452" t="s">
        <v>6145</v>
      </c>
      <c r="E452" s="2">
        <v>5</v>
      </c>
      <c r="F452" s="2" t="str">
        <f>_xlfn.XLOOKUP(C452,customers!$A$2:$A$1001,customers!$B$2:$B$1001,,0)</f>
        <v>Sim Pamphilon</v>
      </c>
      <c r="G452" s="2" t="str">
        <f>IF(_xlfn.XLOOKUP(orders!C452,customers!$A$1:$A$1001,customers!$C$1:$C$1001,,0)=0,"",_xlfn.XLOOKUP(orders!C452,customers!$A$1:$A$1001,customers!$C$1:$C$1001,,0))</f>
        <v>spamphilonci@mlb.com</v>
      </c>
      <c r="H452" s="2" t="str">
        <f>_xlfn.XLOOKUP(C452,customers!$A$1:$A$1001,customers!$G$1:$G$1001,,0)</f>
        <v>Ireland</v>
      </c>
      <c r="I452" t="str">
        <f>INDEX(products!$A$1:$G$49,MATCH(orders!$D452,products!$A$1:$A$49,0),MATCH(orders!I$1,products!$A$1:$G$1,0))</f>
        <v>Lib</v>
      </c>
      <c r="J452" t="str">
        <f t="shared" si="21"/>
        <v>Liberica</v>
      </c>
      <c r="K452" t="str">
        <f>INDEX(products!$A$1:$G$49,MATCH(orders!$D452,products!$A$1:$A$49,0),MATCH(orders!K$1,products!$A$1:$G$1,0))</f>
        <v>L</v>
      </c>
      <c r="L452" t="str">
        <f t="shared" si="22"/>
        <v>Light</v>
      </c>
      <c r="M452" s="17">
        <f>INDEX(products!$A$1:$G$49,MATCH(orders!$D452,products!$A$1:$A$49,0),MATCH(orders!M$1,products!$A$1:$G$1,0))</f>
        <v>0.2</v>
      </c>
      <c r="N452" s="13">
        <f>INDEX(products!$A$1:$G$49,MATCH(orders!$D452,products!$A$1:$A$49,0),MATCH(orders!N$1,products!$A$1:$G$1,0))</f>
        <v>4.7549999999999999</v>
      </c>
      <c r="O452" s="15">
        <f t="shared" si="23"/>
        <v>23.774999999999999</v>
      </c>
      <c r="P452" t="str">
        <f>_xlfn.XLOOKUP(C452,customers!$A$2:$A$1001,customers!$I$2:$I$1001,,0)</f>
        <v>No</v>
      </c>
    </row>
    <row r="453" spans="1:16" x14ac:dyDescent="0.25">
      <c r="A453" s="2" t="s">
        <v>3035</v>
      </c>
      <c r="B453" s="3">
        <v>43518</v>
      </c>
      <c r="C453" s="2" t="s">
        <v>3036</v>
      </c>
      <c r="D453" t="s">
        <v>6149</v>
      </c>
      <c r="E453" s="2">
        <v>2</v>
      </c>
      <c r="F453" s="2" t="str">
        <f>_xlfn.XLOOKUP(C453,customers!$A$2:$A$1001,customers!$B$2:$B$1001,,0)</f>
        <v>Mohandis Spurden</v>
      </c>
      <c r="G453" s="2" t="str">
        <f>IF(_xlfn.XLOOKUP(orders!C453,customers!$A$1:$A$1001,customers!$C$1:$C$1001,,0)=0,"",_xlfn.XLOOKUP(orders!C453,customers!$A$1:$A$1001,customers!$C$1:$C$1001,,0))</f>
        <v>mspurdencj@exblog.jp</v>
      </c>
      <c r="H453" s="2" t="str">
        <f>_xlfn.XLOOKUP(C453,customers!$A$1:$A$1001,customers!$G$1:$G$1001,,0)</f>
        <v>United States</v>
      </c>
      <c r="I453" t="str">
        <f>INDEX(products!$A$1:$G$49,MATCH(orders!$D453,products!$A$1:$A$49,0),MATCH(orders!I$1,products!$A$1:$G$1,0))</f>
        <v>Rob</v>
      </c>
      <c r="J453" t="str">
        <f t="shared" si="21"/>
        <v>Robusta</v>
      </c>
      <c r="K453" t="str">
        <f>INDEX(products!$A$1:$G$49,MATCH(orders!$D453,products!$A$1:$A$49,0),MATCH(orders!K$1,products!$A$1:$G$1,0))</f>
        <v>D</v>
      </c>
      <c r="L453" t="str">
        <f t="shared" si="22"/>
        <v>Dark</v>
      </c>
      <c r="M453" s="17">
        <f>INDEX(products!$A$1:$G$49,MATCH(orders!$D453,products!$A$1:$A$49,0),MATCH(orders!M$1,products!$A$1:$G$1,0))</f>
        <v>2.5</v>
      </c>
      <c r="N453" s="13">
        <f>INDEX(products!$A$1:$G$49,MATCH(orders!$D453,products!$A$1:$A$49,0),MATCH(orders!N$1,products!$A$1:$G$1,0))</f>
        <v>20.584999999999997</v>
      </c>
      <c r="O453" s="15">
        <f t="shared" si="23"/>
        <v>41.169999999999995</v>
      </c>
      <c r="P453" t="str">
        <f>_xlfn.XLOOKUP(C453,customers!$A$2:$A$1001,customers!$I$2:$I$1001,,0)</f>
        <v>Yes</v>
      </c>
    </row>
    <row r="454" spans="1:16" x14ac:dyDescent="0.25">
      <c r="A454" s="2" t="s">
        <v>3041</v>
      </c>
      <c r="B454" s="3">
        <v>44524</v>
      </c>
      <c r="C454" s="2" t="s">
        <v>3042</v>
      </c>
      <c r="D454" t="s">
        <v>6167</v>
      </c>
      <c r="E454" s="2">
        <v>3</v>
      </c>
      <c r="F454" s="2" t="str">
        <f>_xlfn.XLOOKUP(C454,customers!$A$2:$A$1001,customers!$B$2:$B$1001,,0)</f>
        <v>Morgen Seson</v>
      </c>
      <c r="G454" s="2" t="str">
        <f>IF(_xlfn.XLOOKUP(orders!C454,customers!$A$1:$A$1001,customers!$C$1:$C$1001,,0)=0,"",_xlfn.XLOOKUP(orders!C454,customers!$A$1:$A$1001,customers!$C$1:$C$1001,,0))</f>
        <v>msesonck@census.gov</v>
      </c>
      <c r="H454" s="2" t="str">
        <f>_xlfn.XLOOKUP(C454,customers!$A$1:$A$1001,customers!$G$1:$G$1001,,0)</f>
        <v>United States</v>
      </c>
      <c r="I454" t="str">
        <f>INDEX(products!$A$1:$G$49,MATCH(orders!$D454,products!$A$1:$A$49,0),MATCH(orders!I$1,products!$A$1:$G$1,0))</f>
        <v>Ara</v>
      </c>
      <c r="J454" t="str">
        <f t="shared" si="21"/>
        <v>Arabica</v>
      </c>
      <c r="K454" t="str">
        <f>INDEX(products!$A$1:$G$49,MATCH(orders!$D454,products!$A$1:$A$49,0),MATCH(orders!K$1,products!$A$1:$G$1,0))</f>
        <v>L</v>
      </c>
      <c r="L454" t="str">
        <f t="shared" si="22"/>
        <v>Light</v>
      </c>
      <c r="M454" s="17">
        <f>INDEX(products!$A$1:$G$49,MATCH(orders!$D454,products!$A$1:$A$49,0),MATCH(orders!M$1,products!$A$1:$G$1,0))</f>
        <v>0.2</v>
      </c>
      <c r="N454" s="13">
        <f>INDEX(products!$A$1:$G$49,MATCH(orders!$D454,products!$A$1:$A$49,0),MATCH(orders!N$1,products!$A$1:$G$1,0))</f>
        <v>3.8849999999999998</v>
      </c>
      <c r="O454" s="15">
        <f t="shared" si="23"/>
        <v>11.654999999999999</v>
      </c>
      <c r="P454" t="str">
        <f>_xlfn.XLOOKUP(C454,customers!$A$2:$A$1001,customers!$I$2:$I$1001,,0)</f>
        <v>No</v>
      </c>
    </row>
    <row r="455" spans="1:16" x14ac:dyDescent="0.25">
      <c r="A455" s="2" t="s">
        <v>3047</v>
      </c>
      <c r="B455" s="3">
        <v>44579</v>
      </c>
      <c r="C455" s="2" t="s">
        <v>3048</v>
      </c>
      <c r="D455" t="s">
        <v>6161</v>
      </c>
      <c r="E455" s="2">
        <v>4</v>
      </c>
      <c r="F455" s="2" t="str">
        <f>_xlfn.XLOOKUP(C455,customers!$A$2:$A$1001,customers!$B$2:$B$1001,,0)</f>
        <v>Nalani Pirrone</v>
      </c>
      <c r="G455" s="2" t="str">
        <f>IF(_xlfn.XLOOKUP(orders!C455,customers!$A$1:$A$1001,customers!$C$1:$C$1001,,0)=0,"",_xlfn.XLOOKUP(orders!C455,customers!$A$1:$A$1001,customers!$C$1:$C$1001,,0))</f>
        <v>npirronecl@weibo.com</v>
      </c>
      <c r="H455" s="2" t="str">
        <f>_xlfn.XLOOKUP(C455,customers!$A$1:$A$1001,customers!$G$1:$G$1001,,0)</f>
        <v>United States</v>
      </c>
      <c r="I455" t="str">
        <f>INDEX(products!$A$1:$G$49,MATCH(orders!$D455,products!$A$1:$A$49,0),MATCH(orders!I$1,products!$A$1:$G$1,0))</f>
        <v>Lib</v>
      </c>
      <c r="J455" t="str">
        <f t="shared" si="21"/>
        <v>Liberica</v>
      </c>
      <c r="K455" t="str">
        <f>INDEX(products!$A$1:$G$49,MATCH(orders!$D455,products!$A$1:$A$49,0),MATCH(orders!K$1,products!$A$1:$G$1,0))</f>
        <v>L</v>
      </c>
      <c r="L455" t="str">
        <f t="shared" si="22"/>
        <v>Light</v>
      </c>
      <c r="M455" s="17">
        <f>INDEX(products!$A$1:$G$49,MATCH(orders!$D455,products!$A$1:$A$49,0),MATCH(orders!M$1,products!$A$1:$G$1,0))</f>
        <v>0.5</v>
      </c>
      <c r="N455" s="13">
        <f>INDEX(products!$A$1:$G$49,MATCH(orders!$D455,products!$A$1:$A$49,0),MATCH(orders!N$1,products!$A$1:$G$1,0))</f>
        <v>9.51</v>
      </c>
      <c r="O455" s="15">
        <f t="shared" si="23"/>
        <v>38.04</v>
      </c>
      <c r="P455" t="str">
        <f>_xlfn.XLOOKUP(C455,customers!$A$2:$A$1001,customers!$I$2:$I$1001,,0)</f>
        <v>No</v>
      </c>
    </row>
    <row r="456" spans="1:16" x14ac:dyDescent="0.25">
      <c r="A456" s="2" t="s">
        <v>3053</v>
      </c>
      <c r="B456" s="3">
        <v>44421</v>
      </c>
      <c r="C456" s="2" t="s">
        <v>3054</v>
      </c>
      <c r="D456" t="s">
        <v>6149</v>
      </c>
      <c r="E456" s="2">
        <v>4</v>
      </c>
      <c r="F456" s="2" t="str">
        <f>_xlfn.XLOOKUP(C456,customers!$A$2:$A$1001,customers!$B$2:$B$1001,,0)</f>
        <v>Reube Cawley</v>
      </c>
      <c r="G456" s="2" t="str">
        <f>IF(_xlfn.XLOOKUP(orders!C456,customers!$A$1:$A$1001,customers!$C$1:$C$1001,,0)=0,"",_xlfn.XLOOKUP(orders!C456,customers!$A$1:$A$1001,customers!$C$1:$C$1001,,0))</f>
        <v>rcawleycm@yellowbook.com</v>
      </c>
      <c r="H456" s="2" t="str">
        <f>_xlfn.XLOOKUP(C456,customers!$A$1:$A$1001,customers!$G$1:$G$1001,,0)</f>
        <v>Ireland</v>
      </c>
      <c r="I456" t="str">
        <f>INDEX(products!$A$1:$G$49,MATCH(orders!$D456,products!$A$1:$A$49,0),MATCH(orders!I$1,products!$A$1:$G$1,0))</f>
        <v>Rob</v>
      </c>
      <c r="J456" t="str">
        <f t="shared" si="21"/>
        <v>Robusta</v>
      </c>
      <c r="K456" t="str">
        <f>INDEX(products!$A$1:$G$49,MATCH(orders!$D456,products!$A$1:$A$49,0),MATCH(orders!K$1,products!$A$1:$G$1,0))</f>
        <v>D</v>
      </c>
      <c r="L456" t="str">
        <f t="shared" si="22"/>
        <v>Dark</v>
      </c>
      <c r="M456" s="17">
        <f>INDEX(products!$A$1:$G$49,MATCH(orders!$D456,products!$A$1:$A$49,0),MATCH(orders!M$1,products!$A$1:$G$1,0))</f>
        <v>2.5</v>
      </c>
      <c r="N456" s="13">
        <f>INDEX(products!$A$1:$G$49,MATCH(orders!$D456,products!$A$1:$A$49,0),MATCH(orders!N$1,products!$A$1:$G$1,0))</f>
        <v>20.584999999999997</v>
      </c>
      <c r="O456" s="15">
        <f t="shared" si="23"/>
        <v>82.339999999999989</v>
      </c>
      <c r="P456" t="str">
        <f>_xlfn.XLOOKUP(C456,customers!$A$2:$A$1001,customers!$I$2:$I$1001,,0)</f>
        <v>Yes</v>
      </c>
    </row>
    <row r="457" spans="1:16" x14ac:dyDescent="0.25">
      <c r="A457" s="2" t="s">
        <v>3058</v>
      </c>
      <c r="B457" s="3">
        <v>43841</v>
      </c>
      <c r="C457" s="2" t="s">
        <v>3059</v>
      </c>
      <c r="D457" t="s">
        <v>6145</v>
      </c>
      <c r="E457" s="2">
        <v>2</v>
      </c>
      <c r="F457" s="2" t="str">
        <f>_xlfn.XLOOKUP(C457,customers!$A$2:$A$1001,customers!$B$2:$B$1001,,0)</f>
        <v>Stan Barribal</v>
      </c>
      <c r="G457" s="2" t="str">
        <f>IF(_xlfn.XLOOKUP(orders!C457,customers!$A$1:$A$1001,customers!$C$1:$C$1001,,0)=0,"",_xlfn.XLOOKUP(orders!C457,customers!$A$1:$A$1001,customers!$C$1:$C$1001,,0))</f>
        <v>sbarribalcn@microsoft.com</v>
      </c>
      <c r="H457" s="2" t="str">
        <f>_xlfn.XLOOKUP(C457,customers!$A$1:$A$1001,customers!$G$1:$G$1001,,0)</f>
        <v>Ireland</v>
      </c>
      <c r="I457" t="str">
        <f>INDEX(products!$A$1:$G$49,MATCH(orders!$D457,products!$A$1:$A$49,0),MATCH(orders!I$1,products!$A$1:$G$1,0))</f>
        <v>Lib</v>
      </c>
      <c r="J457" t="str">
        <f t="shared" si="21"/>
        <v>Liberica</v>
      </c>
      <c r="K457" t="str">
        <f>INDEX(products!$A$1:$G$49,MATCH(orders!$D457,products!$A$1:$A$49,0),MATCH(orders!K$1,products!$A$1:$G$1,0))</f>
        <v>L</v>
      </c>
      <c r="L457" t="str">
        <f t="shared" si="22"/>
        <v>Light</v>
      </c>
      <c r="M457" s="17">
        <f>INDEX(products!$A$1:$G$49,MATCH(orders!$D457,products!$A$1:$A$49,0),MATCH(orders!M$1,products!$A$1:$G$1,0))</f>
        <v>0.2</v>
      </c>
      <c r="N457" s="13">
        <f>INDEX(products!$A$1:$G$49,MATCH(orders!$D457,products!$A$1:$A$49,0),MATCH(orders!N$1,products!$A$1:$G$1,0))</f>
        <v>4.7549999999999999</v>
      </c>
      <c r="O457" s="15">
        <f t="shared" si="23"/>
        <v>9.51</v>
      </c>
      <c r="P457" t="str">
        <f>_xlfn.XLOOKUP(C457,customers!$A$2:$A$1001,customers!$I$2:$I$1001,,0)</f>
        <v>Yes</v>
      </c>
    </row>
    <row r="458" spans="1:16" x14ac:dyDescent="0.25">
      <c r="A458" s="2" t="s">
        <v>3064</v>
      </c>
      <c r="B458" s="3">
        <v>44017</v>
      </c>
      <c r="C458" s="2" t="s">
        <v>3065</v>
      </c>
      <c r="D458" t="s">
        <v>6149</v>
      </c>
      <c r="E458" s="2">
        <v>2</v>
      </c>
      <c r="F458" s="2" t="str">
        <f>_xlfn.XLOOKUP(C458,customers!$A$2:$A$1001,customers!$B$2:$B$1001,,0)</f>
        <v>Agnes Adamides</v>
      </c>
      <c r="G458" s="2" t="str">
        <f>IF(_xlfn.XLOOKUP(orders!C458,customers!$A$1:$A$1001,customers!$C$1:$C$1001,,0)=0,"",_xlfn.XLOOKUP(orders!C458,customers!$A$1:$A$1001,customers!$C$1:$C$1001,,0))</f>
        <v>aadamidesco@bizjournals.com</v>
      </c>
      <c r="H458" s="2" t="str">
        <f>_xlfn.XLOOKUP(C458,customers!$A$1:$A$1001,customers!$G$1:$G$1001,,0)</f>
        <v>United Kingdom</v>
      </c>
      <c r="I458" t="str">
        <f>INDEX(products!$A$1:$G$49,MATCH(orders!$D458,products!$A$1:$A$49,0),MATCH(orders!I$1,products!$A$1:$G$1,0))</f>
        <v>Rob</v>
      </c>
      <c r="J458" t="str">
        <f t="shared" si="21"/>
        <v>Robusta</v>
      </c>
      <c r="K458" t="str">
        <f>INDEX(products!$A$1:$G$49,MATCH(orders!$D458,products!$A$1:$A$49,0),MATCH(orders!K$1,products!$A$1:$G$1,0))</f>
        <v>D</v>
      </c>
      <c r="L458" t="str">
        <f t="shared" si="22"/>
        <v>Dark</v>
      </c>
      <c r="M458" s="17">
        <f>INDEX(products!$A$1:$G$49,MATCH(orders!$D458,products!$A$1:$A$49,0),MATCH(orders!M$1,products!$A$1:$G$1,0))</f>
        <v>2.5</v>
      </c>
      <c r="N458" s="13">
        <f>INDEX(products!$A$1:$G$49,MATCH(orders!$D458,products!$A$1:$A$49,0),MATCH(orders!N$1,products!$A$1:$G$1,0))</f>
        <v>20.584999999999997</v>
      </c>
      <c r="O458" s="15">
        <f t="shared" si="23"/>
        <v>41.169999999999995</v>
      </c>
      <c r="P458" t="str">
        <f>_xlfn.XLOOKUP(C458,customers!$A$2:$A$1001,customers!$I$2:$I$1001,,0)</f>
        <v>No</v>
      </c>
    </row>
    <row r="459" spans="1:16" x14ac:dyDescent="0.25">
      <c r="A459" s="2" t="s">
        <v>3070</v>
      </c>
      <c r="B459" s="3">
        <v>43671</v>
      </c>
      <c r="C459" s="2" t="s">
        <v>3071</v>
      </c>
      <c r="D459" t="s">
        <v>6161</v>
      </c>
      <c r="E459" s="2">
        <v>5</v>
      </c>
      <c r="F459" s="2" t="str">
        <f>_xlfn.XLOOKUP(C459,customers!$A$2:$A$1001,customers!$B$2:$B$1001,,0)</f>
        <v>Carmelita Thowes</v>
      </c>
      <c r="G459" s="2" t="str">
        <f>IF(_xlfn.XLOOKUP(orders!C459,customers!$A$1:$A$1001,customers!$C$1:$C$1001,,0)=0,"",_xlfn.XLOOKUP(orders!C459,customers!$A$1:$A$1001,customers!$C$1:$C$1001,,0))</f>
        <v>cthowescp@craigslist.org</v>
      </c>
      <c r="H459" s="2" t="str">
        <f>_xlfn.XLOOKUP(C459,customers!$A$1:$A$1001,customers!$G$1:$G$1001,,0)</f>
        <v>United States</v>
      </c>
      <c r="I459" t="str">
        <f>INDEX(products!$A$1:$G$49,MATCH(orders!$D459,products!$A$1:$A$49,0),MATCH(orders!I$1,products!$A$1:$G$1,0))</f>
        <v>Lib</v>
      </c>
      <c r="J459" t="str">
        <f t="shared" si="21"/>
        <v>Liberica</v>
      </c>
      <c r="K459" t="str">
        <f>INDEX(products!$A$1:$G$49,MATCH(orders!$D459,products!$A$1:$A$49,0),MATCH(orders!K$1,products!$A$1:$G$1,0))</f>
        <v>L</v>
      </c>
      <c r="L459" t="str">
        <f t="shared" si="22"/>
        <v>Light</v>
      </c>
      <c r="M459" s="17">
        <f>INDEX(products!$A$1:$G$49,MATCH(orders!$D459,products!$A$1:$A$49,0),MATCH(orders!M$1,products!$A$1:$G$1,0))</f>
        <v>0.5</v>
      </c>
      <c r="N459" s="13">
        <f>INDEX(products!$A$1:$G$49,MATCH(orders!$D459,products!$A$1:$A$49,0),MATCH(orders!N$1,products!$A$1:$G$1,0))</f>
        <v>9.51</v>
      </c>
      <c r="O459" s="15">
        <f t="shared" si="23"/>
        <v>47.55</v>
      </c>
      <c r="P459" t="str">
        <f>_xlfn.XLOOKUP(C459,customers!$A$2:$A$1001,customers!$I$2:$I$1001,,0)</f>
        <v>No</v>
      </c>
    </row>
    <row r="460" spans="1:16" x14ac:dyDescent="0.25">
      <c r="A460" s="2" t="s">
        <v>3076</v>
      </c>
      <c r="B460" s="3">
        <v>44707</v>
      </c>
      <c r="C460" s="2" t="s">
        <v>3077</v>
      </c>
      <c r="D460" t="s">
        <v>6155</v>
      </c>
      <c r="E460" s="2">
        <v>4</v>
      </c>
      <c r="F460" s="2" t="str">
        <f>_xlfn.XLOOKUP(C460,customers!$A$2:$A$1001,customers!$B$2:$B$1001,,0)</f>
        <v>Rodolfo Willoway</v>
      </c>
      <c r="G460" s="2" t="str">
        <f>IF(_xlfn.XLOOKUP(orders!C460,customers!$A$1:$A$1001,customers!$C$1:$C$1001,,0)=0,"",_xlfn.XLOOKUP(orders!C460,customers!$A$1:$A$1001,customers!$C$1:$C$1001,,0))</f>
        <v>rwillowaycq@admin.ch</v>
      </c>
      <c r="H460" s="2" t="str">
        <f>_xlfn.XLOOKUP(C460,customers!$A$1:$A$1001,customers!$G$1:$G$1001,,0)</f>
        <v>United States</v>
      </c>
      <c r="I460" t="str">
        <f>INDEX(products!$A$1:$G$49,MATCH(orders!$D460,products!$A$1:$A$49,0),MATCH(orders!I$1,products!$A$1:$G$1,0))</f>
        <v>Ara</v>
      </c>
      <c r="J460" t="str">
        <f t="shared" si="21"/>
        <v>Arabica</v>
      </c>
      <c r="K460" t="str">
        <f>INDEX(products!$A$1:$G$49,MATCH(orders!$D460,products!$A$1:$A$49,0),MATCH(orders!K$1,products!$A$1:$G$1,0))</f>
        <v>M</v>
      </c>
      <c r="L460" t="str">
        <f t="shared" si="22"/>
        <v>Medium</v>
      </c>
      <c r="M460" s="17">
        <f>INDEX(products!$A$1:$G$49,MATCH(orders!$D460,products!$A$1:$A$49,0),MATCH(orders!M$1,products!$A$1:$G$1,0))</f>
        <v>1</v>
      </c>
      <c r="N460" s="13">
        <f>INDEX(products!$A$1:$G$49,MATCH(orders!$D460,products!$A$1:$A$49,0),MATCH(orders!N$1,products!$A$1:$G$1,0))</f>
        <v>11.25</v>
      </c>
      <c r="O460" s="15">
        <f t="shared" si="23"/>
        <v>45</v>
      </c>
      <c r="P460" t="str">
        <f>_xlfn.XLOOKUP(C460,customers!$A$2:$A$1001,customers!$I$2:$I$1001,,0)</f>
        <v>No</v>
      </c>
    </row>
    <row r="461" spans="1:16" x14ac:dyDescent="0.25">
      <c r="A461" s="2" t="s">
        <v>3082</v>
      </c>
      <c r="B461" s="3">
        <v>43840</v>
      </c>
      <c r="C461" s="2" t="s">
        <v>3083</v>
      </c>
      <c r="D461" t="s">
        <v>6145</v>
      </c>
      <c r="E461" s="2">
        <v>5</v>
      </c>
      <c r="F461" s="2" t="str">
        <f>_xlfn.XLOOKUP(C461,customers!$A$2:$A$1001,customers!$B$2:$B$1001,,0)</f>
        <v>Alvis Elwin</v>
      </c>
      <c r="G461" s="2" t="str">
        <f>IF(_xlfn.XLOOKUP(orders!C461,customers!$A$1:$A$1001,customers!$C$1:$C$1001,,0)=0,"",_xlfn.XLOOKUP(orders!C461,customers!$A$1:$A$1001,customers!$C$1:$C$1001,,0))</f>
        <v>aelwincr@privacy.gov.au</v>
      </c>
      <c r="H461" s="2" t="str">
        <f>_xlfn.XLOOKUP(C461,customers!$A$1:$A$1001,customers!$G$1:$G$1001,,0)</f>
        <v>United States</v>
      </c>
      <c r="I461" t="str">
        <f>INDEX(products!$A$1:$G$49,MATCH(orders!$D461,products!$A$1:$A$49,0),MATCH(orders!I$1,products!$A$1:$G$1,0))</f>
        <v>Lib</v>
      </c>
      <c r="J461" t="str">
        <f t="shared" si="21"/>
        <v>Liberica</v>
      </c>
      <c r="K461" t="str">
        <f>INDEX(products!$A$1:$G$49,MATCH(orders!$D461,products!$A$1:$A$49,0),MATCH(orders!K$1,products!$A$1:$G$1,0))</f>
        <v>L</v>
      </c>
      <c r="L461" t="str">
        <f t="shared" si="22"/>
        <v>Light</v>
      </c>
      <c r="M461" s="17">
        <f>INDEX(products!$A$1:$G$49,MATCH(orders!$D461,products!$A$1:$A$49,0),MATCH(orders!M$1,products!$A$1:$G$1,0))</f>
        <v>0.2</v>
      </c>
      <c r="N461" s="13">
        <f>INDEX(products!$A$1:$G$49,MATCH(orders!$D461,products!$A$1:$A$49,0),MATCH(orders!N$1,products!$A$1:$G$1,0))</f>
        <v>4.7549999999999999</v>
      </c>
      <c r="O461" s="15">
        <f t="shared" si="23"/>
        <v>23.774999999999999</v>
      </c>
      <c r="P461" t="str">
        <f>_xlfn.XLOOKUP(C461,customers!$A$2:$A$1001,customers!$I$2:$I$1001,,0)</f>
        <v>No</v>
      </c>
    </row>
    <row r="462" spans="1:16" x14ac:dyDescent="0.25">
      <c r="A462" s="2" t="s">
        <v>3088</v>
      </c>
      <c r="B462" s="3">
        <v>43602</v>
      </c>
      <c r="C462" s="2" t="s">
        <v>3089</v>
      </c>
      <c r="D462" t="s">
        <v>6172</v>
      </c>
      <c r="E462" s="2">
        <v>3</v>
      </c>
      <c r="F462" s="2" t="str">
        <f>_xlfn.XLOOKUP(C462,customers!$A$2:$A$1001,customers!$B$2:$B$1001,,0)</f>
        <v>Araldo Bilbrook</v>
      </c>
      <c r="G462" s="2" t="str">
        <f>IF(_xlfn.XLOOKUP(orders!C462,customers!$A$1:$A$1001,customers!$C$1:$C$1001,,0)=0,"",_xlfn.XLOOKUP(orders!C462,customers!$A$1:$A$1001,customers!$C$1:$C$1001,,0))</f>
        <v>abilbrookcs@booking.com</v>
      </c>
      <c r="H462" s="2" t="str">
        <f>_xlfn.XLOOKUP(C462,customers!$A$1:$A$1001,customers!$G$1:$G$1001,,0)</f>
        <v>Ireland</v>
      </c>
      <c r="I462" t="str">
        <f>INDEX(products!$A$1:$G$49,MATCH(orders!$D462,products!$A$1:$A$49,0),MATCH(orders!I$1,products!$A$1:$G$1,0))</f>
        <v>Rob</v>
      </c>
      <c r="J462" t="str">
        <f t="shared" si="21"/>
        <v>Robusta</v>
      </c>
      <c r="K462" t="str">
        <f>INDEX(products!$A$1:$G$49,MATCH(orders!$D462,products!$A$1:$A$49,0),MATCH(orders!K$1,products!$A$1:$G$1,0))</f>
        <v>D</v>
      </c>
      <c r="L462" t="str">
        <f t="shared" si="22"/>
        <v>Dark</v>
      </c>
      <c r="M462" s="17">
        <f>INDEX(products!$A$1:$G$49,MATCH(orders!$D462,products!$A$1:$A$49,0),MATCH(orders!M$1,products!$A$1:$G$1,0))</f>
        <v>0.5</v>
      </c>
      <c r="N462" s="13">
        <f>INDEX(products!$A$1:$G$49,MATCH(orders!$D462,products!$A$1:$A$49,0),MATCH(orders!N$1,products!$A$1:$G$1,0))</f>
        <v>5.3699999999999992</v>
      </c>
      <c r="O462" s="15">
        <f t="shared" si="23"/>
        <v>16.11</v>
      </c>
      <c r="P462" t="str">
        <f>_xlfn.XLOOKUP(C462,customers!$A$2:$A$1001,customers!$I$2:$I$1001,,0)</f>
        <v>Yes</v>
      </c>
    </row>
    <row r="463" spans="1:16" x14ac:dyDescent="0.25">
      <c r="A463" s="2" t="s">
        <v>3094</v>
      </c>
      <c r="B463" s="3">
        <v>44036</v>
      </c>
      <c r="C463" s="2" t="s">
        <v>3095</v>
      </c>
      <c r="D463" t="s">
        <v>6163</v>
      </c>
      <c r="E463" s="2">
        <v>4</v>
      </c>
      <c r="F463" s="2" t="str">
        <f>_xlfn.XLOOKUP(C463,customers!$A$2:$A$1001,customers!$B$2:$B$1001,,0)</f>
        <v>Ransell McKall</v>
      </c>
      <c r="G463" s="2" t="str">
        <f>IF(_xlfn.XLOOKUP(orders!C463,customers!$A$1:$A$1001,customers!$C$1:$C$1001,,0)=0,"",_xlfn.XLOOKUP(orders!C463,customers!$A$1:$A$1001,customers!$C$1:$C$1001,,0))</f>
        <v>rmckallct@sakura.ne.jp</v>
      </c>
      <c r="H463" s="2" t="str">
        <f>_xlfn.XLOOKUP(C463,customers!$A$1:$A$1001,customers!$G$1:$G$1001,,0)</f>
        <v>United Kingdom</v>
      </c>
      <c r="I463" t="str">
        <f>INDEX(products!$A$1:$G$49,MATCH(orders!$D463,products!$A$1:$A$49,0),MATCH(orders!I$1,products!$A$1:$G$1,0))</f>
        <v>Rob</v>
      </c>
      <c r="J463" t="str">
        <f t="shared" si="21"/>
        <v>Robusta</v>
      </c>
      <c r="K463" t="str">
        <f>INDEX(products!$A$1:$G$49,MATCH(orders!$D463,products!$A$1:$A$49,0),MATCH(orders!K$1,products!$A$1:$G$1,0))</f>
        <v>D</v>
      </c>
      <c r="L463" t="str">
        <f t="shared" si="22"/>
        <v>Dark</v>
      </c>
      <c r="M463" s="17">
        <f>INDEX(products!$A$1:$G$49,MATCH(orders!$D463,products!$A$1:$A$49,0),MATCH(orders!M$1,products!$A$1:$G$1,0))</f>
        <v>0.2</v>
      </c>
      <c r="N463" s="13">
        <f>INDEX(products!$A$1:$G$49,MATCH(orders!$D463,products!$A$1:$A$49,0),MATCH(orders!N$1,products!$A$1:$G$1,0))</f>
        <v>2.6849999999999996</v>
      </c>
      <c r="O463" s="15">
        <f t="shared" si="23"/>
        <v>10.739999999999998</v>
      </c>
      <c r="P463" t="str">
        <f>_xlfn.XLOOKUP(C463,customers!$A$2:$A$1001,customers!$I$2:$I$1001,,0)</f>
        <v>Yes</v>
      </c>
    </row>
    <row r="464" spans="1:16" x14ac:dyDescent="0.25">
      <c r="A464" s="2" t="s">
        <v>3100</v>
      </c>
      <c r="B464" s="3">
        <v>44124</v>
      </c>
      <c r="C464" s="2" t="s">
        <v>3101</v>
      </c>
      <c r="D464" t="s">
        <v>6147</v>
      </c>
      <c r="E464" s="2">
        <v>5</v>
      </c>
      <c r="F464" s="2" t="str">
        <f>_xlfn.XLOOKUP(C464,customers!$A$2:$A$1001,customers!$B$2:$B$1001,,0)</f>
        <v>Borg Daile</v>
      </c>
      <c r="G464" s="2" t="str">
        <f>IF(_xlfn.XLOOKUP(orders!C464,customers!$A$1:$A$1001,customers!$C$1:$C$1001,,0)=0,"",_xlfn.XLOOKUP(orders!C464,customers!$A$1:$A$1001,customers!$C$1:$C$1001,,0))</f>
        <v>bdailecu@vistaprint.com</v>
      </c>
      <c r="H464" s="2" t="str">
        <f>_xlfn.XLOOKUP(C464,customers!$A$1:$A$1001,customers!$G$1:$G$1001,,0)</f>
        <v>United States</v>
      </c>
      <c r="I464" t="str">
        <f>INDEX(products!$A$1:$G$49,MATCH(orders!$D464,products!$A$1:$A$49,0),MATCH(orders!I$1,products!$A$1:$G$1,0))</f>
        <v>Ara</v>
      </c>
      <c r="J464" t="str">
        <f t="shared" si="21"/>
        <v>Arabica</v>
      </c>
      <c r="K464" t="str">
        <f>INDEX(products!$A$1:$G$49,MATCH(orders!$D464,products!$A$1:$A$49,0),MATCH(orders!K$1,products!$A$1:$G$1,0))</f>
        <v>D</v>
      </c>
      <c r="L464" t="str">
        <f t="shared" si="22"/>
        <v>Dark</v>
      </c>
      <c r="M464" s="17">
        <f>INDEX(products!$A$1:$G$49,MATCH(orders!$D464,products!$A$1:$A$49,0),MATCH(orders!M$1,products!$A$1:$G$1,0))</f>
        <v>1</v>
      </c>
      <c r="N464" s="13">
        <f>INDEX(products!$A$1:$G$49,MATCH(orders!$D464,products!$A$1:$A$49,0),MATCH(orders!N$1,products!$A$1:$G$1,0))</f>
        <v>9.9499999999999993</v>
      </c>
      <c r="O464" s="15">
        <f t="shared" si="23"/>
        <v>49.75</v>
      </c>
      <c r="P464" t="str">
        <f>_xlfn.XLOOKUP(C464,customers!$A$2:$A$1001,customers!$I$2:$I$1001,,0)</f>
        <v>Yes</v>
      </c>
    </row>
    <row r="465" spans="1:16" x14ac:dyDescent="0.25">
      <c r="A465" s="2" t="s">
        <v>3106</v>
      </c>
      <c r="B465" s="3">
        <v>43730</v>
      </c>
      <c r="C465" s="2" t="s">
        <v>3107</v>
      </c>
      <c r="D465" t="s">
        <v>6141</v>
      </c>
      <c r="E465" s="2">
        <v>2</v>
      </c>
      <c r="F465" s="2" t="str">
        <f>_xlfn.XLOOKUP(C465,customers!$A$2:$A$1001,customers!$B$2:$B$1001,,0)</f>
        <v>Adolphe Treherne</v>
      </c>
      <c r="G465" s="2" t="str">
        <f>IF(_xlfn.XLOOKUP(orders!C465,customers!$A$1:$A$1001,customers!$C$1:$C$1001,,0)=0,"",_xlfn.XLOOKUP(orders!C465,customers!$A$1:$A$1001,customers!$C$1:$C$1001,,0))</f>
        <v>atrehernecv@state.tx.us</v>
      </c>
      <c r="H465" s="2" t="str">
        <f>_xlfn.XLOOKUP(C465,customers!$A$1:$A$1001,customers!$G$1:$G$1001,,0)</f>
        <v>Ireland</v>
      </c>
      <c r="I465" t="str">
        <f>INDEX(products!$A$1:$G$49,MATCH(orders!$D465,products!$A$1:$A$49,0),MATCH(orders!I$1,products!$A$1:$G$1,0))</f>
        <v>Exc</v>
      </c>
      <c r="J465" t="str">
        <f t="shared" si="21"/>
        <v>Excelsa</v>
      </c>
      <c r="K465" t="str">
        <f>INDEX(products!$A$1:$G$49,MATCH(orders!$D465,products!$A$1:$A$49,0),MATCH(orders!K$1,products!$A$1:$G$1,0))</f>
        <v>M</v>
      </c>
      <c r="L465" t="str">
        <f t="shared" si="22"/>
        <v>Medium</v>
      </c>
      <c r="M465" s="17">
        <f>INDEX(products!$A$1:$G$49,MATCH(orders!$D465,products!$A$1:$A$49,0),MATCH(orders!M$1,products!$A$1:$G$1,0))</f>
        <v>1</v>
      </c>
      <c r="N465" s="13">
        <f>INDEX(products!$A$1:$G$49,MATCH(orders!$D465,products!$A$1:$A$49,0),MATCH(orders!N$1,products!$A$1:$G$1,0))</f>
        <v>13.75</v>
      </c>
      <c r="O465" s="15">
        <f t="shared" si="23"/>
        <v>27.5</v>
      </c>
      <c r="P465" t="str">
        <f>_xlfn.XLOOKUP(C465,customers!$A$2:$A$1001,customers!$I$2:$I$1001,,0)</f>
        <v>No</v>
      </c>
    </row>
    <row r="466" spans="1:16" x14ac:dyDescent="0.25">
      <c r="A466" s="2" t="s">
        <v>3112</v>
      </c>
      <c r="B466" s="3">
        <v>43989</v>
      </c>
      <c r="C466" s="2" t="s">
        <v>3113</v>
      </c>
      <c r="D466" t="s">
        <v>6165</v>
      </c>
      <c r="E466" s="2">
        <v>4</v>
      </c>
      <c r="F466" s="2" t="str">
        <f>_xlfn.XLOOKUP(C466,customers!$A$2:$A$1001,customers!$B$2:$B$1001,,0)</f>
        <v>Annetta Brentnall</v>
      </c>
      <c r="G466" s="2" t="str">
        <f>IF(_xlfn.XLOOKUP(orders!C466,customers!$A$1:$A$1001,customers!$C$1:$C$1001,,0)=0,"",_xlfn.XLOOKUP(orders!C466,customers!$A$1:$A$1001,customers!$C$1:$C$1001,,0))</f>
        <v>abrentnallcw@biglobe.ne.jp</v>
      </c>
      <c r="H466" s="2" t="str">
        <f>_xlfn.XLOOKUP(C466,customers!$A$1:$A$1001,customers!$G$1:$G$1001,,0)</f>
        <v>United Kingdom</v>
      </c>
      <c r="I466" t="str">
        <f>INDEX(products!$A$1:$G$49,MATCH(orders!$D466,products!$A$1:$A$49,0),MATCH(orders!I$1,products!$A$1:$G$1,0))</f>
        <v>Lib</v>
      </c>
      <c r="J466" t="str">
        <f t="shared" si="21"/>
        <v>Liberica</v>
      </c>
      <c r="K466" t="str">
        <f>INDEX(products!$A$1:$G$49,MATCH(orders!$D466,products!$A$1:$A$49,0),MATCH(orders!K$1,products!$A$1:$G$1,0))</f>
        <v>D</v>
      </c>
      <c r="L466" t="str">
        <f t="shared" si="22"/>
        <v>Dark</v>
      </c>
      <c r="M466" s="17">
        <f>INDEX(products!$A$1:$G$49,MATCH(orders!$D466,products!$A$1:$A$49,0),MATCH(orders!M$1,products!$A$1:$G$1,0))</f>
        <v>2.5</v>
      </c>
      <c r="N466" s="13">
        <f>INDEX(products!$A$1:$G$49,MATCH(orders!$D466,products!$A$1:$A$49,0),MATCH(orders!N$1,products!$A$1:$G$1,0))</f>
        <v>29.784999999999997</v>
      </c>
      <c r="O466" s="15">
        <f t="shared" si="23"/>
        <v>119.13999999999999</v>
      </c>
      <c r="P466" t="str">
        <f>_xlfn.XLOOKUP(C466,customers!$A$2:$A$1001,customers!$I$2:$I$1001,,0)</f>
        <v>No</v>
      </c>
    </row>
    <row r="467" spans="1:16" x14ac:dyDescent="0.25">
      <c r="A467" s="2" t="s">
        <v>3118</v>
      </c>
      <c r="B467" s="3">
        <v>43814</v>
      </c>
      <c r="C467" s="2" t="s">
        <v>3119</v>
      </c>
      <c r="D467" t="s">
        <v>6149</v>
      </c>
      <c r="E467" s="2">
        <v>1</v>
      </c>
      <c r="F467" s="2" t="str">
        <f>_xlfn.XLOOKUP(C467,customers!$A$2:$A$1001,customers!$B$2:$B$1001,,0)</f>
        <v>Dick Drinkall</v>
      </c>
      <c r="G467" s="2" t="str">
        <f>IF(_xlfn.XLOOKUP(orders!C467,customers!$A$1:$A$1001,customers!$C$1:$C$1001,,0)=0,"",_xlfn.XLOOKUP(orders!C467,customers!$A$1:$A$1001,customers!$C$1:$C$1001,,0))</f>
        <v>ddrinkallcx@psu.edu</v>
      </c>
      <c r="H467" s="2" t="str">
        <f>_xlfn.XLOOKUP(C467,customers!$A$1:$A$1001,customers!$G$1:$G$1001,,0)</f>
        <v>United States</v>
      </c>
      <c r="I467" t="str">
        <f>INDEX(products!$A$1:$G$49,MATCH(orders!$D467,products!$A$1:$A$49,0),MATCH(orders!I$1,products!$A$1:$G$1,0))</f>
        <v>Rob</v>
      </c>
      <c r="J467" t="str">
        <f t="shared" si="21"/>
        <v>Robusta</v>
      </c>
      <c r="K467" t="str">
        <f>INDEX(products!$A$1:$G$49,MATCH(orders!$D467,products!$A$1:$A$49,0),MATCH(orders!K$1,products!$A$1:$G$1,0))</f>
        <v>D</v>
      </c>
      <c r="L467" t="str">
        <f t="shared" si="22"/>
        <v>Dark</v>
      </c>
      <c r="M467" s="17">
        <f>INDEX(products!$A$1:$G$49,MATCH(orders!$D467,products!$A$1:$A$49,0),MATCH(orders!M$1,products!$A$1:$G$1,0))</f>
        <v>2.5</v>
      </c>
      <c r="N467" s="13">
        <f>INDEX(products!$A$1:$G$49,MATCH(orders!$D467,products!$A$1:$A$49,0),MATCH(orders!N$1,products!$A$1:$G$1,0))</f>
        <v>20.584999999999997</v>
      </c>
      <c r="O467" s="15">
        <f t="shared" si="23"/>
        <v>20.584999999999997</v>
      </c>
      <c r="P467" t="str">
        <f>_xlfn.XLOOKUP(C467,customers!$A$2:$A$1001,customers!$I$2:$I$1001,,0)</f>
        <v>Yes</v>
      </c>
    </row>
    <row r="468" spans="1:16" x14ac:dyDescent="0.25">
      <c r="A468" s="2" t="s">
        <v>3124</v>
      </c>
      <c r="B468" s="3">
        <v>44171</v>
      </c>
      <c r="C468" s="2" t="s">
        <v>3125</v>
      </c>
      <c r="D468" t="s">
        <v>6154</v>
      </c>
      <c r="E468" s="2">
        <v>3</v>
      </c>
      <c r="F468" s="2" t="str">
        <f>_xlfn.XLOOKUP(C468,customers!$A$2:$A$1001,customers!$B$2:$B$1001,,0)</f>
        <v>Dagny Kornel</v>
      </c>
      <c r="G468" s="2" t="str">
        <f>IF(_xlfn.XLOOKUP(orders!C468,customers!$A$1:$A$1001,customers!$C$1:$C$1001,,0)=0,"",_xlfn.XLOOKUP(orders!C468,customers!$A$1:$A$1001,customers!$C$1:$C$1001,,0))</f>
        <v>dkornelcy@cyberchimps.com</v>
      </c>
      <c r="H468" s="2" t="str">
        <f>_xlfn.XLOOKUP(C468,customers!$A$1:$A$1001,customers!$G$1:$G$1001,,0)</f>
        <v>United States</v>
      </c>
      <c r="I468" t="str">
        <f>INDEX(products!$A$1:$G$49,MATCH(orders!$D468,products!$A$1:$A$49,0),MATCH(orders!I$1,products!$A$1:$G$1,0))</f>
        <v>Ara</v>
      </c>
      <c r="J468" t="str">
        <f t="shared" si="21"/>
        <v>Arabica</v>
      </c>
      <c r="K468" t="str">
        <f>INDEX(products!$A$1:$G$49,MATCH(orders!$D468,products!$A$1:$A$49,0),MATCH(orders!K$1,products!$A$1:$G$1,0))</f>
        <v>D</v>
      </c>
      <c r="L468" t="str">
        <f t="shared" si="22"/>
        <v>Dark</v>
      </c>
      <c r="M468" s="17">
        <f>INDEX(products!$A$1:$G$49,MATCH(orders!$D468,products!$A$1:$A$49,0),MATCH(orders!M$1,products!$A$1:$G$1,0))</f>
        <v>0.2</v>
      </c>
      <c r="N468" s="13">
        <f>INDEX(products!$A$1:$G$49,MATCH(orders!$D468,products!$A$1:$A$49,0),MATCH(orders!N$1,products!$A$1:$G$1,0))</f>
        <v>2.9849999999999999</v>
      </c>
      <c r="O468" s="15">
        <f t="shared" si="23"/>
        <v>8.9550000000000001</v>
      </c>
      <c r="P468" t="str">
        <f>_xlfn.XLOOKUP(C468,customers!$A$2:$A$1001,customers!$I$2:$I$1001,,0)</f>
        <v>Yes</v>
      </c>
    </row>
    <row r="469" spans="1:16" x14ac:dyDescent="0.25">
      <c r="A469" s="2" t="s">
        <v>3130</v>
      </c>
      <c r="B469" s="3">
        <v>44536</v>
      </c>
      <c r="C469" s="2" t="s">
        <v>3131</v>
      </c>
      <c r="D469" t="s">
        <v>6158</v>
      </c>
      <c r="E469" s="2">
        <v>1</v>
      </c>
      <c r="F469" s="2" t="str">
        <f>_xlfn.XLOOKUP(C469,customers!$A$2:$A$1001,customers!$B$2:$B$1001,,0)</f>
        <v>Rhona Lequeux</v>
      </c>
      <c r="G469" s="2" t="str">
        <f>IF(_xlfn.XLOOKUP(orders!C469,customers!$A$1:$A$1001,customers!$C$1:$C$1001,,0)=0,"",_xlfn.XLOOKUP(orders!C469,customers!$A$1:$A$1001,customers!$C$1:$C$1001,,0))</f>
        <v>rlequeuxcz@newyorker.com</v>
      </c>
      <c r="H469" s="2" t="str">
        <f>_xlfn.XLOOKUP(C469,customers!$A$1:$A$1001,customers!$G$1:$G$1001,,0)</f>
        <v>United States</v>
      </c>
      <c r="I469" t="str">
        <f>INDEX(products!$A$1:$G$49,MATCH(orders!$D469,products!$A$1:$A$49,0),MATCH(orders!I$1,products!$A$1:$G$1,0))</f>
        <v>Ara</v>
      </c>
      <c r="J469" t="str">
        <f t="shared" si="21"/>
        <v>Arabica</v>
      </c>
      <c r="K469" t="str">
        <f>INDEX(products!$A$1:$G$49,MATCH(orders!$D469,products!$A$1:$A$49,0),MATCH(orders!K$1,products!$A$1:$G$1,0))</f>
        <v>D</v>
      </c>
      <c r="L469" t="str">
        <f t="shared" si="22"/>
        <v>Dark</v>
      </c>
      <c r="M469" s="17">
        <f>INDEX(products!$A$1:$G$49,MATCH(orders!$D469,products!$A$1:$A$49,0),MATCH(orders!M$1,products!$A$1:$G$1,0))</f>
        <v>0.5</v>
      </c>
      <c r="N469" s="13">
        <f>INDEX(products!$A$1:$G$49,MATCH(orders!$D469,products!$A$1:$A$49,0),MATCH(orders!N$1,products!$A$1:$G$1,0))</f>
        <v>5.97</v>
      </c>
      <c r="O469" s="15">
        <f t="shared" si="23"/>
        <v>5.97</v>
      </c>
      <c r="P469" t="str">
        <f>_xlfn.XLOOKUP(C469,customers!$A$2:$A$1001,customers!$I$2:$I$1001,,0)</f>
        <v>No</v>
      </c>
    </row>
    <row r="470" spans="1:16" x14ac:dyDescent="0.25">
      <c r="A470" s="2" t="s">
        <v>3136</v>
      </c>
      <c r="B470" s="3">
        <v>44023</v>
      </c>
      <c r="C470" s="2" t="s">
        <v>3137</v>
      </c>
      <c r="D470" t="s">
        <v>6141</v>
      </c>
      <c r="E470" s="2">
        <v>3</v>
      </c>
      <c r="F470" s="2" t="str">
        <f>_xlfn.XLOOKUP(C470,customers!$A$2:$A$1001,customers!$B$2:$B$1001,,0)</f>
        <v>Julius Mccaull</v>
      </c>
      <c r="G470" s="2" t="str">
        <f>IF(_xlfn.XLOOKUP(orders!C470,customers!$A$1:$A$1001,customers!$C$1:$C$1001,,0)=0,"",_xlfn.XLOOKUP(orders!C470,customers!$A$1:$A$1001,customers!$C$1:$C$1001,,0))</f>
        <v>jmccaulld0@parallels.com</v>
      </c>
      <c r="H470" s="2" t="str">
        <f>_xlfn.XLOOKUP(C470,customers!$A$1:$A$1001,customers!$G$1:$G$1001,,0)</f>
        <v>United States</v>
      </c>
      <c r="I470" t="str">
        <f>INDEX(products!$A$1:$G$49,MATCH(orders!$D470,products!$A$1:$A$49,0),MATCH(orders!I$1,products!$A$1:$G$1,0))</f>
        <v>Exc</v>
      </c>
      <c r="J470" t="str">
        <f t="shared" si="21"/>
        <v>Excelsa</v>
      </c>
      <c r="K470" t="str">
        <f>INDEX(products!$A$1:$G$49,MATCH(orders!$D470,products!$A$1:$A$49,0),MATCH(orders!K$1,products!$A$1:$G$1,0))</f>
        <v>M</v>
      </c>
      <c r="L470" t="str">
        <f t="shared" si="22"/>
        <v>Medium</v>
      </c>
      <c r="M470" s="17">
        <f>INDEX(products!$A$1:$G$49,MATCH(orders!$D470,products!$A$1:$A$49,0),MATCH(orders!M$1,products!$A$1:$G$1,0))</f>
        <v>1</v>
      </c>
      <c r="N470" s="13">
        <f>INDEX(products!$A$1:$G$49,MATCH(orders!$D470,products!$A$1:$A$49,0),MATCH(orders!N$1,products!$A$1:$G$1,0))</f>
        <v>13.75</v>
      </c>
      <c r="O470" s="15">
        <f t="shared" si="23"/>
        <v>41.25</v>
      </c>
      <c r="P470" t="str">
        <f>_xlfn.XLOOKUP(C470,customers!$A$2:$A$1001,customers!$I$2:$I$1001,,0)</f>
        <v>Yes</v>
      </c>
    </row>
    <row r="471" spans="1:16" x14ac:dyDescent="0.25">
      <c r="A471" s="2" t="s">
        <v>3141</v>
      </c>
      <c r="B471" s="3">
        <v>44375</v>
      </c>
      <c r="C471" s="2" t="s">
        <v>3194</v>
      </c>
      <c r="D471" t="s">
        <v>6184</v>
      </c>
      <c r="E471" s="2">
        <v>5</v>
      </c>
      <c r="F471" s="2" t="str">
        <f>_xlfn.XLOOKUP(C471,customers!$A$2:$A$1001,customers!$B$2:$B$1001,,0)</f>
        <v>Ailey Brash</v>
      </c>
      <c r="G471" s="2" t="str">
        <f>IF(_xlfn.XLOOKUP(orders!C471,customers!$A$1:$A$1001,customers!$C$1:$C$1001,,0)=0,"",_xlfn.XLOOKUP(orders!C471,customers!$A$1:$A$1001,customers!$C$1:$C$1001,,0))</f>
        <v>abrashda@plala.or.jp</v>
      </c>
      <c r="H471" s="2" t="str">
        <f>_xlfn.XLOOKUP(C471,customers!$A$1:$A$1001,customers!$G$1:$G$1001,,0)</f>
        <v>United States</v>
      </c>
      <c r="I471" t="str">
        <f>INDEX(products!$A$1:$G$49,MATCH(orders!$D471,products!$A$1:$A$49,0),MATCH(orders!I$1,products!$A$1:$G$1,0))</f>
        <v>Exc</v>
      </c>
      <c r="J471" t="str">
        <f t="shared" si="21"/>
        <v>Excelsa</v>
      </c>
      <c r="K471" t="str">
        <f>INDEX(products!$A$1:$G$49,MATCH(orders!$D471,products!$A$1:$A$49,0),MATCH(orders!K$1,products!$A$1:$G$1,0))</f>
        <v>L</v>
      </c>
      <c r="L471" t="str">
        <f t="shared" si="22"/>
        <v>Light</v>
      </c>
      <c r="M471" s="17">
        <f>INDEX(products!$A$1:$G$49,MATCH(orders!$D471,products!$A$1:$A$49,0),MATCH(orders!M$1,products!$A$1:$G$1,0))</f>
        <v>0.2</v>
      </c>
      <c r="N471" s="13">
        <f>INDEX(products!$A$1:$G$49,MATCH(orders!$D471,products!$A$1:$A$49,0),MATCH(orders!N$1,products!$A$1:$G$1,0))</f>
        <v>4.4550000000000001</v>
      </c>
      <c r="O471" s="15">
        <f t="shared" si="23"/>
        <v>22.274999999999999</v>
      </c>
      <c r="P471" t="str">
        <f>_xlfn.XLOOKUP(C471,customers!$A$2:$A$1001,customers!$I$2:$I$1001,,0)</f>
        <v>Yes</v>
      </c>
    </row>
    <row r="472" spans="1:16" x14ac:dyDescent="0.25">
      <c r="A472" s="2" t="s">
        <v>3147</v>
      </c>
      <c r="B472" s="3">
        <v>44656</v>
      </c>
      <c r="C472" s="2" t="s">
        <v>3148</v>
      </c>
      <c r="D472" t="s">
        <v>6157</v>
      </c>
      <c r="E472" s="2">
        <v>1</v>
      </c>
      <c r="F472" s="2" t="str">
        <f>_xlfn.XLOOKUP(C472,customers!$A$2:$A$1001,customers!$B$2:$B$1001,,0)</f>
        <v>Alberto Hutchinson</v>
      </c>
      <c r="G472" s="2" t="str">
        <f>IF(_xlfn.XLOOKUP(orders!C472,customers!$A$1:$A$1001,customers!$C$1:$C$1001,,0)=0,"",_xlfn.XLOOKUP(orders!C472,customers!$A$1:$A$1001,customers!$C$1:$C$1001,,0))</f>
        <v>ahutchinsond2@imgur.com</v>
      </c>
      <c r="H472" s="2" t="str">
        <f>_xlfn.XLOOKUP(C472,customers!$A$1:$A$1001,customers!$G$1:$G$1001,,0)</f>
        <v>United States</v>
      </c>
      <c r="I472" t="str">
        <f>INDEX(products!$A$1:$G$49,MATCH(orders!$D472,products!$A$1:$A$49,0),MATCH(orders!I$1,products!$A$1:$G$1,0))</f>
        <v>Ara</v>
      </c>
      <c r="J472" t="str">
        <f t="shared" si="21"/>
        <v>Arabica</v>
      </c>
      <c r="K472" t="str">
        <f>INDEX(products!$A$1:$G$49,MATCH(orders!$D472,products!$A$1:$A$49,0),MATCH(orders!K$1,products!$A$1:$G$1,0))</f>
        <v>M</v>
      </c>
      <c r="L472" t="str">
        <f t="shared" si="22"/>
        <v>Medium</v>
      </c>
      <c r="M472" s="17">
        <f>INDEX(products!$A$1:$G$49,MATCH(orders!$D472,products!$A$1:$A$49,0),MATCH(orders!M$1,products!$A$1:$G$1,0))</f>
        <v>0.5</v>
      </c>
      <c r="N472" s="13">
        <f>INDEX(products!$A$1:$G$49,MATCH(orders!$D472,products!$A$1:$A$49,0),MATCH(orders!N$1,products!$A$1:$G$1,0))</f>
        <v>6.75</v>
      </c>
      <c r="O472" s="15">
        <f t="shared" si="23"/>
        <v>6.75</v>
      </c>
      <c r="P472" t="str">
        <f>_xlfn.XLOOKUP(C472,customers!$A$2:$A$1001,customers!$I$2:$I$1001,,0)</f>
        <v>Yes</v>
      </c>
    </row>
    <row r="473" spans="1:16" x14ac:dyDescent="0.25">
      <c r="A473" s="2" t="s">
        <v>3153</v>
      </c>
      <c r="B473" s="3">
        <v>44644</v>
      </c>
      <c r="C473" s="2" t="s">
        <v>3154</v>
      </c>
      <c r="D473" t="s">
        <v>6181</v>
      </c>
      <c r="E473" s="2">
        <v>4</v>
      </c>
      <c r="F473" s="2" t="str">
        <f>_xlfn.XLOOKUP(C473,customers!$A$2:$A$1001,customers!$B$2:$B$1001,,0)</f>
        <v>Lamond Gheeraert</v>
      </c>
      <c r="G473" s="2" t="str">
        <f>IF(_xlfn.XLOOKUP(orders!C473,customers!$A$1:$A$1001,customers!$C$1:$C$1001,,0)=0,"",_xlfn.XLOOKUP(orders!C473,customers!$A$1:$A$1001,customers!$C$1:$C$1001,,0))</f>
        <v/>
      </c>
      <c r="H473" s="2" t="str">
        <f>_xlfn.XLOOKUP(C473,customers!$A$1:$A$1001,customers!$G$1:$G$1001,,0)</f>
        <v>United States</v>
      </c>
      <c r="I473" t="str">
        <f>INDEX(products!$A$1:$G$49,MATCH(orders!$D473,products!$A$1:$A$49,0),MATCH(orders!I$1,products!$A$1:$G$1,0))</f>
        <v>Lib</v>
      </c>
      <c r="J473" t="str">
        <f t="shared" si="21"/>
        <v>Liberica</v>
      </c>
      <c r="K473" t="str">
        <f>INDEX(products!$A$1:$G$49,MATCH(orders!$D473,products!$A$1:$A$49,0),MATCH(orders!K$1,products!$A$1:$G$1,0))</f>
        <v>M</v>
      </c>
      <c r="L473" t="str">
        <f t="shared" si="22"/>
        <v>Medium</v>
      </c>
      <c r="M473" s="17">
        <f>INDEX(products!$A$1:$G$49,MATCH(orders!$D473,products!$A$1:$A$49,0),MATCH(orders!M$1,products!$A$1:$G$1,0))</f>
        <v>2.5</v>
      </c>
      <c r="N473" s="13">
        <f>INDEX(products!$A$1:$G$49,MATCH(orders!$D473,products!$A$1:$A$49,0),MATCH(orders!N$1,products!$A$1:$G$1,0))</f>
        <v>33.464999999999996</v>
      </c>
      <c r="O473" s="15">
        <f t="shared" si="23"/>
        <v>133.85999999999999</v>
      </c>
      <c r="P473" t="str">
        <f>_xlfn.XLOOKUP(C473,customers!$A$2:$A$1001,customers!$I$2:$I$1001,,0)</f>
        <v>Yes</v>
      </c>
    </row>
    <row r="474" spans="1:16" x14ac:dyDescent="0.25">
      <c r="A474" s="2" t="s">
        <v>3158</v>
      </c>
      <c r="B474" s="3">
        <v>43869</v>
      </c>
      <c r="C474" s="2" t="s">
        <v>3159</v>
      </c>
      <c r="D474" t="s">
        <v>6154</v>
      </c>
      <c r="E474" s="2">
        <v>2</v>
      </c>
      <c r="F474" s="2" t="str">
        <f>_xlfn.XLOOKUP(C474,customers!$A$2:$A$1001,customers!$B$2:$B$1001,,0)</f>
        <v>Roxine Drivers</v>
      </c>
      <c r="G474" s="2" t="str">
        <f>IF(_xlfn.XLOOKUP(orders!C474,customers!$A$1:$A$1001,customers!$C$1:$C$1001,,0)=0,"",_xlfn.XLOOKUP(orders!C474,customers!$A$1:$A$1001,customers!$C$1:$C$1001,,0))</f>
        <v>rdriversd4@hexun.com</v>
      </c>
      <c r="H474" s="2" t="str">
        <f>_xlfn.XLOOKUP(C474,customers!$A$1:$A$1001,customers!$G$1:$G$1001,,0)</f>
        <v>United States</v>
      </c>
      <c r="I474" t="str">
        <f>INDEX(products!$A$1:$G$49,MATCH(orders!$D474,products!$A$1:$A$49,0),MATCH(orders!I$1,products!$A$1:$G$1,0))</f>
        <v>Ara</v>
      </c>
      <c r="J474" t="str">
        <f t="shared" si="21"/>
        <v>Arabica</v>
      </c>
      <c r="K474" t="str">
        <f>INDEX(products!$A$1:$G$49,MATCH(orders!$D474,products!$A$1:$A$49,0),MATCH(orders!K$1,products!$A$1:$G$1,0))</f>
        <v>D</v>
      </c>
      <c r="L474" t="str">
        <f t="shared" si="22"/>
        <v>Dark</v>
      </c>
      <c r="M474" s="17">
        <f>INDEX(products!$A$1:$G$49,MATCH(orders!$D474,products!$A$1:$A$49,0),MATCH(orders!M$1,products!$A$1:$G$1,0))</f>
        <v>0.2</v>
      </c>
      <c r="N474" s="13">
        <f>INDEX(products!$A$1:$G$49,MATCH(orders!$D474,products!$A$1:$A$49,0),MATCH(orders!N$1,products!$A$1:$G$1,0))</f>
        <v>2.9849999999999999</v>
      </c>
      <c r="O474" s="15">
        <f t="shared" si="23"/>
        <v>5.97</v>
      </c>
      <c r="P474" t="str">
        <f>_xlfn.XLOOKUP(C474,customers!$A$2:$A$1001,customers!$I$2:$I$1001,,0)</f>
        <v>No</v>
      </c>
    </row>
    <row r="475" spans="1:16" x14ac:dyDescent="0.25">
      <c r="A475" s="2" t="s">
        <v>3164</v>
      </c>
      <c r="B475" s="3">
        <v>44603</v>
      </c>
      <c r="C475" s="2" t="s">
        <v>3165</v>
      </c>
      <c r="D475" t="s">
        <v>6140</v>
      </c>
      <c r="E475" s="2">
        <v>2</v>
      </c>
      <c r="F475" s="2" t="str">
        <f>_xlfn.XLOOKUP(C475,customers!$A$2:$A$1001,customers!$B$2:$B$1001,,0)</f>
        <v>Heloise Zeal</v>
      </c>
      <c r="G475" s="2" t="str">
        <f>IF(_xlfn.XLOOKUP(orders!C475,customers!$A$1:$A$1001,customers!$C$1:$C$1001,,0)=0,"",_xlfn.XLOOKUP(orders!C475,customers!$A$1:$A$1001,customers!$C$1:$C$1001,,0))</f>
        <v>hzeald5@google.de</v>
      </c>
      <c r="H475" s="2" t="str">
        <f>_xlfn.XLOOKUP(C475,customers!$A$1:$A$1001,customers!$G$1:$G$1001,,0)</f>
        <v>United States</v>
      </c>
      <c r="I475" t="str">
        <f>INDEX(products!$A$1:$G$49,MATCH(orders!$D475,products!$A$1:$A$49,0),MATCH(orders!I$1,products!$A$1:$G$1,0))</f>
        <v>Ara</v>
      </c>
      <c r="J475" t="str">
        <f t="shared" si="21"/>
        <v>Arabica</v>
      </c>
      <c r="K475" t="str">
        <f>INDEX(products!$A$1:$G$49,MATCH(orders!$D475,products!$A$1:$A$49,0),MATCH(orders!K$1,products!$A$1:$G$1,0))</f>
        <v>L</v>
      </c>
      <c r="L475" t="str">
        <f t="shared" si="22"/>
        <v>Light</v>
      </c>
      <c r="M475" s="17">
        <f>INDEX(products!$A$1:$G$49,MATCH(orders!$D475,products!$A$1:$A$49,0),MATCH(orders!M$1,products!$A$1:$G$1,0))</f>
        <v>1</v>
      </c>
      <c r="N475" s="13">
        <f>INDEX(products!$A$1:$G$49,MATCH(orders!$D475,products!$A$1:$A$49,0),MATCH(orders!N$1,products!$A$1:$G$1,0))</f>
        <v>12.95</v>
      </c>
      <c r="O475" s="15">
        <f t="shared" si="23"/>
        <v>25.9</v>
      </c>
      <c r="P475" t="str">
        <f>_xlfn.XLOOKUP(C475,customers!$A$2:$A$1001,customers!$I$2:$I$1001,,0)</f>
        <v>No</v>
      </c>
    </row>
    <row r="476" spans="1:16" x14ac:dyDescent="0.25">
      <c r="A476" s="2" t="s">
        <v>3170</v>
      </c>
      <c r="B476" s="3">
        <v>44014</v>
      </c>
      <c r="C476" s="2" t="s">
        <v>3171</v>
      </c>
      <c r="D476" t="s">
        <v>6166</v>
      </c>
      <c r="E476" s="2">
        <v>1</v>
      </c>
      <c r="F476" s="2" t="str">
        <f>_xlfn.XLOOKUP(C476,customers!$A$2:$A$1001,customers!$B$2:$B$1001,,0)</f>
        <v>Granger Smallcombe</v>
      </c>
      <c r="G476" s="2" t="str">
        <f>IF(_xlfn.XLOOKUP(orders!C476,customers!$A$1:$A$1001,customers!$C$1:$C$1001,,0)=0,"",_xlfn.XLOOKUP(orders!C476,customers!$A$1:$A$1001,customers!$C$1:$C$1001,,0))</f>
        <v>gsmallcombed6@ucla.edu</v>
      </c>
      <c r="H476" s="2" t="str">
        <f>_xlfn.XLOOKUP(C476,customers!$A$1:$A$1001,customers!$G$1:$G$1001,,0)</f>
        <v>Ireland</v>
      </c>
      <c r="I476" t="str">
        <f>INDEX(products!$A$1:$G$49,MATCH(orders!$D476,products!$A$1:$A$49,0),MATCH(orders!I$1,products!$A$1:$G$1,0))</f>
        <v>Exc</v>
      </c>
      <c r="J476" t="str">
        <f t="shared" si="21"/>
        <v>Excelsa</v>
      </c>
      <c r="K476" t="str">
        <f>INDEX(products!$A$1:$G$49,MATCH(orders!$D476,products!$A$1:$A$49,0),MATCH(orders!K$1,products!$A$1:$G$1,0))</f>
        <v>M</v>
      </c>
      <c r="L476" t="str">
        <f t="shared" si="22"/>
        <v>Medium</v>
      </c>
      <c r="M476" s="17">
        <f>INDEX(products!$A$1:$G$49,MATCH(orders!$D476,products!$A$1:$A$49,0),MATCH(orders!M$1,products!$A$1:$G$1,0))</f>
        <v>2.5</v>
      </c>
      <c r="N476" s="13">
        <f>INDEX(products!$A$1:$G$49,MATCH(orders!$D476,products!$A$1:$A$49,0),MATCH(orders!N$1,products!$A$1:$G$1,0))</f>
        <v>31.624999999999996</v>
      </c>
      <c r="O476" s="15">
        <f t="shared" si="23"/>
        <v>31.624999999999996</v>
      </c>
      <c r="P476" t="str">
        <f>_xlfn.XLOOKUP(C476,customers!$A$2:$A$1001,customers!$I$2:$I$1001,,0)</f>
        <v>Yes</v>
      </c>
    </row>
    <row r="477" spans="1:16" x14ac:dyDescent="0.25">
      <c r="A477" s="2" t="s">
        <v>3176</v>
      </c>
      <c r="B477" s="3">
        <v>44767</v>
      </c>
      <c r="C477" s="2" t="s">
        <v>3177</v>
      </c>
      <c r="D477" t="s">
        <v>6159</v>
      </c>
      <c r="E477" s="2">
        <v>2</v>
      </c>
      <c r="F477" s="2" t="str">
        <f>_xlfn.XLOOKUP(C477,customers!$A$2:$A$1001,customers!$B$2:$B$1001,,0)</f>
        <v>Daryn Dibley</v>
      </c>
      <c r="G477" s="2" t="str">
        <f>IF(_xlfn.XLOOKUP(orders!C477,customers!$A$1:$A$1001,customers!$C$1:$C$1001,,0)=0,"",_xlfn.XLOOKUP(orders!C477,customers!$A$1:$A$1001,customers!$C$1:$C$1001,,0))</f>
        <v>ddibleyd7@feedburner.com</v>
      </c>
      <c r="H477" s="2" t="str">
        <f>_xlfn.XLOOKUP(C477,customers!$A$1:$A$1001,customers!$G$1:$G$1001,,0)</f>
        <v>United States</v>
      </c>
      <c r="I477" t="str">
        <f>INDEX(products!$A$1:$G$49,MATCH(orders!$D477,products!$A$1:$A$49,0),MATCH(orders!I$1,products!$A$1:$G$1,0))</f>
        <v>Lib</v>
      </c>
      <c r="J477" t="str">
        <f t="shared" si="21"/>
        <v>Liberica</v>
      </c>
      <c r="K477" t="str">
        <f>INDEX(products!$A$1:$G$49,MATCH(orders!$D477,products!$A$1:$A$49,0),MATCH(orders!K$1,products!$A$1:$G$1,0))</f>
        <v>M</v>
      </c>
      <c r="L477" t="str">
        <f t="shared" si="22"/>
        <v>Medium</v>
      </c>
      <c r="M477" s="17">
        <f>INDEX(products!$A$1:$G$49,MATCH(orders!$D477,products!$A$1:$A$49,0),MATCH(orders!M$1,products!$A$1:$G$1,0))</f>
        <v>0.2</v>
      </c>
      <c r="N477" s="13">
        <f>INDEX(products!$A$1:$G$49,MATCH(orders!$D477,products!$A$1:$A$49,0),MATCH(orders!N$1,products!$A$1:$G$1,0))</f>
        <v>4.3650000000000002</v>
      </c>
      <c r="O477" s="15">
        <f t="shared" si="23"/>
        <v>8.73</v>
      </c>
      <c r="P477" t="str">
        <f>_xlfn.XLOOKUP(C477,customers!$A$2:$A$1001,customers!$I$2:$I$1001,,0)</f>
        <v>No</v>
      </c>
    </row>
    <row r="478" spans="1:16" x14ac:dyDescent="0.25">
      <c r="A478" s="2" t="s">
        <v>3181</v>
      </c>
      <c r="B478" s="3">
        <v>44274</v>
      </c>
      <c r="C478" s="2" t="s">
        <v>3182</v>
      </c>
      <c r="D478" t="s">
        <v>6184</v>
      </c>
      <c r="E478" s="2">
        <v>6</v>
      </c>
      <c r="F478" s="2" t="str">
        <f>_xlfn.XLOOKUP(C478,customers!$A$2:$A$1001,customers!$B$2:$B$1001,,0)</f>
        <v>Gardy Dimitriou</v>
      </c>
      <c r="G478" s="2" t="str">
        <f>IF(_xlfn.XLOOKUP(orders!C478,customers!$A$1:$A$1001,customers!$C$1:$C$1001,,0)=0,"",_xlfn.XLOOKUP(orders!C478,customers!$A$1:$A$1001,customers!$C$1:$C$1001,,0))</f>
        <v>gdimitrioud8@chronoengine.com</v>
      </c>
      <c r="H478" s="2" t="str">
        <f>_xlfn.XLOOKUP(C478,customers!$A$1:$A$1001,customers!$G$1:$G$1001,,0)</f>
        <v>United States</v>
      </c>
      <c r="I478" t="str">
        <f>INDEX(products!$A$1:$G$49,MATCH(orders!$D478,products!$A$1:$A$49,0),MATCH(orders!I$1,products!$A$1:$G$1,0))</f>
        <v>Exc</v>
      </c>
      <c r="J478" t="str">
        <f t="shared" si="21"/>
        <v>Excelsa</v>
      </c>
      <c r="K478" t="str">
        <f>INDEX(products!$A$1:$G$49,MATCH(orders!$D478,products!$A$1:$A$49,0),MATCH(orders!K$1,products!$A$1:$G$1,0))</f>
        <v>L</v>
      </c>
      <c r="L478" t="str">
        <f t="shared" si="22"/>
        <v>Light</v>
      </c>
      <c r="M478" s="17">
        <f>INDEX(products!$A$1:$G$49,MATCH(orders!$D478,products!$A$1:$A$49,0),MATCH(orders!M$1,products!$A$1:$G$1,0))</f>
        <v>0.2</v>
      </c>
      <c r="N478" s="13">
        <f>INDEX(products!$A$1:$G$49,MATCH(orders!$D478,products!$A$1:$A$49,0),MATCH(orders!N$1,products!$A$1:$G$1,0))</f>
        <v>4.4550000000000001</v>
      </c>
      <c r="O478" s="15">
        <f t="shared" si="23"/>
        <v>26.73</v>
      </c>
      <c r="P478" t="str">
        <f>_xlfn.XLOOKUP(C478,customers!$A$2:$A$1001,customers!$I$2:$I$1001,,0)</f>
        <v>Yes</v>
      </c>
    </row>
    <row r="479" spans="1:16" x14ac:dyDescent="0.25">
      <c r="A479" s="2" t="s">
        <v>3187</v>
      </c>
      <c r="B479" s="3">
        <v>43962</v>
      </c>
      <c r="C479" s="2" t="s">
        <v>3188</v>
      </c>
      <c r="D479" t="s">
        <v>6159</v>
      </c>
      <c r="E479" s="2">
        <v>6</v>
      </c>
      <c r="F479" s="2" t="str">
        <f>_xlfn.XLOOKUP(C479,customers!$A$2:$A$1001,customers!$B$2:$B$1001,,0)</f>
        <v>Fanny Flanagan</v>
      </c>
      <c r="G479" s="2" t="str">
        <f>IF(_xlfn.XLOOKUP(orders!C479,customers!$A$1:$A$1001,customers!$C$1:$C$1001,,0)=0,"",_xlfn.XLOOKUP(orders!C479,customers!$A$1:$A$1001,customers!$C$1:$C$1001,,0))</f>
        <v>fflanagand9@woothemes.com</v>
      </c>
      <c r="H479" s="2" t="str">
        <f>_xlfn.XLOOKUP(C479,customers!$A$1:$A$1001,customers!$G$1:$G$1001,,0)</f>
        <v>United States</v>
      </c>
      <c r="I479" t="str">
        <f>INDEX(products!$A$1:$G$49,MATCH(orders!$D479,products!$A$1:$A$49,0),MATCH(orders!I$1,products!$A$1:$G$1,0))</f>
        <v>Lib</v>
      </c>
      <c r="J479" t="str">
        <f t="shared" si="21"/>
        <v>Liberica</v>
      </c>
      <c r="K479" t="str">
        <f>INDEX(products!$A$1:$G$49,MATCH(orders!$D479,products!$A$1:$A$49,0),MATCH(orders!K$1,products!$A$1:$G$1,0))</f>
        <v>M</v>
      </c>
      <c r="L479" t="str">
        <f t="shared" si="22"/>
        <v>Medium</v>
      </c>
      <c r="M479" s="17">
        <f>INDEX(products!$A$1:$G$49,MATCH(orders!$D479,products!$A$1:$A$49,0),MATCH(orders!M$1,products!$A$1:$G$1,0))</f>
        <v>0.2</v>
      </c>
      <c r="N479" s="13">
        <f>INDEX(products!$A$1:$G$49,MATCH(orders!$D479,products!$A$1:$A$49,0),MATCH(orders!N$1,products!$A$1:$G$1,0))</f>
        <v>4.3650000000000002</v>
      </c>
      <c r="O479" s="15">
        <f t="shared" si="23"/>
        <v>26.19</v>
      </c>
      <c r="P479" t="str">
        <f>_xlfn.XLOOKUP(C479,customers!$A$2:$A$1001,customers!$I$2:$I$1001,,0)</f>
        <v>No</v>
      </c>
    </row>
    <row r="480" spans="1:16" x14ac:dyDescent="0.25">
      <c r="A480" s="2" t="s">
        <v>3193</v>
      </c>
      <c r="B480" s="3">
        <v>43624</v>
      </c>
      <c r="C480" s="2" t="s">
        <v>3194</v>
      </c>
      <c r="D480" t="s">
        <v>6177</v>
      </c>
      <c r="E480" s="2">
        <v>6</v>
      </c>
      <c r="F480" s="2" t="str">
        <f>_xlfn.XLOOKUP(C480,customers!$A$2:$A$1001,customers!$B$2:$B$1001,,0)</f>
        <v>Ailey Brash</v>
      </c>
      <c r="G480" s="2" t="str">
        <f>IF(_xlfn.XLOOKUP(orders!C480,customers!$A$1:$A$1001,customers!$C$1:$C$1001,,0)=0,"",_xlfn.XLOOKUP(orders!C480,customers!$A$1:$A$1001,customers!$C$1:$C$1001,,0))</f>
        <v>abrashda@plala.or.jp</v>
      </c>
      <c r="H480" s="2" t="str">
        <f>_xlfn.XLOOKUP(C480,customers!$A$1:$A$1001,customers!$G$1:$G$1001,,0)</f>
        <v>United States</v>
      </c>
      <c r="I480" t="str">
        <f>INDEX(products!$A$1:$G$49,MATCH(orders!$D480,products!$A$1:$A$49,0),MATCH(orders!I$1,products!$A$1:$G$1,0))</f>
        <v>Rob</v>
      </c>
      <c r="J480" t="str">
        <f t="shared" si="21"/>
        <v>Robusta</v>
      </c>
      <c r="K480" t="str">
        <f>INDEX(products!$A$1:$G$49,MATCH(orders!$D480,products!$A$1:$A$49,0),MATCH(orders!K$1,products!$A$1:$G$1,0))</f>
        <v>D</v>
      </c>
      <c r="L480" t="str">
        <f t="shared" si="22"/>
        <v>Dark</v>
      </c>
      <c r="M480" s="17">
        <f>INDEX(products!$A$1:$G$49,MATCH(orders!$D480,products!$A$1:$A$49,0),MATCH(orders!M$1,products!$A$1:$G$1,0))</f>
        <v>1</v>
      </c>
      <c r="N480" s="13">
        <f>INDEX(products!$A$1:$G$49,MATCH(orders!$D480,products!$A$1:$A$49,0),MATCH(orders!N$1,products!$A$1:$G$1,0))</f>
        <v>8.9499999999999993</v>
      </c>
      <c r="O480" s="15">
        <f t="shared" si="23"/>
        <v>53.699999999999996</v>
      </c>
      <c r="P480" t="str">
        <f>_xlfn.XLOOKUP(C480,customers!$A$2:$A$1001,customers!$I$2:$I$1001,,0)</f>
        <v>Yes</v>
      </c>
    </row>
    <row r="481" spans="1:16" x14ac:dyDescent="0.25">
      <c r="A481" s="2" t="s">
        <v>3193</v>
      </c>
      <c r="B481" s="3">
        <v>43624</v>
      </c>
      <c r="C481" s="2" t="s">
        <v>3194</v>
      </c>
      <c r="D481" t="s">
        <v>6166</v>
      </c>
      <c r="E481" s="2">
        <v>4</v>
      </c>
      <c r="F481" s="2" t="str">
        <f>_xlfn.XLOOKUP(C481,customers!$A$2:$A$1001,customers!$B$2:$B$1001,,0)</f>
        <v>Ailey Brash</v>
      </c>
      <c r="G481" s="2" t="str">
        <f>IF(_xlfn.XLOOKUP(orders!C481,customers!$A$1:$A$1001,customers!$C$1:$C$1001,,0)=0,"",_xlfn.XLOOKUP(orders!C481,customers!$A$1:$A$1001,customers!$C$1:$C$1001,,0))</f>
        <v>abrashda@plala.or.jp</v>
      </c>
      <c r="H481" s="2" t="str">
        <f>_xlfn.XLOOKUP(C481,customers!$A$1:$A$1001,customers!$G$1:$G$1001,,0)</f>
        <v>United States</v>
      </c>
      <c r="I481" t="str">
        <f>INDEX(products!$A$1:$G$49,MATCH(orders!$D481,products!$A$1:$A$49,0),MATCH(orders!I$1,products!$A$1:$G$1,0))</f>
        <v>Exc</v>
      </c>
      <c r="J481" t="str">
        <f t="shared" si="21"/>
        <v>Excelsa</v>
      </c>
      <c r="K481" t="str">
        <f>INDEX(products!$A$1:$G$49,MATCH(orders!$D481,products!$A$1:$A$49,0),MATCH(orders!K$1,products!$A$1:$G$1,0))</f>
        <v>M</v>
      </c>
      <c r="L481" t="str">
        <f t="shared" si="22"/>
        <v>Medium</v>
      </c>
      <c r="M481" s="17">
        <f>INDEX(products!$A$1:$G$49,MATCH(orders!$D481,products!$A$1:$A$49,0),MATCH(orders!M$1,products!$A$1:$G$1,0))</f>
        <v>2.5</v>
      </c>
      <c r="N481" s="13">
        <f>INDEX(products!$A$1:$G$49,MATCH(orders!$D481,products!$A$1:$A$49,0),MATCH(orders!N$1,products!$A$1:$G$1,0))</f>
        <v>31.624999999999996</v>
      </c>
      <c r="O481" s="15">
        <f t="shared" si="23"/>
        <v>126.49999999999999</v>
      </c>
      <c r="P481" t="str">
        <f>_xlfn.XLOOKUP(C481,customers!$A$2:$A$1001,customers!$I$2:$I$1001,,0)</f>
        <v>Yes</v>
      </c>
    </row>
    <row r="482" spans="1:16" x14ac:dyDescent="0.25">
      <c r="A482" s="2" t="s">
        <v>3193</v>
      </c>
      <c r="B482" s="3">
        <v>43624</v>
      </c>
      <c r="C482" s="2" t="s">
        <v>3194</v>
      </c>
      <c r="D482" t="s">
        <v>6156</v>
      </c>
      <c r="E482" s="2">
        <v>1</v>
      </c>
      <c r="F482" s="2" t="str">
        <f>_xlfn.XLOOKUP(C482,customers!$A$2:$A$1001,customers!$B$2:$B$1001,,0)</f>
        <v>Ailey Brash</v>
      </c>
      <c r="G482" s="2" t="str">
        <f>IF(_xlfn.XLOOKUP(orders!C482,customers!$A$1:$A$1001,customers!$C$1:$C$1001,,0)=0,"",_xlfn.XLOOKUP(orders!C482,customers!$A$1:$A$1001,customers!$C$1:$C$1001,,0))</f>
        <v>abrashda@plala.or.jp</v>
      </c>
      <c r="H482" s="2" t="str">
        <f>_xlfn.XLOOKUP(C482,customers!$A$1:$A$1001,customers!$G$1:$G$1001,,0)</f>
        <v>United States</v>
      </c>
      <c r="I482" t="str">
        <f>INDEX(products!$A$1:$G$49,MATCH(orders!$D482,products!$A$1:$A$49,0),MATCH(orders!I$1,products!$A$1:$G$1,0))</f>
        <v>Exc</v>
      </c>
      <c r="J482" t="str">
        <f t="shared" si="21"/>
        <v>Excelsa</v>
      </c>
      <c r="K482" t="str">
        <f>INDEX(products!$A$1:$G$49,MATCH(orders!$D482,products!$A$1:$A$49,0),MATCH(orders!K$1,products!$A$1:$G$1,0))</f>
        <v>M</v>
      </c>
      <c r="L482" t="str">
        <f t="shared" si="22"/>
        <v>Medium</v>
      </c>
      <c r="M482" s="17">
        <f>INDEX(products!$A$1:$G$49,MATCH(orders!$D482,products!$A$1:$A$49,0),MATCH(orders!M$1,products!$A$1:$G$1,0))</f>
        <v>0.2</v>
      </c>
      <c r="N482" s="13">
        <f>INDEX(products!$A$1:$G$49,MATCH(orders!$D482,products!$A$1:$A$49,0),MATCH(orders!N$1,products!$A$1:$G$1,0))</f>
        <v>4.125</v>
      </c>
      <c r="O482" s="15">
        <f t="shared" si="23"/>
        <v>4.125</v>
      </c>
      <c r="P482" t="str">
        <f>_xlfn.XLOOKUP(C482,customers!$A$2:$A$1001,customers!$I$2:$I$1001,,0)</f>
        <v>Yes</v>
      </c>
    </row>
    <row r="483" spans="1:16" x14ac:dyDescent="0.25">
      <c r="A483" s="2" t="s">
        <v>3208</v>
      </c>
      <c r="B483" s="3">
        <v>43747</v>
      </c>
      <c r="C483" s="2" t="s">
        <v>3209</v>
      </c>
      <c r="D483" t="s">
        <v>6179</v>
      </c>
      <c r="E483" s="2">
        <v>2</v>
      </c>
      <c r="F483" s="2" t="str">
        <f>_xlfn.XLOOKUP(C483,customers!$A$2:$A$1001,customers!$B$2:$B$1001,,0)</f>
        <v>Nanny Izhakov</v>
      </c>
      <c r="G483" s="2" t="str">
        <f>IF(_xlfn.XLOOKUP(orders!C483,customers!$A$1:$A$1001,customers!$C$1:$C$1001,,0)=0,"",_xlfn.XLOOKUP(orders!C483,customers!$A$1:$A$1001,customers!$C$1:$C$1001,,0))</f>
        <v>nizhakovdd@aol.com</v>
      </c>
      <c r="H483" s="2" t="str">
        <f>_xlfn.XLOOKUP(C483,customers!$A$1:$A$1001,customers!$G$1:$G$1001,,0)</f>
        <v>United Kingdom</v>
      </c>
      <c r="I483" t="str">
        <f>INDEX(products!$A$1:$G$49,MATCH(orders!$D483,products!$A$1:$A$49,0),MATCH(orders!I$1,products!$A$1:$G$1,0))</f>
        <v>Rob</v>
      </c>
      <c r="J483" t="str">
        <f t="shared" si="21"/>
        <v>Robusta</v>
      </c>
      <c r="K483" t="str">
        <f>INDEX(products!$A$1:$G$49,MATCH(orders!$D483,products!$A$1:$A$49,0),MATCH(orders!K$1,products!$A$1:$G$1,0))</f>
        <v>L</v>
      </c>
      <c r="L483" t="str">
        <f t="shared" si="22"/>
        <v>Light</v>
      </c>
      <c r="M483" s="17">
        <f>INDEX(products!$A$1:$G$49,MATCH(orders!$D483,products!$A$1:$A$49,0),MATCH(orders!M$1,products!$A$1:$G$1,0))</f>
        <v>1</v>
      </c>
      <c r="N483" s="13">
        <f>INDEX(products!$A$1:$G$49,MATCH(orders!$D483,products!$A$1:$A$49,0),MATCH(orders!N$1,products!$A$1:$G$1,0))</f>
        <v>11.95</v>
      </c>
      <c r="O483" s="15">
        <f t="shared" si="23"/>
        <v>23.9</v>
      </c>
      <c r="P483" t="str">
        <f>_xlfn.XLOOKUP(C483,customers!$A$2:$A$1001,customers!$I$2:$I$1001,,0)</f>
        <v>No</v>
      </c>
    </row>
    <row r="484" spans="1:16" x14ac:dyDescent="0.25">
      <c r="A484" s="2" t="s">
        <v>3214</v>
      </c>
      <c r="B484" s="3">
        <v>44247</v>
      </c>
      <c r="C484" s="2" t="s">
        <v>3215</v>
      </c>
      <c r="D484" t="s">
        <v>6185</v>
      </c>
      <c r="E484" s="2">
        <v>5</v>
      </c>
      <c r="F484" s="2" t="str">
        <f>_xlfn.XLOOKUP(C484,customers!$A$2:$A$1001,customers!$B$2:$B$1001,,0)</f>
        <v>Stanly Keets</v>
      </c>
      <c r="G484" s="2" t="str">
        <f>IF(_xlfn.XLOOKUP(orders!C484,customers!$A$1:$A$1001,customers!$C$1:$C$1001,,0)=0,"",_xlfn.XLOOKUP(orders!C484,customers!$A$1:$A$1001,customers!$C$1:$C$1001,,0))</f>
        <v>skeetsde@answers.com</v>
      </c>
      <c r="H484" s="2" t="str">
        <f>_xlfn.XLOOKUP(C484,customers!$A$1:$A$1001,customers!$G$1:$G$1001,,0)</f>
        <v>United States</v>
      </c>
      <c r="I484" t="str">
        <f>INDEX(products!$A$1:$G$49,MATCH(orders!$D484,products!$A$1:$A$49,0),MATCH(orders!I$1,products!$A$1:$G$1,0))</f>
        <v>Exc</v>
      </c>
      <c r="J484" t="str">
        <f t="shared" si="21"/>
        <v>Excelsa</v>
      </c>
      <c r="K484" t="str">
        <f>INDEX(products!$A$1:$G$49,MATCH(orders!$D484,products!$A$1:$A$49,0),MATCH(orders!K$1,products!$A$1:$G$1,0))</f>
        <v>D</v>
      </c>
      <c r="L484" t="str">
        <f t="shared" si="22"/>
        <v>Dark</v>
      </c>
      <c r="M484" s="17">
        <f>INDEX(products!$A$1:$G$49,MATCH(orders!$D484,products!$A$1:$A$49,0),MATCH(orders!M$1,products!$A$1:$G$1,0))</f>
        <v>2.5</v>
      </c>
      <c r="N484" s="13">
        <f>INDEX(products!$A$1:$G$49,MATCH(orders!$D484,products!$A$1:$A$49,0),MATCH(orders!N$1,products!$A$1:$G$1,0))</f>
        <v>27.945</v>
      </c>
      <c r="O484" s="15">
        <f t="shared" si="23"/>
        <v>139.72499999999999</v>
      </c>
      <c r="P484" t="str">
        <f>_xlfn.XLOOKUP(C484,customers!$A$2:$A$1001,customers!$I$2:$I$1001,,0)</f>
        <v>Yes</v>
      </c>
    </row>
    <row r="485" spans="1:16" x14ac:dyDescent="0.25">
      <c r="A485" s="2" t="s">
        <v>3220</v>
      </c>
      <c r="B485" s="3">
        <v>43790</v>
      </c>
      <c r="C485" s="2" t="s">
        <v>3221</v>
      </c>
      <c r="D485" t="s">
        <v>6165</v>
      </c>
      <c r="E485" s="2">
        <v>2</v>
      </c>
      <c r="F485" s="2" t="str">
        <f>_xlfn.XLOOKUP(C485,customers!$A$2:$A$1001,customers!$B$2:$B$1001,,0)</f>
        <v>Orion Dyott</v>
      </c>
      <c r="G485" s="2" t="str">
        <f>IF(_xlfn.XLOOKUP(orders!C485,customers!$A$1:$A$1001,customers!$C$1:$C$1001,,0)=0,"",_xlfn.XLOOKUP(orders!C485,customers!$A$1:$A$1001,customers!$C$1:$C$1001,,0))</f>
        <v/>
      </c>
      <c r="H485" s="2" t="str">
        <f>_xlfn.XLOOKUP(C485,customers!$A$1:$A$1001,customers!$G$1:$G$1001,,0)</f>
        <v>United States</v>
      </c>
      <c r="I485" t="str">
        <f>INDEX(products!$A$1:$G$49,MATCH(orders!$D485,products!$A$1:$A$49,0),MATCH(orders!I$1,products!$A$1:$G$1,0))</f>
        <v>Lib</v>
      </c>
      <c r="J485" t="str">
        <f t="shared" si="21"/>
        <v>Liberica</v>
      </c>
      <c r="K485" t="str">
        <f>INDEX(products!$A$1:$G$49,MATCH(orders!$D485,products!$A$1:$A$49,0),MATCH(orders!K$1,products!$A$1:$G$1,0))</f>
        <v>D</v>
      </c>
      <c r="L485" t="str">
        <f t="shared" si="22"/>
        <v>Dark</v>
      </c>
      <c r="M485" s="17">
        <f>INDEX(products!$A$1:$G$49,MATCH(orders!$D485,products!$A$1:$A$49,0),MATCH(orders!M$1,products!$A$1:$G$1,0))</f>
        <v>2.5</v>
      </c>
      <c r="N485" s="13">
        <f>INDEX(products!$A$1:$G$49,MATCH(orders!$D485,products!$A$1:$A$49,0),MATCH(orders!N$1,products!$A$1:$G$1,0))</f>
        <v>29.784999999999997</v>
      </c>
      <c r="O485" s="15">
        <f t="shared" si="23"/>
        <v>59.569999999999993</v>
      </c>
      <c r="P485" t="str">
        <f>_xlfn.XLOOKUP(C485,customers!$A$2:$A$1001,customers!$I$2:$I$1001,,0)</f>
        <v>Yes</v>
      </c>
    </row>
    <row r="486" spans="1:16" x14ac:dyDescent="0.25">
      <c r="A486" s="2" t="s">
        <v>3225</v>
      </c>
      <c r="B486" s="3">
        <v>44479</v>
      </c>
      <c r="C486" s="2" t="s">
        <v>3226</v>
      </c>
      <c r="D486" t="s">
        <v>6161</v>
      </c>
      <c r="E486" s="2">
        <v>6</v>
      </c>
      <c r="F486" s="2" t="str">
        <f>_xlfn.XLOOKUP(C486,customers!$A$2:$A$1001,customers!$B$2:$B$1001,,0)</f>
        <v>Keefer Cake</v>
      </c>
      <c r="G486" s="2" t="str">
        <f>IF(_xlfn.XLOOKUP(orders!C486,customers!$A$1:$A$1001,customers!$C$1:$C$1001,,0)=0,"",_xlfn.XLOOKUP(orders!C486,customers!$A$1:$A$1001,customers!$C$1:$C$1001,,0))</f>
        <v>kcakedg@huffingtonpost.com</v>
      </c>
      <c r="H486" s="2" t="str">
        <f>_xlfn.XLOOKUP(C486,customers!$A$1:$A$1001,customers!$G$1:$G$1001,,0)</f>
        <v>United States</v>
      </c>
      <c r="I486" t="str">
        <f>INDEX(products!$A$1:$G$49,MATCH(orders!$D486,products!$A$1:$A$49,0),MATCH(orders!I$1,products!$A$1:$G$1,0))</f>
        <v>Lib</v>
      </c>
      <c r="J486" t="str">
        <f t="shared" si="21"/>
        <v>Liberica</v>
      </c>
      <c r="K486" t="str">
        <f>INDEX(products!$A$1:$G$49,MATCH(orders!$D486,products!$A$1:$A$49,0),MATCH(orders!K$1,products!$A$1:$G$1,0))</f>
        <v>L</v>
      </c>
      <c r="L486" t="str">
        <f t="shared" si="22"/>
        <v>Light</v>
      </c>
      <c r="M486" s="17">
        <f>INDEX(products!$A$1:$G$49,MATCH(orders!$D486,products!$A$1:$A$49,0),MATCH(orders!M$1,products!$A$1:$G$1,0))</f>
        <v>0.5</v>
      </c>
      <c r="N486" s="13">
        <f>INDEX(products!$A$1:$G$49,MATCH(orders!$D486,products!$A$1:$A$49,0),MATCH(orders!N$1,products!$A$1:$G$1,0))</f>
        <v>9.51</v>
      </c>
      <c r="O486" s="15">
        <f t="shared" si="23"/>
        <v>57.06</v>
      </c>
      <c r="P486" t="str">
        <f>_xlfn.XLOOKUP(C486,customers!$A$2:$A$1001,customers!$I$2:$I$1001,,0)</f>
        <v>No</v>
      </c>
    </row>
    <row r="487" spans="1:16" x14ac:dyDescent="0.25">
      <c r="A487" s="2" t="s">
        <v>3230</v>
      </c>
      <c r="B487" s="3">
        <v>44413</v>
      </c>
      <c r="C487" s="2" t="s">
        <v>3231</v>
      </c>
      <c r="D487" t="s">
        <v>6178</v>
      </c>
      <c r="E487" s="2">
        <v>6</v>
      </c>
      <c r="F487" s="2" t="str">
        <f>_xlfn.XLOOKUP(C487,customers!$A$2:$A$1001,customers!$B$2:$B$1001,,0)</f>
        <v>Morna Hansed</v>
      </c>
      <c r="G487" s="2" t="str">
        <f>IF(_xlfn.XLOOKUP(orders!C487,customers!$A$1:$A$1001,customers!$C$1:$C$1001,,0)=0,"",_xlfn.XLOOKUP(orders!C487,customers!$A$1:$A$1001,customers!$C$1:$C$1001,,0))</f>
        <v>mhanseddh@instagram.com</v>
      </c>
      <c r="H487" s="2" t="str">
        <f>_xlfn.XLOOKUP(C487,customers!$A$1:$A$1001,customers!$G$1:$G$1001,,0)</f>
        <v>Ireland</v>
      </c>
      <c r="I487" t="str">
        <f>INDEX(products!$A$1:$G$49,MATCH(orders!$D487,products!$A$1:$A$49,0),MATCH(orders!I$1,products!$A$1:$G$1,0))</f>
        <v>Rob</v>
      </c>
      <c r="J487" t="str">
        <f t="shared" si="21"/>
        <v>Robusta</v>
      </c>
      <c r="K487" t="str">
        <f>INDEX(products!$A$1:$G$49,MATCH(orders!$D487,products!$A$1:$A$49,0),MATCH(orders!K$1,products!$A$1:$G$1,0))</f>
        <v>L</v>
      </c>
      <c r="L487" t="str">
        <f t="shared" si="22"/>
        <v>Light</v>
      </c>
      <c r="M487" s="17">
        <f>INDEX(products!$A$1:$G$49,MATCH(orders!$D487,products!$A$1:$A$49,0),MATCH(orders!M$1,products!$A$1:$G$1,0))</f>
        <v>0.2</v>
      </c>
      <c r="N487" s="13">
        <f>INDEX(products!$A$1:$G$49,MATCH(orders!$D487,products!$A$1:$A$49,0),MATCH(orders!N$1,products!$A$1:$G$1,0))</f>
        <v>3.5849999999999995</v>
      </c>
      <c r="O487" s="15">
        <f t="shared" si="23"/>
        <v>21.509999999999998</v>
      </c>
      <c r="P487" t="str">
        <f>_xlfn.XLOOKUP(C487,customers!$A$2:$A$1001,customers!$I$2:$I$1001,,0)</f>
        <v>Yes</v>
      </c>
    </row>
    <row r="488" spans="1:16" x14ac:dyDescent="0.25">
      <c r="A488" s="2" t="s">
        <v>3236</v>
      </c>
      <c r="B488" s="3">
        <v>44043</v>
      </c>
      <c r="C488" s="2" t="s">
        <v>3237</v>
      </c>
      <c r="D488" t="s">
        <v>6160</v>
      </c>
      <c r="E488" s="2">
        <v>6</v>
      </c>
      <c r="F488" s="2" t="str">
        <f>_xlfn.XLOOKUP(C488,customers!$A$2:$A$1001,customers!$B$2:$B$1001,,0)</f>
        <v>Franny Kienlein</v>
      </c>
      <c r="G488" s="2" t="str">
        <f>IF(_xlfn.XLOOKUP(orders!C488,customers!$A$1:$A$1001,customers!$C$1:$C$1001,,0)=0,"",_xlfn.XLOOKUP(orders!C488,customers!$A$1:$A$1001,customers!$C$1:$C$1001,,0))</f>
        <v>fkienleindi@trellian.com</v>
      </c>
      <c r="H488" s="2" t="str">
        <f>_xlfn.XLOOKUP(C488,customers!$A$1:$A$1001,customers!$G$1:$G$1001,,0)</f>
        <v>Ireland</v>
      </c>
      <c r="I488" t="str">
        <f>INDEX(products!$A$1:$G$49,MATCH(orders!$D488,products!$A$1:$A$49,0),MATCH(orders!I$1,products!$A$1:$G$1,0))</f>
        <v>Lib</v>
      </c>
      <c r="J488" t="str">
        <f t="shared" si="21"/>
        <v>Liberica</v>
      </c>
      <c r="K488" t="str">
        <f>INDEX(products!$A$1:$G$49,MATCH(orders!$D488,products!$A$1:$A$49,0),MATCH(orders!K$1,products!$A$1:$G$1,0))</f>
        <v>M</v>
      </c>
      <c r="L488" t="str">
        <f t="shared" si="22"/>
        <v>Medium</v>
      </c>
      <c r="M488" s="17">
        <f>INDEX(products!$A$1:$G$49,MATCH(orders!$D488,products!$A$1:$A$49,0),MATCH(orders!M$1,products!$A$1:$G$1,0))</f>
        <v>0.5</v>
      </c>
      <c r="N488" s="13">
        <f>INDEX(products!$A$1:$G$49,MATCH(orders!$D488,products!$A$1:$A$49,0),MATCH(orders!N$1,products!$A$1:$G$1,0))</f>
        <v>8.73</v>
      </c>
      <c r="O488" s="15">
        <f t="shared" si="23"/>
        <v>52.38</v>
      </c>
      <c r="P488" t="str">
        <f>_xlfn.XLOOKUP(C488,customers!$A$2:$A$1001,customers!$I$2:$I$1001,,0)</f>
        <v>Yes</v>
      </c>
    </row>
    <row r="489" spans="1:16" x14ac:dyDescent="0.25">
      <c r="A489" s="2" t="s">
        <v>3242</v>
      </c>
      <c r="B489" s="3">
        <v>44093</v>
      </c>
      <c r="C489" s="2" t="s">
        <v>3243</v>
      </c>
      <c r="D489" t="s">
        <v>6183</v>
      </c>
      <c r="E489" s="2">
        <v>6</v>
      </c>
      <c r="F489" s="2" t="str">
        <f>_xlfn.XLOOKUP(C489,customers!$A$2:$A$1001,customers!$B$2:$B$1001,,0)</f>
        <v>Klarika Egglestone</v>
      </c>
      <c r="G489" s="2" t="str">
        <f>IF(_xlfn.XLOOKUP(orders!C489,customers!$A$1:$A$1001,customers!$C$1:$C$1001,,0)=0,"",_xlfn.XLOOKUP(orders!C489,customers!$A$1:$A$1001,customers!$C$1:$C$1001,,0))</f>
        <v>kegglestonedj@sphinn.com</v>
      </c>
      <c r="H489" s="2" t="str">
        <f>_xlfn.XLOOKUP(C489,customers!$A$1:$A$1001,customers!$G$1:$G$1001,,0)</f>
        <v>Ireland</v>
      </c>
      <c r="I489" t="str">
        <f>INDEX(products!$A$1:$G$49,MATCH(orders!$D489,products!$A$1:$A$49,0),MATCH(orders!I$1,products!$A$1:$G$1,0))</f>
        <v>Exc</v>
      </c>
      <c r="J489" t="str">
        <f t="shared" si="21"/>
        <v>Excelsa</v>
      </c>
      <c r="K489" t="str">
        <f>INDEX(products!$A$1:$G$49,MATCH(orders!$D489,products!$A$1:$A$49,0),MATCH(orders!K$1,products!$A$1:$G$1,0))</f>
        <v>D</v>
      </c>
      <c r="L489" t="str">
        <f t="shared" si="22"/>
        <v>Dark</v>
      </c>
      <c r="M489" s="17">
        <f>INDEX(products!$A$1:$G$49,MATCH(orders!$D489,products!$A$1:$A$49,0),MATCH(orders!M$1,products!$A$1:$G$1,0))</f>
        <v>1</v>
      </c>
      <c r="N489" s="13">
        <f>INDEX(products!$A$1:$G$49,MATCH(orders!$D489,products!$A$1:$A$49,0),MATCH(orders!N$1,products!$A$1:$G$1,0))</f>
        <v>12.15</v>
      </c>
      <c r="O489" s="15">
        <f t="shared" si="23"/>
        <v>72.900000000000006</v>
      </c>
      <c r="P489" t="str">
        <f>_xlfn.XLOOKUP(C489,customers!$A$2:$A$1001,customers!$I$2:$I$1001,,0)</f>
        <v>No</v>
      </c>
    </row>
    <row r="490" spans="1:16" x14ac:dyDescent="0.25">
      <c r="A490" s="2" t="s">
        <v>3248</v>
      </c>
      <c r="B490" s="3">
        <v>43954</v>
      </c>
      <c r="C490" s="2" t="s">
        <v>3249</v>
      </c>
      <c r="D490" t="s">
        <v>6174</v>
      </c>
      <c r="E490" s="2">
        <v>5</v>
      </c>
      <c r="F490" s="2" t="str">
        <f>_xlfn.XLOOKUP(C490,customers!$A$2:$A$1001,customers!$B$2:$B$1001,,0)</f>
        <v>Becky Semkins</v>
      </c>
      <c r="G490" s="2" t="str">
        <f>IF(_xlfn.XLOOKUP(orders!C490,customers!$A$1:$A$1001,customers!$C$1:$C$1001,,0)=0,"",_xlfn.XLOOKUP(orders!C490,customers!$A$1:$A$1001,customers!$C$1:$C$1001,,0))</f>
        <v>bsemkinsdk@unc.edu</v>
      </c>
      <c r="H490" s="2" t="str">
        <f>_xlfn.XLOOKUP(C490,customers!$A$1:$A$1001,customers!$G$1:$G$1001,,0)</f>
        <v>Ireland</v>
      </c>
      <c r="I490" t="str">
        <f>INDEX(products!$A$1:$G$49,MATCH(orders!$D490,products!$A$1:$A$49,0),MATCH(orders!I$1,products!$A$1:$G$1,0))</f>
        <v>Rob</v>
      </c>
      <c r="J490" t="str">
        <f t="shared" si="21"/>
        <v>Robusta</v>
      </c>
      <c r="K490" t="str">
        <f>INDEX(products!$A$1:$G$49,MATCH(orders!$D490,products!$A$1:$A$49,0),MATCH(orders!K$1,products!$A$1:$G$1,0))</f>
        <v>M</v>
      </c>
      <c r="L490" t="str">
        <f t="shared" si="22"/>
        <v>Medium</v>
      </c>
      <c r="M490" s="17">
        <f>INDEX(products!$A$1:$G$49,MATCH(orders!$D490,products!$A$1:$A$49,0),MATCH(orders!M$1,products!$A$1:$G$1,0))</f>
        <v>0.2</v>
      </c>
      <c r="N490" s="13">
        <f>INDEX(products!$A$1:$G$49,MATCH(orders!$D490,products!$A$1:$A$49,0),MATCH(orders!N$1,products!$A$1:$G$1,0))</f>
        <v>2.9849999999999999</v>
      </c>
      <c r="O490" s="15">
        <f t="shared" si="23"/>
        <v>14.924999999999999</v>
      </c>
      <c r="P490" t="str">
        <f>_xlfn.XLOOKUP(C490,customers!$A$2:$A$1001,customers!$I$2:$I$1001,,0)</f>
        <v>Yes</v>
      </c>
    </row>
    <row r="491" spans="1:16" x14ac:dyDescent="0.25">
      <c r="A491" s="2" t="s">
        <v>3254</v>
      </c>
      <c r="B491" s="3">
        <v>43654</v>
      </c>
      <c r="C491" s="2" t="s">
        <v>3255</v>
      </c>
      <c r="D491" t="s">
        <v>6170</v>
      </c>
      <c r="E491" s="2">
        <v>6</v>
      </c>
      <c r="F491" s="2" t="str">
        <f>_xlfn.XLOOKUP(C491,customers!$A$2:$A$1001,customers!$B$2:$B$1001,,0)</f>
        <v>Sean Lorenzetti</v>
      </c>
      <c r="G491" s="2" t="str">
        <f>IF(_xlfn.XLOOKUP(orders!C491,customers!$A$1:$A$1001,customers!$C$1:$C$1001,,0)=0,"",_xlfn.XLOOKUP(orders!C491,customers!$A$1:$A$1001,customers!$C$1:$C$1001,,0))</f>
        <v>slorenzettidl@is.gd</v>
      </c>
      <c r="H491" s="2" t="str">
        <f>_xlfn.XLOOKUP(C491,customers!$A$1:$A$1001,customers!$G$1:$G$1001,,0)</f>
        <v>United States</v>
      </c>
      <c r="I491" t="str">
        <f>INDEX(products!$A$1:$G$49,MATCH(orders!$D491,products!$A$1:$A$49,0),MATCH(orders!I$1,products!$A$1:$G$1,0))</f>
        <v>Lib</v>
      </c>
      <c r="J491" t="str">
        <f t="shared" si="21"/>
        <v>Liberica</v>
      </c>
      <c r="K491" t="str">
        <f>INDEX(products!$A$1:$G$49,MATCH(orders!$D491,products!$A$1:$A$49,0),MATCH(orders!K$1,products!$A$1:$G$1,0))</f>
        <v>L</v>
      </c>
      <c r="L491" t="str">
        <f t="shared" si="22"/>
        <v>Light</v>
      </c>
      <c r="M491" s="17">
        <f>INDEX(products!$A$1:$G$49,MATCH(orders!$D491,products!$A$1:$A$49,0),MATCH(orders!M$1,products!$A$1:$G$1,0))</f>
        <v>1</v>
      </c>
      <c r="N491" s="13">
        <f>INDEX(products!$A$1:$G$49,MATCH(orders!$D491,products!$A$1:$A$49,0),MATCH(orders!N$1,products!$A$1:$G$1,0))</f>
        <v>15.85</v>
      </c>
      <c r="O491" s="15">
        <f t="shared" si="23"/>
        <v>95.1</v>
      </c>
      <c r="P491" t="str">
        <f>_xlfn.XLOOKUP(C491,customers!$A$2:$A$1001,customers!$I$2:$I$1001,,0)</f>
        <v>No</v>
      </c>
    </row>
    <row r="492" spans="1:16" x14ac:dyDescent="0.25">
      <c r="A492" s="2" t="s">
        <v>3260</v>
      </c>
      <c r="B492" s="3">
        <v>43764</v>
      </c>
      <c r="C492" s="2" t="s">
        <v>3261</v>
      </c>
      <c r="D492" t="s">
        <v>6169</v>
      </c>
      <c r="E492" s="2">
        <v>2</v>
      </c>
      <c r="F492" s="2" t="str">
        <f>_xlfn.XLOOKUP(C492,customers!$A$2:$A$1001,customers!$B$2:$B$1001,,0)</f>
        <v>Bob Giannazzi</v>
      </c>
      <c r="G492" s="2" t="str">
        <f>IF(_xlfn.XLOOKUP(orders!C492,customers!$A$1:$A$1001,customers!$C$1:$C$1001,,0)=0,"",_xlfn.XLOOKUP(orders!C492,customers!$A$1:$A$1001,customers!$C$1:$C$1001,,0))</f>
        <v>bgiannazzidm@apple.com</v>
      </c>
      <c r="H492" s="2" t="str">
        <f>_xlfn.XLOOKUP(C492,customers!$A$1:$A$1001,customers!$G$1:$G$1001,,0)</f>
        <v>United States</v>
      </c>
      <c r="I492" t="str">
        <f>INDEX(products!$A$1:$G$49,MATCH(orders!$D492,products!$A$1:$A$49,0),MATCH(orders!I$1,products!$A$1:$G$1,0))</f>
        <v>Lib</v>
      </c>
      <c r="J492" t="str">
        <f t="shared" si="21"/>
        <v>Liberica</v>
      </c>
      <c r="K492" t="str">
        <f>INDEX(products!$A$1:$G$49,MATCH(orders!$D492,products!$A$1:$A$49,0),MATCH(orders!K$1,products!$A$1:$G$1,0))</f>
        <v>D</v>
      </c>
      <c r="L492" t="str">
        <f t="shared" si="22"/>
        <v>Dark</v>
      </c>
      <c r="M492" s="17">
        <f>INDEX(products!$A$1:$G$49,MATCH(orders!$D492,products!$A$1:$A$49,0),MATCH(orders!M$1,products!$A$1:$G$1,0))</f>
        <v>0.5</v>
      </c>
      <c r="N492" s="13">
        <f>INDEX(products!$A$1:$G$49,MATCH(orders!$D492,products!$A$1:$A$49,0),MATCH(orders!N$1,products!$A$1:$G$1,0))</f>
        <v>7.77</v>
      </c>
      <c r="O492" s="15">
        <f t="shared" si="23"/>
        <v>15.54</v>
      </c>
      <c r="P492" t="str">
        <f>_xlfn.XLOOKUP(C492,customers!$A$2:$A$1001,customers!$I$2:$I$1001,,0)</f>
        <v>No</v>
      </c>
    </row>
    <row r="493" spans="1:16" x14ac:dyDescent="0.25">
      <c r="A493" s="2" t="s">
        <v>3266</v>
      </c>
      <c r="B493" s="3">
        <v>44101</v>
      </c>
      <c r="C493" s="2" t="s">
        <v>3267</v>
      </c>
      <c r="D493" t="s">
        <v>6150</v>
      </c>
      <c r="E493" s="2">
        <v>6</v>
      </c>
      <c r="F493" s="2" t="str">
        <f>_xlfn.XLOOKUP(C493,customers!$A$2:$A$1001,customers!$B$2:$B$1001,,0)</f>
        <v>Kendra Backshell</v>
      </c>
      <c r="G493" s="2" t="str">
        <f>IF(_xlfn.XLOOKUP(orders!C493,customers!$A$1:$A$1001,customers!$C$1:$C$1001,,0)=0,"",_xlfn.XLOOKUP(orders!C493,customers!$A$1:$A$1001,customers!$C$1:$C$1001,,0))</f>
        <v/>
      </c>
      <c r="H493" s="2" t="str">
        <f>_xlfn.XLOOKUP(C493,customers!$A$1:$A$1001,customers!$G$1:$G$1001,,0)</f>
        <v>United States</v>
      </c>
      <c r="I493" t="str">
        <f>INDEX(products!$A$1:$G$49,MATCH(orders!$D493,products!$A$1:$A$49,0),MATCH(orders!I$1,products!$A$1:$G$1,0))</f>
        <v>Lib</v>
      </c>
      <c r="J493" t="str">
        <f t="shared" si="21"/>
        <v>Liberica</v>
      </c>
      <c r="K493" t="str">
        <f>INDEX(products!$A$1:$G$49,MATCH(orders!$D493,products!$A$1:$A$49,0),MATCH(orders!K$1,products!$A$1:$G$1,0))</f>
        <v>D</v>
      </c>
      <c r="L493" t="str">
        <f t="shared" si="22"/>
        <v>Dark</v>
      </c>
      <c r="M493" s="17">
        <f>INDEX(products!$A$1:$G$49,MATCH(orders!$D493,products!$A$1:$A$49,0),MATCH(orders!M$1,products!$A$1:$G$1,0))</f>
        <v>0.2</v>
      </c>
      <c r="N493" s="13">
        <f>INDEX(products!$A$1:$G$49,MATCH(orders!$D493,products!$A$1:$A$49,0),MATCH(orders!N$1,products!$A$1:$G$1,0))</f>
        <v>3.8849999999999998</v>
      </c>
      <c r="O493" s="15">
        <f t="shared" si="23"/>
        <v>23.31</v>
      </c>
      <c r="P493" t="str">
        <f>_xlfn.XLOOKUP(C493,customers!$A$2:$A$1001,customers!$I$2:$I$1001,,0)</f>
        <v>No</v>
      </c>
    </row>
    <row r="494" spans="1:16" x14ac:dyDescent="0.25">
      <c r="A494" s="2" t="s">
        <v>3271</v>
      </c>
      <c r="B494" s="3">
        <v>44620</v>
      </c>
      <c r="C494" s="2" t="s">
        <v>3272</v>
      </c>
      <c r="D494" t="s">
        <v>6156</v>
      </c>
      <c r="E494" s="2">
        <v>1</v>
      </c>
      <c r="F494" s="2" t="str">
        <f>_xlfn.XLOOKUP(C494,customers!$A$2:$A$1001,customers!$B$2:$B$1001,,0)</f>
        <v>Uriah Lethbrig</v>
      </c>
      <c r="G494" s="2" t="str">
        <f>IF(_xlfn.XLOOKUP(orders!C494,customers!$A$1:$A$1001,customers!$C$1:$C$1001,,0)=0,"",_xlfn.XLOOKUP(orders!C494,customers!$A$1:$A$1001,customers!$C$1:$C$1001,,0))</f>
        <v>ulethbrigdo@hc360.com</v>
      </c>
      <c r="H494" s="2" t="str">
        <f>_xlfn.XLOOKUP(C494,customers!$A$1:$A$1001,customers!$G$1:$G$1001,,0)</f>
        <v>United States</v>
      </c>
      <c r="I494" t="str">
        <f>INDEX(products!$A$1:$G$49,MATCH(orders!$D494,products!$A$1:$A$49,0),MATCH(orders!I$1,products!$A$1:$G$1,0))</f>
        <v>Exc</v>
      </c>
      <c r="J494" t="str">
        <f t="shared" si="21"/>
        <v>Excelsa</v>
      </c>
      <c r="K494" t="str">
        <f>INDEX(products!$A$1:$G$49,MATCH(orders!$D494,products!$A$1:$A$49,0),MATCH(orders!K$1,products!$A$1:$G$1,0))</f>
        <v>M</v>
      </c>
      <c r="L494" t="str">
        <f t="shared" si="22"/>
        <v>Medium</v>
      </c>
      <c r="M494" s="17">
        <f>INDEX(products!$A$1:$G$49,MATCH(orders!$D494,products!$A$1:$A$49,0),MATCH(orders!M$1,products!$A$1:$G$1,0))</f>
        <v>0.2</v>
      </c>
      <c r="N494" s="13">
        <f>INDEX(products!$A$1:$G$49,MATCH(orders!$D494,products!$A$1:$A$49,0),MATCH(orders!N$1,products!$A$1:$G$1,0))</f>
        <v>4.125</v>
      </c>
      <c r="O494" s="15">
        <f t="shared" si="23"/>
        <v>4.125</v>
      </c>
      <c r="P494" t="str">
        <f>_xlfn.XLOOKUP(C494,customers!$A$2:$A$1001,customers!$I$2:$I$1001,,0)</f>
        <v>Yes</v>
      </c>
    </row>
    <row r="495" spans="1:16" x14ac:dyDescent="0.25">
      <c r="A495" s="2" t="s">
        <v>3277</v>
      </c>
      <c r="B495" s="3">
        <v>44090</v>
      </c>
      <c r="C495" s="2" t="s">
        <v>3278</v>
      </c>
      <c r="D495" t="s">
        <v>6146</v>
      </c>
      <c r="E495" s="2">
        <v>6</v>
      </c>
      <c r="F495" s="2" t="str">
        <f>_xlfn.XLOOKUP(C495,customers!$A$2:$A$1001,customers!$B$2:$B$1001,,0)</f>
        <v>Sky Farnish</v>
      </c>
      <c r="G495" s="2" t="str">
        <f>IF(_xlfn.XLOOKUP(orders!C495,customers!$A$1:$A$1001,customers!$C$1:$C$1001,,0)=0,"",_xlfn.XLOOKUP(orders!C495,customers!$A$1:$A$1001,customers!$C$1:$C$1001,,0))</f>
        <v>sfarnishdp@dmoz.org</v>
      </c>
      <c r="H495" s="2" t="str">
        <f>_xlfn.XLOOKUP(C495,customers!$A$1:$A$1001,customers!$G$1:$G$1001,,0)</f>
        <v>United Kingdom</v>
      </c>
      <c r="I495" t="str">
        <f>INDEX(products!$A$1:$G$49,MATCH(orders!$D495,products!$A$1:$A$49,0),MATCH(orders!I$1,products!$A$1:$G$1,0))</f>
        <v>Rob</v>
      </c>
      <c r="J495" t="str">
        <f t="shared" si="21"/>
        <v>Robusta</v>
      </c>
      <c r="K495" t="str">
        <f>INDEX(products!$A$1:$G$49,MATCH(orders!$D495,products!$A$1:$A$49,0),MATCH(orders!K$1,products!$A$1:$G$1,0))</f>
        <v>M</v>
      </c>
      <c r="L495" t="str">
        <f t="shared" si="22"/>
        <v>Medium</v>
      </c>
      <c r="M495" s="17">
        <f>INDEX(products!$A$1:$G$49,MATCH(orders!$D495,products!$A$1:$A$49,0),MATCH(orders!M$1,products!$A$1:$G$1,0))</f>
        <v>0.5</v>
      </c>
      <c r="N495" s="13">
        <f>INDEX(products!$A$1:$G$49,MATCH(orders!$D495,products!$A$1:$A$49,0),MATCH(orders!N$1,products!$A$1:$G$1,0))</f>
        <v>5.97</v>
      </c>
      <c r="O495" s="15">
        <f t="shared" si="23"/>
        <v>35.82</v>
      </c>
      <c r="P495" t="str">
        <f>_xlfn.XLOOKUP(C495,customers!$A$2:$A$1001,customers!$I$2:$I$1001,,0)</f>
        <v>No</v>
      </c>
    </row>
    <row r="496" spans="1:16" x14ac:dyDescent="0.25">
      <c r="A496" s="2" t="s">
        <v>3283</v>
      </c>
      <c r="B496" s="3">
        <v>44132</v>
      </c>
      <c r="C496" s="2" t="s">
        <v>3284</v>
      </c>
      <c r="D496" t="s">
        <v>6170</v>
      </c>
      <c r="E496" s="2">
        <v>2</v>
      </c>
      <c r="F496" s="2" t="str">
        <f>_xlfn.XLOOKUP(C496,customers!$A$2:$A$1001,customers!$B$2:$B$1001,,0)</f>
        <v>Felicia Jecock</v>
      </c>
      <c r="G496" s="2" t="str">
        <f>IF(_xlfn.XLOOKUP(orders!C496,customers!$A$1:$A$1001,customers!$C$1:$C$1001,,0)=0,"",_xlfn.XLOOKUP(orders!C496,customers!$A$1:$A$1001,customers!$C$1:$C$1001,,0))</f>
        <v>fjecockdq@unicef.org</v>
      </c>
      <c r="H496" s="2" t="str">
        <f>_xlfn.XLOOKUP(C496,customers!$A$1:$A$1001,customers!$G$1:$G$1001,,0)</f>
        <v>United States</v>
      </c>
      <c r="I496" t="str">
        <f>INDEX(products!$A$1:$G$49,MATCH(orders!$D496,products!$A$1:$A$49,0),MATCH(orders!I$1,products!$A$1:$G$1,0))</f>
        <v>Lib</v>
      </c>
      <c r="J496" t="str">
        <f t="shared" si="21"/>
        <v>Liberica</v>
      </c>
      <c r="K496" t="str">
        <f>INDEX(products!$A$1:$G$49,MATCH(orders!$D496,products!$A$1:$A$49,0),MATCH(orders!K$1,products!$A$1:$G$1,0))</f>
        <v>L</v>
      </c>
      <c r="L496" t="str">
        <f t="shared" si="22"/>
        <v>Light</v>
      </c>
      <c r="M496" s="17">
        <f>INDEX(products!$A$1:$G$49,MATCH(orders!$D496,products!$A$1:$A$49,0),MATCH(orders!M$1,products!$A$1:$G$1,0))</f>
        <v>1</v>
      </c>
      <c r="N496" s="13">
        <f>INDEX(products!$A$1:$G$49,MATCH(orders!$D496,products!$A$1:$A$49,0),MATCH(orders!N$1,products!$A$1:$G$1,0))</f>
        <v>15.85</v>
      </c>
      <c r="O496" s="15">
        <f t="shared" si="23"/>
        <v>31.7</v>
      </c>
      <c r="P496" t="str">
        <f>_xlfn.XLOOKUP(C496,customers!$A$2:$A$1001,customers!$I$2:$I$1001,,0)</f>
        <v>No</v>
      </c>
    </row>
    <row r="497" spans="1:16" x14ac:dyDescent="0.25">
      <c r="A497" s="2" t="s">
        <v>3289</v>
      </c>
      <c r="B497" s="3">
        <v>43710</v>
      </c>
      <c r="C497" s="2" t="s">
        <v>3290</v>
      </c>
      <c r="D497" t="s">
        <v>6170</v>
      </c>
      <c r="E497" s="2">
        <v>5</v>
      </c>
      <c r="F497" s="2" t="str">
        <f>_xlfn.XLOOKUP(C497,customers!$A$2:$A$1001,customers!$B$2:$B$1001,,0)</f>
        <v>Currey MacAllister</v>
      </c>
      <c r="G497" s="2" t="str">
        <f>IF(_xlfn.XLOOKUP(orders!C497,customers!$A$1:$A$1001,customers!$C$1:$C$1001,,0)=0,"",_xlfn.XLOOKUP(orders!C497,customers!$A$1:$A$1001,customers!$C$1:$C$1001,,0))</f>
        <v/>
      </c>
      <c r="H497" s="2" t="str">
        <f>_xlfn.XLOOKUP(C497,customers!$A$1:$A$1001,customers!$G$1:$G$1001,,0)</f>
        <v>United States</v>
      </c>
      <c r="I497" t="str">
        <f>INDEX(products!$A$1:$G$49,MATCH(orders!$D497,products!$A$1:$A$49,0),MATCH(orders!I$1,products!$A$1:$G$1,0))</f>
        <v>Lib</v>
      </c>
      <c r="J497" t="str">
        <f t="shared" si="21"/>
        <v>Liberica</v>
      </c>
      <c r="K497" t="str">
        <f>INDEX(products!$A$1:$G$49,MATCH(orders!$D497,products!$A$1:$A$49,0),MATCH(orders!K$1,products!$A$1:$G$1,0))</f>
        <v>L</v>
      </c>
      <c r="L497" t="str">
        <f t="shared" si="22"/>
        <v>Light</v>
      </c>
      <c r="M497" s="17">
        <f>INDEX(products!$A$1:$G$49,MATCH(orders!$D497,products!$A$1:$A$49,0),MATCH(orders!M$1,products!$A$1:$G$1,0))</f>
        <v>1</v>
      </c>
      <c r="N497" s="13">
        <f>INDEX(products!$A$1:$G$49,MATCH(orders!$D497,products!$A$1:$A$49,0),MATCH(orders!N$1,products!$A$1:$G$1,0))</f>
        <v>15.85</v>
      </c>
      <c r="O497" s="15">
        <f t="shared" si="23"/>
        <v>79.25</v>
      </c>
      <c r="P497" t="str">
        <f>_xlfn.XLOOKUP(C497,customers!$A$2:$A$1001,customers!$I$2:$I$1001,,0)</f>
        <v>Yes</v>
      </c>
    </row>
    <row r="498" spans="1:16" x14ac:dyDescent="0.25">
      <c r="A498" s="2" t="s">
        <v>3294</v>
      </c>
      <c r="B498" s="3">
        <v>44438</v>
      </c>
      <c r="C498" s="2" t="s">
        <v>3295</v>
      </c>
      <c r="D498" t="s">
        <v>6153</v>
      </c>
      <c r="E498" s="2">
        <v>3</v>
      </c>
      <c r="F498" s="2" t="str">
        <f>_xlfn.XLOOKUP(C498,customers!$A$2:$A$1001,customers!$B$2:$B$1001,,0)</f>
        <v>Hamlen Pallister</v>
      </c>
      <c r="G498" s="2" t="str">
        <f>IF(_xlfn.XLOOKUP(orders!C498,customers!$A$1:$A$1001,customers!$C$1:$C$1001,,0)=0,"",_xlfn.XLOOKUP(orders!C498,customers!$A$1:$A$1001,customers!$C$1:$C$1001,,0))</f>
        <v>hpallisterds@ning.com</v>
      </c>
      <c r="H498" s="2" t="str">
        <f>_xlfn.XLOOKUP(C498,customers!$A$1:$A$1001,customers!$G$1:$G$1001,,0)</f>
        <v>United States</v>
      </c>
      <c r="I498" t="str">
        <f>INDEX(products!$A$1:$G$49,MATCH(orders!$D498,products!$A$1:$A$49,0),MATCH(orders!I$1,products!$A$1:$G$1,0))</f>
        <v>Exc</v>
      </c>
      <c r="J498" t="str">
        <f t="shared" si="21"/>
        <v>Excelsa</v>
      </c>
      <c r="K498" t="str">
        <f>INDEX(products!$A$1:$G$49,MATCH(orders!$D498,products!$A$1:$A$49,0),MATCH(orders!K$1,products!$A$1:$G$1,0))</f>
        <v>D</v>
      </c>
      <c r="L498" t="str">
        <f t="shared" si="22"/>
        <v>Dark</v>
      </c>
      <c r="M498" s="17">
        <f>INDEX(products!$A$1:$G$49,MATCH(orders!$D498,products!$A$1:$A$49,0),MATCH(orders!M$1,products!$A$1:$G$1,0))</f>
        <v>0.2</v>
      </c>
      <c r="N498" s="13">
        <f>INDEX(products!$A$1:$G$49,MATCH(orders!$D498,products!$A$1:$A$49,0),MATCH(orders!N$1,products!$A$1:$G$1,0))</f>
        <v>3.645</v>
      </c>
      <c r="O498" s="15">
        <f t="shared" si="23"/>
        <v>10.935</v>
      </c>
      <c r="P498" t="str">
        <f>_xlfn.XLOOKUP(C498,customers!$A$2:$A$1001,customers!$I$2:$I$1001,,0)</f>
        <v>No</v>
      </c>
    </row>
    <row r="499" spans="1:16" x14ac:dyDescent="0.25">
      <c r="A499" s="2" t="s">
        <v>3300</v>
      </c>
      <c r="B499" s="3">
        <v>44351</v>
      </c>
      <c r="C499" s="2" t="s">
        <v>3301</v>
      </c>
      <c r="D499" t="s">
        <v>6147</v>
      </c>
      <c r="E499" s="2">
        <v>4</v>
      </c>
      <c r="F499" s="2" t="str">
        <f>_xlfn.XLOOKUP(C499,customers!$A$2:$A$1001,customers!$B$2:$B$1001,,0)</f>
        <v>Chantal Mersh</v>
      </c>
      <c r="G499" s="2" t="str">
        <f>IF(_xlfn.XLOOKUP(orders!C499,customers!$A$1:$A$1001,customers!$C$1:$C$1001,,0)=0,"",_xlfn.XLOOKUP(orders!C499,customers!$A$1:$A$1001,customers!$C$1:$C$1001,,0))</f>
        <v>cmershdt@drupal.org</v>
      </c>
      <c r="H499" s="2" t="str">
        <f>_xlfn.XLOOKUP(C499,customers!$A$1:$A$1001,customers!$G$1:$G$1001,,0)</f>
        <v>Ireland</v>
      </c>
      <c r="I499" t="str">
        <f>INDEX(products!$A$1:$G$49,MATCH(orders!$D499,products!$A$1:$A$49,0),MATCH(orders!I$1,products!$A$1:$G$1,0))</f>
        <v>Ara</v>
      </c>
      <c r="J499" t="str">
        <f t="shared" si="21"/>
        <v>Arabica</v>
      </c>
      <c r="K499" t="str">
        <f>INDEX(products!$A$1:$G$49,MATCH(orders!$D499,products!$A$1:$A$49,0),MATCH(orders!K$1,products!$A$1:$G$1,0))</f>
        <v>D</v>
      </c>
      <c r="L499" t="str">
        <f t="shared" si="22"/>
        <v>Dark</v>
      </c>
      <c r="M499" s="17">
        <f>INDEX(products!$A$1:$G$49,MATCH(orders!$D499,products!$A$1:$A$49,0),MATCH(orders!M$1,products!$A$1:$G$1,0))</f>
        <v>1</v>
      </c>
      <c r="N499" s="13">
        <f>INDEX(products!$A$1:$G$49,MATCH(orders!$D499,products!$A$1:$A$49,0),MATCH(orders!N$1,products!$A$1:$G$1,0))</f>
        <v>9.9499999999999993</v>
      </c>
      <c r="O499" s="15">
        <f t="shared" si="23"/>
        <v>39.799999999999997</v>
      </c>
      <c r="P499" t="str">
        <f>_xlfn.XLOOKUP(C499,customers!$A$2:$A$1001,customers!$I$2:$I$1001,,0)</f>
        <v>No</v>
      </c>
    </row>
    <row r="500" spans="1:16" x14ac:dyDescent="0.25">
      <c r="A500" s="2" t="s">
        <v>3307</v>
      </c>
      <c r="B500" s="3">
        <v>44159</v>
      </c>
      <c r="C500" s="2" t="s">
        <v>3368</v>
      </c>
      <c r="D500" t="s">
        <v>6138</v>
      </c>
      <c r="E500" s="2">
        <v>5</v>
      </c>
      <c r="F500" s="2" t="str">
        <f>_xlfn.XLOOKUP(C500,customers!$A$2:$A$1001,customers!$B$2:$B$1001,,0)</f>
        <v>Marja Urion</v>
      </c>
      <c r="G500" s="2" t="str">
        <f>IF(_xlfn.XLOOKUP(orders!C500,customers!$A$1:$A$1001,customers!$C$1:$C$1001,,0)=0,"",_xlfn.XLOOKUP(orders!C500,customers!$A$1:$A$1001,customers!$C$1:$C$1001,,0))</f>
        <v>murione5@alexa.com</v>
      </c>
      <c r="H500" s="2" t="str">
        <f>_xlfn.XLOOKUP(C500,customers!$A$1:$A$1001,customers!$G$1:$G$1001,,0)</f>
        <v>Ireland</v>
      </c>
      <c r="I500" t="str">
        <f>INDEX(products!$A$1:$G$49,MATCH(orders!$D500,products!$A$1:$A$49,0),MATCH(orders!I$1,products!$A$1:$G$1,0))</f>
        <v>Rob</v>
      </c>
      <c r="J500" t="str">
        <f t="shared" si="21"/>
        <v>Robusta</v>
      </c>
      <c r="K500" t="str">
        <f>INDEX(products!$A$1:$G$49,MATCH(orders!$D500,products!$A$1:$A$49,0),MATCH(orders!K$1,products!$A$1:$G$1,0))</f>
        <v>M</v>
      </c>
      <c r="L500" t="str">
        <f t="shared" si="22"/>
        <v>Medium</v>
      </c>
      <c r="M500" s="17">
        <f>INDEX(products!$A$1:$G$49,MATCH(orders!$D500,products!$A$1:$A$49,0),MATCH(orders!M$1,products!$A$1:$G$1,0))</f>
        <v>1</v>
      </c>
      <c r="N500" s="13">
        <f>INDEX(products!$A$1:$G$49,MATCH(orders!$D500,products!$A$1:$A$49,0),MATCH(orders!N$1,products!$A$1:$G$1,0))</f>
        <v>9.9499999999999993</v>
      </c>
      <c r="O500" s="15">
        <f t="shared" si="23"/>
        <v>49.75</v>
      </c>
      <c r="P500" t="str">
        <f>_xlfn.XLOOKUP(C500,customers!$A$2:$A$1001,customers!$I$2:$I$1001,,0)</f>
        <v>Yes</v>
      </c>
    </row>
    <row r="501" spans="1:16" x14ac:dyDescent="0.25">
      <c r="A501" s="2" t="s">
        <v>3313</v>
      </c>
      <c r="B501" s="3">
        <v>44003</v>
      </c>
      <c r="C501" s="2" t="s">
        <v>3314</v>
      </c>
      <c r="D501" t="s">
        <v>6163</v>
      </c>
      <c r="E501" s="2">
        <v>3</v>
      </c>
      <c r="F501" s="2" t="str">
        <f>_xlfn.XLOOKUP(C501,customers!$A$2:$A$1001,customers!$B$2:$B$1001,,0)</f>
        <v>Malynda Purbrick</v>
      </c>
      <c r="G501" s="2" t="str">
        <f>IF(_xlfn.XLOOKUP(orders!C501,customers!$A$1:$A$1001,customers!$C$1:$C$1001,,0)=0,"",_xlfn.XLOOKUP(orders!C501,customers!$A$1:$A$1001,customers!$C$1:$C$1001,,0))</f>
        <v/>
      </c>
      <c r="H501" s="2" t="str">
        <f>_xlfn.XLOOKUP(C501,customers!$A$1:$A$1001,customers!$G$1:$G$1001,,0)</f>
        <v>Ireland</v>
      </c>
      <c r="I501" t="str">
        <f>INDEX(products!$A$1:$G$49,MATCH(orders!$D501,products!$A$1:$A$49,0),MATCH(orders!I$1,products!$A$1:$G$1,0))</f>
        <v>Rob</v>
      </c>
      <c r="J501" t="str">
        <f t="shared" si="21"/>
        <v>Robusta</v>
      </c>
      <c r="K501" t="str">
        <f>INDEX(products!$A$1:$G$49,MATCH(orders!$D501,products!$A$1:$A$49,0),MATCH(orders!K$1,products!$A$1:$G$1,0))</f>
        <v>D</v>
      </c>
      <c r="L501" t="str">
        <f t="shared" si="22"/>
        <v>Dark</v>
      </c>
      <c r="M501" s="17">
        <f>INDEX(products!$A$1:$G$49,MATCH(orders!$D501,products!$A$1:$A$49,0),MATCH(orders!M$1,products!$A$1:$G$1,0))</f>
        <v>0.2</v>
      </c>
      <c r="N501" s="13">
        <f>INDEX(products!$A$1:$G$49,MATCH(orders!$D501,products!$A$1:$A$49,0),MATCH(orders!N$1,products!$A$1:$G$1,0))</f>
        <v>2.6849999999999996</v>
      </c>
      <c r="O501" s="15">
        <f t="shared" si="23"/>
        <v>8.0549999999999997</v>
      </c>
      <c r="P501" t="str">
        <f>_xlfn.XLOOKUP(C501,customers!$A$2:$A$1001,customers!$I$2:$I$1001,,0)</f>
        <v>Yes</v>
      </c>
    </row>
    <row r="502" spans="1:16" x14ac:dyDescent="0.25">
      <c r="A502" s="2" t="s">
        <v>3318</v>
      </c>
      <c r="B502" s="3">
        <v>44025</v>
      </c>
      <c r="C502" s="2" t="s">
        <v>3319</v>
      </c>
      <c r="D502" t="s">
        <v>6179</v>
      </c>
      <c r="E502" s="2">
        <v>4</v>
      </c>
      <c r="F502" s="2" t="str">
        <f>_xlfn.XLOOKUP(C502,customers!$A$2:$A$1001,customers!$B$2:$B$1001,,0)</f>
        <v>Alf Housaman</v>
      </c>
      <c r="G502" s="2" t="str">
        <f>IF(_xlfn.XLOOKUP(orders!C502,customers!$A$1:$A$1001,customers!$C$1:$C$1001,,0)=0,"",_xlfn.XLOOKUP(orders!C502,customers!$A$1:$A$1001,customers!$C$1:$C$1001,,0))</f>
        <v/>
      </c>
      <c r="H502" s="2" t="str">
        <f>_xlfn.XLOOKUP(C502,customers!$A$1:$A$1001,customers!$G$1:$G$1001,,0)</f>
        <v>United States</v>
      </c>
      <c r="I502" t="str">
        <f>INDEX(products!$A$1:$G$49,MATCH(orders!$D502,products!$A$1:$A$49,0),MATCH(orders!I$1,products!$A$1:$G$1,0))</f>
        <v>Rob</v>
      </c>
      <c r="J502" t="str">
        <f t="shared" si="21"/>
        <v>Robusta</v>
      </c>
      <c r="K502" t="str">
        <f>INDEX(products!$A$1:$G$49,MATCH(orders!$D502,products!$A$1:$A$49,0),MATCH(orders!K$1,products!$A$1:$G$1,0))</f>
        <v>L</v>
      </c>
      <c r="L502" t="str">
        <f t="shared" si="22"/>
        <v>Light</v>
      </c>
      <c r="M502" s="17">
        <f>INDEX(products!$A$1:$G$49,MATCH(orders!$D502,products!$A$1:$A$49,0),MATCH(orders!M$1,products!$A$1:$G$1,0))</f>
        <v>1</v>
      </c>
      <c r="N502" s="13">
        <f>INDEX(products!$A$1:$G$49,MATCH(orders!$D502,products!$A$1:$A$49,0),MATCH(orders!N$1,products!$A$1:$G$1,0))</f>
        <v>11.95</v>
      </c>
      <c r="O502" s="15">
        <f t="shared" si="23"/>
        <v>47.8</v>
      </c>
      <c r="P502" t="str">
        <f>_xlfn.XLOOKUP(C502,customers!$A$2:$A$1001,customers!$I$2:$I$1001,,0)</f>
        <v>No</v>
      </c>
    </row>
    <row r="503" spans="1:16" x14ac:dyDescent="0.25">
      <c r="A503" s="2" t="s">
        <v>3323</v>
      </c>
      <c r="B503" s="3">
        <v>43467</v>
      </c>
      <c r="C503" s="2" t="s">
        <v>3324</v>
      </c>
      <c r="D503" t="s">
        <v>6174</v>
      </c>
      <c r="E503" s="2">
        <v>4</v>
      </c>
      <c r="F503" s="2" t="str">
        <f>_xlfn.XLOOKUP(C503,customers!$A$2:$A$1001,customers!$B$2:$B$1001,,0)</f>
        <v>Gladi Ducker</v>
      </c>
      <c r="G503" s="2" t="str">
        <f>IF(_xlfn.XLOOKUP(orders!C503,customers!$A$1:$A$1001,customers!$C$1:$C$1001,,0)=0,"",_xlfn.XLOOKUP(orders!C503,customers!$A$1:$A$1001,customers!$C$1:$C$1001,,0))</f>
        <v>gduckerdx@patch.com</v>
      </c>
      <c r="H503" s="2" t="str">
        <f>_xlfn.XLOOKUP(C503,customers!$A$1:$A$1001,customers!$G$1:$G$1001,,0)</f>
        <v>United Kingdom</v>
      </c>
      <c r="I503" t="str">
        <f>INDEX(products!$A$1:$G$49,MATCH(orders!$D503,products!$A$1:$A$49,0),MATCH(orders!I$1,products!$A$1:$G$1,0))</f>
        <v>Rob</v>
      </c>
      <c r="J503" t="str">
        <f t="shared" si="21"/>
        <v>Robusta</v>
      </c>
      <c r="K503" t="str">
        <f>INDEX(products!$A$1:$G$49,MATCH(orders!$D503,products!$A$1:$A$49,0),MATCH(orders!K$1,products!$A$1:$G$1,0))</f>
        <v>M</v>
      </c>
      <c r="L503" t="str">
        <f t="shared" si="22"/>
        <v>Medium</v>
      </c>
      <c r="M503" s="17">
        <f>INDEX(products!$A$1:$G$49,MATCH(orders!$D503,products!$A$1:$A$49,0),MATCH(orders!M$1,products!$A$1:$G$1,0))</f>
        <v>0.2</v>
      </c>
      <c r="N503" s="13">
        <f>INDEX(products!$A$1:$G$49,MATCH(orders!$D503,products!$A$1:$A$49,0),MATCH(orders!N$1,products!$A$1:$G$1,0))</f>
        <v>2.9849999999999999</v>
      </c>
      <c r="O503" s="15">
        <f t="shared" si="23"/>
        <v>11.94</v>
      </c>
      <c r="P503" t="str">
        <f>_xlfn.XLOOKUP(C503,customers!$A$2:$A$1001,customers!$I$2:$I$1001,,0)</f>
        <v>No</v>
      </c>
    </row>
    <row r="504" spans="1:16" x14ac:dyDescent="0.25">
      <c r="A504" s="2" t="s">
        <v>3323</v>
      </c>
      <c r="B504" s="3">
        <v>43467</v>
      </c>
      <c r="C504" s="2" t="s">
        <v>3324</v>
      </c>
      <c r="D504" t="s">
        <v>6156</v>
      </c>
      <c r="E504" s="2">
        <v>4</v>
      </c>
      <c r="F504" s="2" t="str">
        <f>_xlfn.XLOOKUP(C504,customers!$A$2:$A$1001,customers!$B$2:$B$1001,,0)</f>
        <v>Gladi Ducker</v>
      </c>
      <c r="G504" s="2" t="str">
        <f>IF(_xlfn.XLOOKUP(orders!C504,customers!$A$1:$A$1001,customers!$C$1:$C$1001,,0)=0,"",_xlfn.XLOOKUP(orders!C504,customers!$A$1:$A$1001,customers!$C$1:$C$1001,,0))</f>
        <v>gduckerdx@patch.com</v>
      </c>
      <c r="H504" s="2" t="str">
        <f>_xlfn.XLOOKUP(C504,customers!$A$1:$A$1001,customers!$G$1:$G$1001,,0)</f>
        <v>United Kingdom</v>
      </c>
      <c r="I504" t="str">
        <f>INDEX(products!$A$1:$G$49,MATCH(orders!$D504,products!$A$1:$A$49,0),MATCH(orders!I$1,products!$A$1:$G$1,0))</f>
        <v>Exc</v>
      </c>
      <c r="J504" t="str">
        <f t="shared" si="21"/>
        <v>Excelsa</v>
      </c>
      <c r="K504" t="str">
        <f>INDEX(products!$A$1:$G$49,MATCH(orders!$D504,products!$A$1:$A$49,0),MATCH(orders!K$1,products!$A$1:$G$1,0))</f>
        <v>M</v>
      </c>
      <c r="L504" t="str">
        <f t="shared" si="22"/>
        <v>Medium</v>
      </c>
      <c r="M504" s="17">
        <f>INDEX(products!$A$1:$G$49,MATCH(orders!$D504,products!$A$1:$A$49,0),MATCH(orders!M$1,products!$A$1:$G$1,0))</f>
        <v>0.2</v>
      </c>
      <c r="N504" s="13">
        <f>INDEX(products!$A$1:$G$49,MATCH(orders!$D504,products!$A$1:$A$49,0),MATCH(orders!N$1,products!$A$1:$G$1,0))</f>
        <v>4.125</v>
      </c>
      <c r="O504" s="15">
        <f t="shared" si="23"/>
        <v>16.5</v>
      </c>
      <c r="P504" t="str">
        <f>_xlfn.XLOOKUP(C504,customers!$A$2:$A$1001,customers!$I$2:$I$1001,,0)</f>
        <v>No</v>
      </c>
    </row>
    <row r="505" spans="1:16" x14ac:dyDescent="0.25">
      <c r="A505" s="2" t="s">
        <v>3323</v>
      </c>
      <c r="B505" s="3">
        <v>43467</v>
      </c>
      <c r="C505" s="2" t="s">
        <v>3324</v>
      </c>
      <c r="D505" t="s">
        <v>6143</v>
      </c>
      <c r="E505" s="2">
        <v>4</v>
      </c>
      <c r="F505" s="2" t="str">
        <f>_xlfn.XLOOKUP(C505,customers!$A$2:$A$1001,customers!$B$2:$B$1001,,0)</f>
        <v>Gladi Ducker</v>
      </c>
      <c r="G505" s="2" t="str">
        <f>IF(_xlfn.XLOOKUP(orders!C505,customers!$A$1:$A$1001,customers!$C$1:$C$1001,,0)=0,"",_xlfn.XLOOKUP(orders!C505,customers!$A$1:$A$1001,customers!$C$1:$C$1001,,0))</f>
        <v>gduckerdx@patch.com</v>
      </c>
      <c r="H505" s="2" t="str">
        <f>_xlfn.XLOOKUP(C505,customers!$A$1:$A$1001,customers!$G$1:$G$1001,,0)</f>
        <v>United Kingdom</v>
      </c>
      <c r="I505" t="str">
        <f>INDEX(products!$A$1:$G$49,MATCH(orders!$D505,products!$A$1:$A$49,0),MATCH(orders!I$1,products!$A$1:$G$1,0))</f>
        <v>Lib</v>
      </c>
      <c r="J505" t="str">
        <f t="shared" si="21"/>
        <v>Liberica</v>
      </c>
      <c r="K505" t="str">
        <f>INDEX(products!$A$1:$G$49,MATCH(orders!$D505,products!$A$1:$A$49,0),MATCH(orders!K$1,products!$A$1:$G$1,0))</f>
        <v>D</v>
      </c>
      <c r="L505" t="str">
        <f t="shared" si="22"/>
        <v>Dark</v>
      </c>
      <c r="M505" s="17">
        <f>INDEX(products!$A$1:$G$49,MATCH(orders!$D505,products!$A$1:$A$49,0),MATCH(orders!M$1,products!$A$1:$G$1,0))</f>
        <v>1</v>
      </c>
      <c r="N505" s="13">
        <f>INDEX(products!$A$1:$G$49,MATCH(orders!$D505,products!$A$1:$A$49,0),MATCH(orders!N$1,products!$A$1:$G$1,0))</f>
        <v>12.95</v>
      </c>
      <c r="O505" s="15">
        <f t="shared" si="23"/>
        <v>51.8</v>
      </c>
      <c r="P505" t="str">
        <f>_xlfn.XLOOKUP(C505,customers!$A$2:$A$1001,customers!$I$2:$I$1001,,0)</f>
        <v>No</v>
      </c>
    </row>
    <row r="506" spans="1:16" x14ac:dyDescent="0.25">
      <c r="A506" s="2" t="s">
        <v>3323</v>
      </c>
      <c r="B506" s="3">
        <v>43467</v>
      </c>
      <c r="C506" s="2" t="s">
        <v>3324</v>
      </c>
      <c r="D506" t="s">
        <v>6145</v>
      </c>
      <c r="E506" s="2">
        <v>3</v>
      </c>
      <c r="F506" s="2" t="str">
        <f>_xlfn.XLOOKUP(C506,customers!$A$2:$A$1001,customers!$B$2:$B$1001,,0)</f>
        <v>Gladi Ducker</v>
      </c>
      <c r="G506" s="2" t="str">
        <f>IF(_xlfn.XLOOKUP(orders!C506,customers!$A$1:$A$1001,customers!$C$1:$C$1001,,0)=0,"",_xlfn.XLOOKUP(orders!C506,customers!$A$1:$A$1001,customers!$C$1:$C$1001,,0))</f>
        <v>gduckerdx@patch.com</v>
      </c>
      <c r="H506" s="2" t="str">
        <f>_xlfn.XLOOKUP(C506,customers!$A$1:$A$1001,customers!$G$1:$G$1001,,0)</f>
        <v>United Kingdom</v>
      </c>
      <c r="I506" t="str">
        <f>INDEX(products!$A$1:$G$49,MATCH(orders!$D506,products!$A$1:$A$49,0),MATCH(orders!I$1,products!$A$1:$G$1,0))</f>
        <v>Lib</v>
      </c>
      <c r="J506" t="str">
        <f t="shared" si="21"/>
        <v>Liberica</v>
      </c>
      <c r="K506" t="str">
        <f>INDEX(products!$A$1:$G$49,MATCH(orders!$D506,products!$A$1:$A$49,0),MATCH(orders!K$1,products!$A$1:$G$1,0))</f>
        <v>L</v>
      </c>
      <c r="L506" t="str">
        <f t="shared" si="22"/>
        <v>Light</v>
      </c>
      <c r="M506" s="17">
        <f>INDEX(products!$A$1:$G$49,MATCH(orders!$D506,products!$A$1:$A$49,0),MATCH(orders!M$1,products!$A$1:$G$1,0))</f>
        <v>0.2</v>
      </c>
      <c r="N506" s="13">
        <f>INDEX(products!$A$1:$G$49,MATCH(orders!$D506,products!$A$1:$A$49,0),MATCH(orders!N$1,products!$A$1:$G$1,0))</f>
        <v>4.7549999999999999</v>
      </c>
      <c r="O506" s="15">
        <f t="shared" si="23"/>
        <v>14.265000000000001</v>
      </c>
      <c r="P506" t="str">
        <f>_xlfn.XLOOKUP(C506,customers!$A$2:$A$1001,customers!$I$2:$I$1001,,0)</f>
        <v>No</v>
      </c>
    </row>
    <row r="507" spans="1:16" x14ac:dyDescent="0.25">
      <c r="A507" s="2" t="s">
        <v>3343</v>
      </c>
      <c r="B507" s="3">
        <v>44609</v>
      </c>
      <c r="C507" s="2" t="s">
        <v>3344</v>
      </c>
      <c r="D507" t="s">
        <v>6159</v>
      </c>
      <c r="E507" s="2">
        <v>6</v>
      </c>
      <c r="F507" s="2" t="str">
        <f>_xlfn.XLOOKUP(C507,customers!$A$2:$A$1001,customers!$B$2:$B$1001,,0)</f>
        <v>Wain Stearley</v>
      </c>
      <c r="G507" s="2" t="str">
        <f>IF(_xlfn.XLOOKUP(orders!C507,customers!$A$1:$A$1001,customers!$C$1:$C$1001,,0)=0,"",_xlfn.XLOOKUP(orders!C507,customers!$A$1:$A$1001,customers!$C$1:$C$1001,,0))</f>
        <v>wstearleye1@census.gov</v>
      </c>
      <c r="H507" s="2" t="str">
        <f>_xlfn.XLOOKUP(C507,customers!$A$1:$A$1001,customers!$G$1:$G$1001,,0)</f>
        <v>United States</v>
      </c>
      <c r="I507" t="str">
        <f>INDEX(products!$A$1:$G$49,MATCH(orders!$D507,products!$A$1:$A$49,0),MATCH(orders!I$1,products!$A$1:$G$1,0))</f>
        <v>Lib</v>
      </c>
      <c r="J507" t="str">
        <f t="shared" si="21"/>
        <v>Liberica</v>
      </c>
      <c r="K507" t="str">
        <f>INDEX(products!$A$1:$G$49,MATCH(orders!$D507,products!$A$1:$A$49,0),MATCH(orders!K$1,products!$A$1:$G$1,0))</f>
        <v>M</v>
      </c>
      <c r="L507" t="str">
        <f t="shared" si="22"/>
        <v>Medium</v>
      </c>
      <c r="M507" s="17">
        <f>INDEX(products!$A$1:$G$49,MATCH(orders!$D507,products!$A$1:$A$49,0),MATCH(orders!M$1,products!$A$1:$G$1,0))</f>
        <v>0.2</v>
      </c>
      <c r="N507" s="13">
        <f>INDEX(products!$A$1:$G$49,MATCH(orders!$D507,products!$A$1:$A$49,0),MATCH(orders!N$1,products!$A$1:$G$1,0))</f>
        <v>4.3650000000000002</v>
      </c>
      <c r="O507" s="15">
        <f t="shared" si="23"/>
        <v>26.19</v>
      </c>
      <c r="P507" t="str">
        <f>_xlfn.XLOOKUP(C507,customers!$A$2:$A$1001,customers!$I$2:$I$1001,,0)</f>
        <v>No</v>
      </c>
    </row>
    <row r="508" spans="1:16" x14ac:dyDescent="0.25">
      <c r="A508" s="2" t="s">
        <v>3349</v>
      </c>
      <c r="B508" s="3">
        <v>44184</v>
      </c>
      <c r="C508" s="2" t="s">
        <v>3350</v>
      </c>
      <c r="D508" t="s">
        <v>6140</v>
      </c>
      <c r="E508" s="2">
        <v>2</v>
      </c>
      <c r="F508" s="2" t="str">
        <f>_xlfn.XLOOKUP(C508,customers!$A$2:$A$1001,customers!$B$2:$B$1001,,0)</f>
        <v>Diane-marie Wincer</v>
      </c>
      <c r="G508" s="2" t="str">
        <f>IF(_xlfn.XLOOKUP(orders!C508,customers!$A$1:$A$1001,customers!$C$1:$C$1001,,0)=0,"",_xlfn.XLOOKUP(orders!C508,customers!$A$1:$A$1001,customers!$C$1:$C$1001,,0))</f>
        <v>dwincere2@marriott.com</v>
      </c>
      <c r="H508" s="2" t="str">
        <f>_xlfn.XLOOKUP(C508,customers!$A$1:$A$1001,customers!$G$1:$G$1001,,0)</f>
        <v>United States</v>
      </c>
      <c r="I508" t="str">
        <f>INDEX(products!$A$1:$G$49,MATCH(orders!$D508,products!$A$1:$A$49,0),MATCH(orders!I$1,products!$A$1:$G$1,0))</f>
        <v>Ara</v>
      </c>
      <c r="J508" t="str">
        <f t="shared" si="21"/>
        <v>Arabica</v>
      </c>
      <c r="K508" t="str">
        <f>INDEX(products!$A$1:$G$49,MATCH(orders!$D508,products!$A$1:$A$49,0),MATCH(orders!K$1,products!$A$1:$G$1,0))</f>
        <v>L</v>
      </c>
      <c r="L508" t="str">
        <f t="shared" si="22"/>
        <v>Light</v>
      </c>
      <c r="M508" s="17">
        <f>INDEX(products!$A$1:$G$49,MATCH(orders!$D508,products!$A$1:$A$49,0),MATCH(orders!M$1,products!$A$1:$G$1,0))</f>
        <v>1</v>
      </c>
      <c r="N508" s="13">
        <f>INDEX(products!$A$1:$G$49,MATCH(orders!$D508,products!$A$1:$A$49,0),MATCH(orders!N$1,products!$A$1:$G$1,0))</f>
        <v>12.95</v>
      </c>
      <c r="O508" s="15">
        <f t="shared" si="23"/>
        <v>25.9</v>
      </c>
      <c r="P508" t="str">
        <f>_xlfn.XLOOKUP(C508,customers!$A$2:$A$1001,customers!$I$2:$I$1001,,0)</f>
        <v>Yes</v>
      </c>
    </row>
    <row r="509" spans="1:16" x14ac:dyDescent="0.25">
      <c r="A509" s="2" t="s">
        <v>3355</v>
      </c>
      <c r="B509" s="3">
        <v>43516</v>
      </c>
      <c r="C509" s="2" t="s">
        <v>3356</v>
      </c>
      <c r="D509" t="s">
        <v>6182</v>
      </c>
      <c r="E509" s="2">
        <v>3</v>
      </c>
      <c r="F509" s="2" t="str">
        <f>_xlfn.XLOOKUP(C509,customers!$A$2:$A$1001,customers!$B$2:$B$1001,,0)</f>
        <v>Perry Lyfield</v>
      </c>
      <c r="G509" s="2" t="str">
        <f>IF(_xlfn.XLOOKUP(orders!C509,customers!$A$1:$A$1001,customers!$C$1:$C$1001,,0)=0,"",_xlfn.XLOOKUP(orders!C509,customers!$A$1:$A$1001,customers!$C$1:$C$1001,,0))</f>
        <v>plyfielde3@baidu.com</v>
      </c>
      <c r="H509" s="2" t="str">
        <f>_xlfn.XLOOKUP(C509,customers!$A$1:$A$1001,customers!$G$1:$G$1001,,0)</f>
        <v>United States</v>
      </c>
      <c r="I509" t="str">
        <f>INDEX(products!$A$1:$G$49,MATCH(orders!$D509,products!$A$1:$A$49,0),MATCH(orders!I$1,products!$A$1:$G$1,0))</f>
        <v>Ara</v>
      </c>
      <c r="J509" t="str">
        <f t="shared" si="21"/>
        <v>Arabica</v>
      </c>
      <c r="K509" t="str">
        <f>INDEX(products!$A$1:$G$49,MATCH(orders!$D509,products!$A$1:$A$49,0),MATCH(orders!K$1,products!$A$1:$G$1,0))</f>
        <v>L</v>
      </c>
      <c r="L509" t="str">
        <f t="shared" si="22"/>
        <v>Light</v>
      </c>
      <c r="M509" s="17">
        <f>INDEX(products!$A$1:$G$49,MATCH(orders!$D509,products!$A$1:$A$49,0),MATCH(orders!M$1,products!$A$1:$G$1,0))</f>
        <v>2.5</v>
      </c>
      <c r="N509" s="13">
        <f>INDEX(products!$A$1:$G$49,MATCH(orders!$D509,products!$A$1:$A$49,0),MATCH(orders!N$1,products!$A$1:$G$1,0))</f>
        <v>29.784999999999997</v>
      </c>
      <c r="O509" s="15">
        <f t="shared" si="23"/>
        <v>89.35499999999999</v>
      </c>
      <c r="P509" t="str">
        <f>_xlfn.XLOOKUP(C509,customers!$A$2:$A$1001,customers!$I$2:$I$1001,,0)</f>
        <v>Yes</v>
      </c>
    </row>
    <row r="510" spans="1:16" x14ac:dyDescent="0.25">
      <c r="A510" s="2" t="s">
        <v>3361</v>
      </c>
      <c r="B510" s="3">
        <v>44210</v>
      </c>
      <c r="C510" s="2" t="s">
        <v>3362</v>
      </c>
      <c r="D510" t="s">
        <v>6169</v>
      </c>
      <c r="E510" s="2">
        <v>6</v>
      </c>
      <c r="F510" s="2" t="str">
        <f>_xlfn.XLOOKUP(C510,customers!$A$2:$A$1001,customers!$B$2:$B$1001,,0)</f>
        <v>Heall Perris</v>
      </c>
      <c r="G510" s="2" t="str">
        <f>IF(_xlfn.XLOOKUP(orders!C510,customers!$A$1:$A$1001,customers!$C$1:$C$1001,,0)=0,"",_xlfn.XLOOKUP(orders!C510,customers!$A$1:$A$1001,customers!$C$1:$C$1001,,0))</f>
        <v>hperrise4@studiopress.com</v>
      </c>
      <c r="H510" s="2" t="str">
        <f>_xlfn.XLOOKUP(C510,customers!$A$1:$A$1001,customers!$G$1:$G$1001,,0)</f>
        <v>Ireland</v>
      </c>
      <c r="I510" t="str">
        <f>INDEX(products!$A$1:$G$49,MATCH(orders!$D510,products!$A$1:$A$49,0),MATCH(orders!I$1,products!$A$1:$G$1,0))</f>
        <v>Lib</v>
      </c>
      <c r="J510" t="str">
        <f t="shared" si="21"/>
        <v>Liberica</v>
      </c>
      <c r="K510" t="str">
        <f>INDEX(products!$A$1:$G$49,MATCH(orders!$D510,products!$A$1:$A$49,0),MATCH(orders!K$1,products!$A$1:$G$1,0))</f>
        <v>D</v>
      </c>
      <c r="L510" t="str">
        <f t="shared" si="22"/>
        <v>Dark</v>
      </c>
      <c r="M510" s="17">
        <f>INDEX(products!$A$1:$G$49,MATCH(orders!$D510,products!$A$1:$A$49,0),MATCH(orders!M$1,products!$A$1:$G$1,0))</f>
        <v>0.5</v>
      </c>
      <c r="N510" s="13">
        <f>INDEX(products!$A$1:$G$49,MATCH(orders!$D510,products!$A$1:$A$49,0),MATCH(orders!N$1,products!$A$1:$G$1,0))</f>
        <v>7.77</v>
      </c>
      <c r="O510" s="15">
        <f t="shared" si="23"/>
        <v>46.62</v>
      </c>
      <c r="P510" t="str">
        <f>_xlfn.XLOOKUP(C510,customers!$A$2:$A$1001,customers!$I$2:$I$1001,,0)</f>
        <v>No</v>
      </c>
    </row>
    <row r="511" spans="1:16" x14ac:dyDescent="0.25">
      <c r="A511" s="2" t="s">
        <v>3367</v>
      </c>
      <c r="B511" s="3">
        <v>43785</v>
      </c>
      <c r="C511" s="2" t="s">
        <v>3368</v>
      </c>
      <c r="D511" t="s">
        <v>6147</v>
      </c>
      <c r="E511" s="2">
        <v>3</v>
      </c>
      <c r="F511" s="2" t="str">
        <f>_xlfn.XLOOKUP(C511,customers!$A$2:$A$1001,customers!$B$2:$B$1001,,0)</f>
        <v>Marja Urion</v>
      </c>
      <c r="G511" s="2" t="str">
        <f>IF(_xlfn.XLOOKUP(orders!C511,customers!$A$1:$A$1001,customers!$C$1:$C$1001,,0)=0,"",_xlfn.XLOOKUP(orders!C511,customers!$A$1:$A$1001,customers!$C$1:$C$1001,,0))</f>
        <v>murione5@alexa.com</v>
      </c>
      <c r="H511" s="2" t="str">
        <f>_xlfn.XLOOKUP(C511,customers!$A$1:$A$1001,customers!$G$1:$G$1001,,0)</f>
        <v>Ireland</v>
      </c>
      <c r="I511" t="str">
        <f>INDEX(products!$A$1:$G$49,MATCH(orders!$D511,products!$A$1:$A$49,0),MATCH(orders!I$1,products!$A$1:$G$1,0))</f>
        <v>Ara</v>
      </c>
      <c r="J511" t="str">
        <f t="shared" si="21"/>
        <v>Arabica</v>
      </c>
      <c r="K511" t="str">
        <f>INDEX(products!$A$1:$G$49,MATCH(orders!$D511,products!$A$1:$A$49,0),MATCH(orders!K$1,products!$A$1:$G$1,0))</f>
        <v>D</v>
      </c>
      <c r="L511" t="str">
        <f t="shared" si="22"/>
        <v>Dark</v>
      </c>
      <c r="M511" s="17">
        <f>INDEX(products!$A$1:$G$49,MATCH(orders!$D511,products!$A$1:$A$49,0),MATCH(orders!M$1,products!$A$1:$G$1,0))</f>
        <v>1</v>
      </c>
      <c r="N511" s="13">
        <f>INDEX(products!$A$1:$G$49,MATCH(orders!$D511,products!$A$1:$A$49,0),MATCH(orders!N$1,products!$A$1:$G$1,0))</f>
        <v>9.9499999999999993</v>
      </c>
      <c r="O511" s="15">
        <f t="shared" si="23"/>
        <v>29.849999999999998</v>
      </c>
      <c r="P511" t="str">
        <f>_xlfn.XLOOKUP(C511,customers!$A$2:$A$1001,customers!$I$2:$I$1001,,0)</f>
        <v>Yes</v>
      </c>
    </row>
    <row r="512" spans="1:16" x14ac:dyDescent="0.25">
      <c r="A512" s="2" t="s">
        <v>3373</v>
      </c>
      <c r="B512" s="3">
        <v>43803</v>
      </c>
      <c r="C512" s="2" t="s">
        <v>3374</v>
      </c>
      <c r="D512" t="s">
        <v>6178</v>
      </c>
      <c r="E512" s="2">
        <v>3</v>
      </c>
      <c r="F512" s="2" t="str">
        <f>_xlfn.XLOOKUP(C512,customers!$A$2:$A$1001,customers!$B$2:$B$1001,,0)</f>
        <v>Camellia Kid</v>
      </c>
      <c r="G512" s="2" t="str">
        <f>IF(_xlfn.XLOOKUP(orders!C512,customers!$A$1:$A$1001,customers!$C$1:$C$1001,,0)=0,"",_xlfn.XLOOKUP(orders!C512,customers!$A$1:$A$1001,customers!$C$1:$C$1001,,0))</f>
        <v>ckide6@narod.ru</v>
      </c>
      <c r="H512" s="2" t="str">
        <f>_xlfn.XLOOKUP(C512,customers!$A$1:$A$1001,customers!$G$1:$G$1001,,0)</f>
        <v>Ireland</v>
      </c>
      <c r="I512" t="str">
        <f>INDEX(products!$A$1:$G$49,MATCH(orders!$D512,products!$A$1:$A$49,0),MATCH(orders!I$1,products!$A$1:$G$1,0))</f>
        <v>Rob</v>
      </c>
      <c r="J512" t="str">
        <f t="shared" si="21"/>
        <v>Robusta</v>
      </c>
      <c r="K512" t="str">
        <f>INDEX(products!$A$1:$G$49,MATCH(orders!$D512,products!$A$1:$A$49,0),MATCH(orders!K$1,products!$A$1:$G$1,0))</f>
        <v>L</v>
      </c>
      <c r="L512" t="str">
        <f t="shared" si="22"/>
        <v>Light</v>
      </c>
      <c r="M512" s="17">
        <f>INDEX(products!$A$1:$G$49,MATCH(orders!$D512,products!$A$1:$A$49,0),MATCH(orders!M$1,products!$A$1:$G$1,0))</f>
        <v>0.2</v>
      </c>
      <c r="N512" s="13">
        <f>INDEX(products!$A$1:$G$49,MATCH(orders!$D512,products!$A$1:$A$49,0),MATCH(orders!N$1,products!$A$1:$G$1,0))</f>
        <v>3.5849999999999995</v>
      </c>
      <c r="O512" s="15">
        <f t="shared" si="23"/>
        <v>10.754999999999999</v>
      </c>
      <c r="P512" t="str">
        <f>_xlfn.XLOOKUP(C512,customers!$A$2:$A$1001,customers!$I$2:$I$1001,,0)</f>
        <v>Yes</v>
      </c>
    </row>
    <row r="513" spans="1:16" x14ac:dyDescent="0.25">
      <c r="A513" s="2" t="s">
        <v>3379</v>
      </c>
      <c r="B513" s="3">
        <v>44043</v>
      </c>
      <c r="C513" s="2" t="s">
        <v>3380</v>
      </c>
      <c r="D513" t="s">
        <v>6152</v>
      </c>
      <c r="E513" s="2">
        <v>4</v>
      </c>
      <c r="F513" s="2" t="str">
        <f>_xlfn.XLOOKUP(C513,customers!$A$2:$A$1001,customers!$B$2:$B$1001,,0)</f>
        <v>Carolann Beine</v>
      </c>
      <c r="G513" s="2" t="str">
        <f>IF(_xlfn.XLOOKUP(orders!C513,customers!$A$1:$A$1001,customers!$C$1:$C$1001,,0)=0,"",_xlfn.XLOOKUP(orders!C513,customers!$A$1:$A$1001,customers!$C$1:$C$1001,,0))</f>
        <v>cbeinee7@xinhuanet.com</v>
      </c>
      <c r="H513" s="2" t="str">
        <f>_xlfn.XLOOKUP(C513,customers!$A$1:$A$1001,customers!$G$1:$G$1001,,0)</f>
        <v>United States</v>
      </c>
      <c r="I513" t="str">
        <f>INDEX(products!$A$1:$G$49,MATCH(orders!$D513,products!$A$1:$A$49,0),MATCH(orders!I$1,products!$A$1:$G$1,0))</f>
        <v>Ara</v>
      </c>
      <c r="J513" t="str">
        <f t="shared" si="21"/>
        <v>Arabica</v>
      </c>
      <c r="K513" t="str">
        <f>INDEX(products!$A$1:$G$49,MATCH(orders!$D513,products!$A$1:$A$49,0),MATCH(orders!K$1,products!$A$1:$G$1,0))</f>
        <v>M</v>
      </c>
      <c r="L513" t="str">
        <f t="shared" si="22"/>
        <v>Medium</v>
      </c>
      <c r="M513" s="17">
        <f>INDEX(products!$A$1:$G$49,MATCH(orders!$D513,products!$A$1:$A$49,0),MATCH(orders!M$1,products!$A$1:$G$1,0))</f>
        <v>0.2</v>
      </c>
      <c r="N513" s="13">
        <f>INDEX(products!$A$1:$G$49,MATCH(orders!$D513,products!$A$1:$A$49,0),MATCH(orders!N$1,products!$A$1:$G$1,0))</f>
        <v>3.375</v>
      </c>
      <c r="O513" s="15">
        <f t="shared" si="23"/>
        <v>13.5</v>
      </c>
      <c r="P513" t="str">
        <f>_xlfn.XLOOKUP(C513,customers!$A$2:$A$1001,customers!$I$2:$I$1001,,0)</f>
        <v>Yes</v>
      </c>
    </row>
    <row r="514" spans="1:16" x14ac:dyDescent="0.25">
      <c r="A514" s="2" t="s">
        <v>3385</v>
      </c>
      <c r="B514" s="3">
        <v>43535</v>
      </c>
      <c r="C514" s="2" t="s">
        <v>3386</v>
      </c>
      <c r="D514" t="s">
        <v>6170</v>
      </c>
      <c r="E514" s="2">
        <v>3</v>
      </c>
      <c r="F514" s="2" t="str">
        <f>_xlfn.XLOOKUP(C514,customers!$A$2:$A$1001,customers!$B$2:$B$1001,,0)</f>
        <v>Celia Bakeup</v>
      </c>
      <c r="G514" s="2" t="str">
        <f>IF(_xlfn.XLOOKUP(orders!C514,customers!$A$1:$A$1001,customers!$C$1:$C$1001,,0)=0,"",_xlfn.XLOOKUP(orders!C514,customers!$A$1:$A$1001,customers!$C$1:$C$1001,,0))</f>
        <v>cbakeupe8@globo.com</v>
      </c>
      <c r="H514" s="2" t="str">
        <f>_xlfn.XLOOKUP(C514,customers!$A$1:$A$1001,customers!$G$1:$G$1001,,0)</f>
        <v>United States</v>
      </c>
      <c r="I514" t="str">
        <f>INDEX(products!$A$1:$G$49,MATCH(orders!$D514,products!$A$1:$A$49,0),MATCH(orders!I$1,products!$A$1:$G$1,0))</f>
        <v>Lib</v>
      </c>
      <c r="J514" t="str">
        <f t="shared" ref="J514:J577" si="24">IF(I514="Rob","Robusta", IF(I514="Exc", "Excelsa", IF(I514="Lib","Liberica", IF(I514="Ara","Arabica",""))))</f>
        <v>Liberica</v>
      </c>
      <c r="K514" t="str">
        <f>INDEX(products!$A$1:$G$49,MATCH(orders!$D514,products!$A$1:$A$49,0),MATCH(orders!K$1,products!$A$1:$G$1,0))</f>
        <v>L</v>
      </c>
      <c r="L514" t="str">
        <f t="shared" ref="L514:L577" si="25">IF(K514="M","Medium", IF(K514="L","Light", IF(K514="D","Dark","")))</f>
        <v>Light</v>
      </c>
      <c r="M514" s="17">
        <f>INDEX(products!$A$1:$G$49,MATCH(orders!$D514,products!$A$1:$A$49,0),MATCH(orders!M$1,products!$A$1:$G$1,0))</f>
        <v>1</v>
      </c>
      <c r="N514" s="13">
        <f>INDEX(products!$A$1:$G$49,MATCH(orders!$D514,products!$A$1:$A$49,0),MATCH(orders!N$1,products!$A$1:$G$1,0))</f>
        <v>15.85</v>
      </c>
      <c r="O514" s="15">
        <f t="shared" si="23"/>
        <v>47.55</v>
      </c>
      <c r="P514" t="str">
        <f>_xlfn.XLOOKUP(C514,customers!$A$2:$A$1001,customers!$I$2:$I$1001,,0)</f>
        <v>No</v>
      </c>
    </row>
    <row r="515" spans="1:16" x14ac:dyDescent="0.25">
      <c r="A515" s="2" t="s">
        <v>3391</v>
      </c>
      <c r="B515" s="3">
        <v>44691</v>
      </c>
      <c r="C515" s="2" t="s">
        <v>3392</v>
      </c>
      <c r="D515" t="s">
        <v>6170</v>
      </c>
      <c r="E515" s="2">
        <v>5</v>
      </c>
      <c r="F515" s="2" t="str">
        <f>_xlfn.XLOOKUP(C515,customers!$A$2:$A$1001,customers!$B$2:$B$1001,,0)</f>
        <v>Nataniel Helkin</v>
      </c>
      <c r="G515" s="2" t="str">
        <f>IF(_xlfn.XLOOKUP(orders!C515,customers!$A$1:$A$1001,customers!$C$1:$C$1001,,0)=0,"",_xlfn.XLOOKUP(orders!C515,customers!$A$1:$A$1001,customers!$C$1:$C$1001,,0))</f>
        <v>nhelkine9@example.com</v>
      </c>
      <c r="H515" s="2" t="str">
        <f>_xlfn.XLOOKUP(C515,customers!$A$1:$A$1001,customers!$G$1:$G$1001,,0)</f>
        <v>United States</v>
      </c>
      <c r="I515" t="str">
        <f>INDEX(products!$A$1:$G$49,MATCH(orders!$D515,products!$A$1:$A$49,0),MATCH(orders!I$1,products!$A$1:$G$1,0))</f>
        <v>Lib</v>
      </c>
      <c r="J515" t="str">
        <f t="shared" si="24"/>
        <v>Liberica</v>
      </c>
      <c r="K515" t="str">
        <f>INDEX(products!$A$1:$G$49,MATCH(orders!$D515,products!$A$1:$A$49,0),MATCH(orders!K$1,products!$A$1:$G$1,0))</f>
        <v>L</v>
      </c>
      <c r="L515" t="str">
        <f t="shared" si="25"/>
        <v>Light</v>
      </c>
      <c r="M515" s="17">
        <f>INDEX(products!$A$1:$G$49,MATCH(orders!$D515,products!$A$1:$A$49,0),MATCH(orders!M$1,products!$A$1:$G$1,0))</f>
        <v>1</v>
      </c>
      <c r="N515" s="13">
        <f>INDEX(products!$A$1:$G$49,MATCH(orders!$D515,products!$A$1:$A$49,0),MATCH(orders!N$1,products!$A$1:$G$1,0))</f>
        <v>15.85</v>
      </c>
      <c r="O515" s="15">
        <f t="shared" ref="O515:O578" si="26">N515*E515</f>
        <v>79.25</v>
      </c>
      <c r="P515" t="str">
        <f>_xlfn.XLOOKUP(C515,customers!$A$2:$A$1001,customers!$I$2:$I$1001,,0)</f>
        <v>No</v>
      </c>
    </row>
    <row r="516" spans="1:16" x14ac:dyDescent="0.25">
      <c r="A516" s="2" t="s">
        <v>3396</v>
      </c>
      <c r="B516" s="3">
        <v>44555</v>
      </c>
      <c r="C516" s="2" t="s">
        <v>3397</v>
      </c>
      <c r="D516" t="s">
        <v>6159</v>
      </c>
      <c r="E516" s="2">
        <v>6</v>
      </c>
      <c r="F516" s="2" t="str">
        <f>_xlfn.XLOOKUP(C516,customers!$A$2:$A$1001,customers!$B$2:$B$1001,,0)</f>
        <v>Pippo Witherington</v>
      </c>
      <c r="G516" s="2" t="str">
        <f>IF(_xlfn.XLOOKUP(orders!C516,customers!$A$1:$A$1001,customers!$C$1:$C$1001,,0)=0,"",_xlfn.XLOOKUP(orders!C516,customers!$A$1:$A$1001,customers!$C$1:$C$1001,,0))</f>
        <v>pwitheringtonea@networkadvertising.org</v>
      </c>
      <c r="H516" s="2" t="str">
        <f>_xlfn.XLOOKUP(C516,customers!$A$1:$A$1001,customers!$G$1:$G$1001,,0)</f>
        <v>United States</v>
      </c>
      <c r="I516" t="str">
        <f>INDEX(products!$A$1:$G$49,MATCH(orders!$D516,products!$A$1:$A$49,0),MATCH(orders!I$1,products!$A$1:$G$1,0))</f>
        <v>Lib</v>
      </c>
      <c r="J516" t="str">
        <f t="shared" si="24"/>
        <v>Liberica</v>
      </c>
      <c r="K516" t="str">
        <f>INDEX(products!$A$1:$G$49,MATCH(orders!$D516,products!$A$1:$A$49,0),MATCH(orders!K$1,products!$A$1:$G$1,0))</f>
        <v>M</v>
      </c>
      <c r="L516" t="str">
        <f t="shared" si="25"/>
        <v>Medium</v>
      </c>
      <c r="M516" s="17">
        <f>INDEX(products!$A$1:$G$49,MATCH(orders!$D516,products!$A$1:$A$49,0),MATCH(orders!M$1,products!$A$1:$G$1,0))</f>
        <v>0.2</v>
      </c>
      <c r="N516" s="13">
        <f>INDEX(products!$A$1:$G$49,MATCH(orders!$D516,products!$A$1:$A$49,0),MATCH(orders!N$1,products!$A$1:$G$1,0))</f>
        <v>4.3650000000000002</v>
      </c>
      <c r="O516" s="15">
        <f t="shared" si="26"/>
        <v>26.19</v>
      </c>
      <c r="P516" t="str">
        <f>_xlfn.XLOOKUP(C516,customers!$A$2:$A$1001,customers!$I$2:$I$1001,,0)</f>
        <v>Yes</v>
      </c>
    </row>
    <row r="517" spans="1:16" x14ac:dyDescent="0.25">
      <c r="A517" s="2" t="s">
        <v>3402</v>
      </c>
      <c r="B517" s="3">
        <v>44673</v>
      </c>
      <c r="C517" s="2" t="s">
        <v>3403</v>
      </c>
      <c r="D517" t="s">
        <v>6173</v>
      </c>
      <c r="E517" s="2">
        <v>3</v>
      </c>
      <c r="F517" s="2" t="str">
        <f>_xlfn.XLOOKUP(C517,customers!$A$2:$A$1001,customers!$B$2:$B$1001,,0)</f>
        <v>Tildie Tilzey</v>
      </c>
      <c r="G517" s="2" t="str">
        <f>IF(_xlfn.XLOOKUP(orders!C517,customers!$A$1:$A$1001,customers!$C$1:$C$1001,,0)=0,"",_xlfn.XLOOKUP(orders!C517,customers!$A$1:$A$1001,customers!$C$1:$C$1001,,0))</f>
        <v>ttilzeyeb@hostgator.com</v>
      </c>
      <c r="H517" s="2" t="str">
        <f>_xlfn.XLOOKUP(C517,customers!$A$1:$A$1001,customers!$G$1:$G$1001,,0)</f>
        <v>United States</v>
      </c>
      <c r="I517" t="str">
        <f>INDEX(products!$A$1:$G$49,MATCH(orders!$D517,products!$A$1:$A$49,0),MATCH(orders!I$1,products!$A$1:$G$1,0))</f>
        <v>Rob</v>
      </c>
      <c r="J517" t="str">
        <f t="shared" si="24"/>
        <v>Robusta</v>
      </c>
      <c r="K517" t="str">
        <f>INDEX(products!$A$1:$G$49,MATCH(orders!$D517,products!$A$1:$A$49,0),MATCH(orders!K$1,products!$A$1:$G$1,0))</f>
        <v>L</v>
      </c>
      <c r="L517" t="str">
        <f t="shared" si="25"/>
        <v>Light</v>
      </c>
      <c r="M517" s="17">
        <f>INDEX(products!$A$1:$G$49,MATCH(orders!$D517,products!$A$1:$A$49,0),MATCH(orders!M$1,products!$A$1:$G$1,0))</f>
        <v>0.5</v>
      </c>
      <c r="N517" s="13">
        <f>INDEX(products!$A$1:$G$49,MATCH(orders!$D517,products!$A$1:$A$49,0),MATCH(orders!N$1,products!$A$1:$G$1,0))</f>
        <v>7.169999999999999</v>
      </c>
      <c r="O517" s="15">
        <f t="shared" si="26"/>
        <v>21.509999999999998</v>
      </c>
      <c r="P517" t="str">
        <f>_xlfn.XLOOKUP(C517,customers!$A$2:$A$1001,customers!$I$2:$I$1001,,0)</f>
        <v>No</v>
      </c>
    </row>
    <row r="518" spans="1:16" x14ac:dyDescent="0.25">
      <c r="A518" s="2" t="s">
        <v>3408</v>
      </c>
      <c r="B518" s="3">
        <v>44723</v>
      </c>
      <c r="C518" s="2" t="s">
        <v>3409</v>
      </c>
      <c r="D518" t="s">
        <v>6149</v>
      </c>
      <c r="E518" s="2">
        <v>5</v>
      </c>
      <c r="F518" s="2" t="str">
        <f>_xlfn.XLOOKUP(C518,customers!$A$2:$A$1001,customers!$B$2:$B$1001,,0)</f>
        <v>Cindra Burling</v>
      </c>
      <c r="G518" s="2" t="str">
        <f>IF(_xlfn.XLOOKUP(orders!C518,customers!$A$1:$A$1001,customers!$C$1:$C$1001,,0)=0,"",_xlfn.XLOOKUP(orders!C518,customers!$A$1:$A$1001,customers!$C$1:$C$1001,,0))</f>
        <v/>
      </c>
      <c r="H518" s="2" t="str">
        <f>_xlfn.XLOOKUP(C518,customers!$A$1:$A$1001,customers!$G$1:$G$1001,,0)</f>
        <v>United States</v>
      </c>
      <c r="I518" t="str">
        <f>INDEX(products!$A$1:$G$49,MATCH(orders!$D518,products!$A$1:$A$49,0),MATCH(orders!I$1,products!$A$1:$G$1,0))</f>
        <v>Rob</v>
      </c>
      <c r="J518" t="str">
        <f t="shared" si="24"/>
        <v>Robusta</v>
      </c>
      <c r="K518" t="str">
        <f>INDEX(products!$A$1:$G$49,MATCH(orders!$D518,products!$A$1:$A$49,0),MATCH(orders!K$1,products!$A$1:$G$1,0))</f>
        <v>D</v>
      </c>
      <c r="L518" t="str">
        <f t="shared" si="25"/>
        <v>Dark</v>
      </c>
      <c r="M518" s="17">
        <f>INDEX(products!$A$1:$G$49,MATCH(orders!$D518,products!$A$1:$A$49,0),MATCH(orders!M$1,products!$A$1:$G$1,0))</f>
        <v>2.5</v>
      </c>
      <c r="N518" s="13">
        <f>INDEX(products!$A$1:$G$49,MATCH(orders!$D518,products!$A$1:$A$49,0),MATCH(orders!N$1,products!$A$1:$G$1,0))</f>
        <v>20.584999999999997</v>
      </c>
      <c r="O518" s="15">
        <f t="shared" si="26"/>
        <v>102.92499999999998</v>
      </c>
      <c r="P518" t="str">
        <f>_xlfn.XLOOKUP(C518,customers!$A$2:$A$1001,customers!$I$2:$I$1001,,0)</f>
        <v>Yes</v>
      </c>
    </row>
    <row r="519" spans="1:16" x14ac:dyDescent="0.25">
      <c r="A519" s="2" t="s">
        <v>3413</v>
      </c>
      <c r="B519" s="3">
        <v>44678</v>
      </c>
      <c r="C519" s="2" t="s">
        <v>3414</v>
      </c>
      <c r="D519" t="s">
        <v>6150</v>
      </c>
      <c r="E519" s="2">
        <v>2</v>
      </c>
      <c r="F519" s="2" t="str">
        <f>_xlfn.XLOOKUP(C519,customers!$A$2:$A$1001,customers!$B$2:$B$1001,,0)</f>
        <v>Channa Belamy</v>
      </c>
      <c r="G519" s="2" t="str">
        <f>IF(_xlfn.XLOOKUP(orders!C519,customers!$A$1:$A$1001,customers!$C$1:$C$1001,,0)=0,"",_xlfn.XLOOKUP(orders!C519,customers!$A$1:$A$1001,customers!$C$1:$C$1001,,0))</f>
        <v/>
      </c>
      <c r="H519" s="2" t="str">
        <f>_xlfn.XLOOKUP(C519,customers!$A$1:$A$1001,customers!$G$1:$G$1001,,0)</f>
        <v>United States</v>
      </c>
      <c r="I519" t="str">
        <f>INDEX(products!$A$1:$G$49,MATCH(orders!$D519,products!$A$1:$A$49,0),MATCH(orders!I$1,products!$A$1:$G$1,0))</f>
        <v>Lib</v>
      </c>
      <c r="J519" t="str">
        <f t="shared" si="24"/>
        <v>Liberica</v>
      </c>
      <c r="K519" t="str">
        <f>INDEX(products!$A$1:$G$49,MATCH(orders!$D519,products!$A$1:$A$49,0),MATCH(orders!K$1,products!$A$1:$G$1,0))</f>
        <v>D</v>
      </c>
      <c r="L519" t="str">
        <f t="shared" si="25"/>
        <v>Dark</v>
      </c>
      <c r="M519" s="17">
        <f>INDEX(products!$A$1:$G$49,MATCH(orders!$D519,products!$A$1:$A$49,0),MATCH(orders!M$1,products!$A$1:$G$1,0))</f>
        <v>0.2</v>
      </c>
      <c r="N519" s="13">
        <f>INDEX(products!$A$1:$G$49,MATCH(orders!$D519,products!$A$1:$A$49,0),MATCH(orders!N$1,products!$A$1:$G$1,0))</f>
        <v>3.8849999999999998</v>
      </c>
      <c r="O519" s="15">
        <f t="shared" si="26"/>
        <v>7.77</v>
      </c>
      <c r="P519" t="str">
        <f>_xlfn.XLOOKUP(C519,customers!$A$2:$A$1001,customers!$I$2:$I$1001,,0)</f>
        <v>No</v>
      </c>
    </row>
    <row r="520" spans="1:16" x14ac:dyDescent="0.25">
      <c r="A520" s="2" t="s">
        <v>3418</v>
      </c>
      <c r="B520" s="3">
        <v>44194</v>
      </c>
      <c r="C520" s="2" t="s">
        <v>3419</v>
      </c>
      <c r="D520" t="s">
        <v>6185</v>
      </c>
      <c r="E520" s="2">
        <v>5</v>
      </c>
      <c r="F520" s="2" t="str">
        <f>_xlfn.XLOOKUP(C520,customers!$A$2:$A$1001,customers!$B$2:$B$1001,,0)</f>
        <v>Karl Imorts</v>
      </c>
      <c r="G520" s="2" t="str">
        <f>IF(_xlfn.XLOOKUP(orders!C520,customers!$A$1:$A$1001,customers!$C$1:$C$1001,,0)=0,"",_xlfn.XLOOKUP(orders!C520,customers!$A$1:$A$1001,customers!$C$1:$C$1001,,0))</f>
        <v>kimortsee@alexa.com</v>
      </c>
      <c r="H520" s="2" t="str">
        <f>_xlfn.XLOOKUP(C520,customers!$A$1:$A$1001,customers!$G$1:$G$1001,,0)</f>
        <v>United States</v>
      </c>
      <c r="I520" t="str">
        <f>INDEX(products!$A$1:$G$49,MATCH(orders!$D520,products!$A$1:$A$49,0),MATCH(orders!I$1,products!$A$1:$G$1,0))</f>
        <v>Exc</v>
      </c>
      <c r="J520" t="str">
        <f t="shared" si="24"/>
        <v>Excelsa</v>
      </c>
      <c r="K520" t="str">
        <f>INDEX(products!$A$1:$G$49,MATCH(orders!$D520,products!$A$1:$A$49,0),MATCH(orders!K$1,products!$A$1:$G$1,0))</f>
        <v>D</v>
      </c>
      <c r="L520" t="str">
        <f t="shared" si="25"/>
        <v>Dark</v>
      </c>
      <c r="M520" s="17">
        <f>INDEX(products!$A$1:$G$49,MATCH(orders!$D520,products!$A$1:$A$49,0),MATCH(orders!M$1,products!$A$1:$G$1,0))</f>
        <v>2.5</v>
      </c>
      <c r="N520" s="13">
        <f>INDEX(products!$A$1:$G$49,MATCH(orders!$D520,products!$A$1:$A$49,0),MATCH(orders!N$1,products!$A$1:$G$1,0))</f>
        <v>27.945</v>
      </c>
      <c r="O520" s="15">
        <f t="shared" si="26"/>
        <v>139.72499999999999</v>
      </c>
      <c r="P520" t="str">
        <f>_xlfn.XLOOKUP(C520,customers!$A$2:$A$1001,customers!$I$2:$I$1001,,0)</f>
        <v>No</v>
      </c>
    </row>
    <row r="521" spans="1:16" x14ac:dyDescent="0.25">
      <c r="A521" s="2" t="s">
        <v>3424</v>
      </c>
      <c r="B521" s="3">
        <v>44026</v>
      </c>
      <c r="C521" s="2" t="s">
        <v>3368</v>
      </c>
      <c r="D521" t="s">
        <v>6158</v>
      </c>
      <c r="E521" s="2">
        <v>2</v>
      </c>
      <c r="F521" s="2" t="str">
        <f>_xlfn.XLOOKUP(C521,customers!$A$2:$A$1001,customers!$B$2:$B$1001,,0)</f>
        <v>Marja Urion</v>
      </c>
      <c r="G521" s="2" t="str">
        <f>IF(_xlfn.XLOOKUP(orders!C521,customers!$A$1:$A$1001,customers!$C$1:$C$1001,,0)=0,"",_xlfn.XLOOKUP(orders!C521,customers!$A$1:$A$1001,customers!$C$1:$C$1001,,0))</f>
        <v>murione5@alexa.com</v>
      </c>
      <c r="H521" s="2" t="str">
        <f>_xlfn.XLOOKUP(C521,customers!$A$1:$A$1001,customers!$G$1:$G$1001,,0)</f>
        <v>Ireland</v>
      </c>
      <c r="I521" t="str">
        <f>INDEX(products!$A$1:$G$49,MATCH(orders!$D521,products!$A$1:$A$49,0),MATCH(orders!I$1,products!$A$1:$G$1,0))</f>
        <v>Ara</v>
      </c>
      <c r="J521" t="str">
        <f t="shared" si="24"/>
        <v>Arabica</v>
      </c>
      <c r="K521" t="str">
        <f>INDEX(products!$A$1:$G$49,MATCH(orders!$D521,products!$A$1:$A$49,0),MATCH(orders!K$1,products!$A$1:$G$1,0))</f>
        <v>D</v>
      </c>
      <c r="L521" t="str">
        <f t="shared" si="25"/>
        <v>Dark</v>
      </c>
      <c r="M521" s="17">
        <f>INDEX(products!$A$1:$G$49,MATCH(orders!$D521,products!$A$1:$A$49,0),MATCH(orders!M$1,products!$A$1:$G$1,0))</f>
        <v>0.5</v>
      </c>
      <c r="N521" s="13">
        <f>INDEX(products!$A$1:$G$49,MATCH(orders!$D521,products!$A$1:$A$49,0),MATCH(orders!N$1,products!$A$1:$G$1,0))</f>
        <v>5.97</v>
      </c>
      <c r="O521" s="15">
        <f t="shared" si="26"/>
        <v>11.94</v>
      </c>
      <c r="P521" t="str">
        <f>_xlfn.XLOOKUP(C521,customers!$A$2:$A$1001,customers!$I$2:$I$1001,,0)</f>
        <v>Yes</v>
      </c>
    </row>
    <row r="522" spans="1:16" x14ac:dyDescent="0.25">
      <c r="A522" s="2" t="s">
        <v>3430</v>
      </c>
      <c r="B522" s="3">
        <v>44446</v>
      </c>
      <c r="C522" s="2" t="s">
        <v>3431</v>
      </c>
      <c r="D522" t="s">
        <v>6150</v>
      </c>
      <c r="E522" s="2">
        <v>1</v>
      </c>
      <c r="F522" s="2" t="str">
        <f>_xlfn.XLOOKUP(C522,customers!$A$2:$A$1001,customers!$B$2:$B$1001,,0)</f>
        <v>Mag Armistead</v>
      </c>
      <c r="G522" s="2" t="str">
        <f>IF(_xlfn.XLOOKUP(orders!C522,customers!$A$1:$A$1001,customers!$C$1:$C$1001,,0)=0,"",_xlfn.XLOOKUP(orders!C522,customers!$A$1:$A$1001,customers!$C$1:$C$1001,,0))</f>
        <v>marmisteadeg@blogtalkradio.com</v>
      </c>
      <c r="H522" s="2" t="str">
        <f>_xlfn.XLOOKUP(C522,customers!$A$1:$A$1001,customers!$G$1:$G$1001,,0)</f>
        <v>United States</v>
      </c>
      <c r="I522" t="str">
        <f>INDEX(products!$A$1:$G$49,MATCH(orders!$D522,products!$A$1:$A$49,0),MATCH(orders!I$1,products!$A$1:$G$1,0))</f>
        <v>Lib</v>
      </c>
      <c r="J522" t="str">
        <f t="shared" si="24"/>
        <v>Liberica</v>
      </c>
      <c r="K522" t="str">
        <f>INDEX(products!$A$1:$G$49,MATCH(orders!$D522,products!$A$1:$A$49,0),MATCH(orders!K$1,products!$A$1:$G$1,0))</f>
        <v>D</v>
      </c>
      <c r="L522" t="str">
        <f t="shared" si="25"/>
        <v>Dark</v>
      </c>
      <c r="M522" s="17">
        <f>INDEX(products!$A$1:$G$49,MATCH(orders!$D522,products!$A$1:$A$49,0),MATCH(orders!M$1,products!$A$1:$G$1,0))</f>
        <v>0.2</v>
      </c>
      <c r="N522" s="13">
        <f>INDEX(products!$A$1:$G$49,MATCH(orders!$D522,products!$A$1:$A$49,0),MATCH(orders!N$1,products!$A$1:$G$1,0))</f>
        <v>3.8849999999999998</v>
      </c>
      <c r="O522" s="15">
        <f t="shared" si="26"/>
        <v>3.8849999999999998</v>
      </c>
      <c r="P522" t="str">
        <f>_xlfn.XLOOKUP(C522,customers!$A$2:$A$1001,customers!$I$2:$I$1001,,0)</f>
        <v>No</v>
      </c>
    </row>
    <row r="523" spans="1:16" x14ac:dyDescent="0.25">
      <c r="A523" s="2" t="s">
        <v>3430</v>
      </c>
      <c r="B523" s="3">
        <v>44446</v>
      </c>
      <c r="C523" s="2" t="s">
        <v>3431</v>
      </c>
      <c r="D523" t="s">
        <v>6138</v>
      </c>
      <c r="E523" s="2">
        <v>4</v>
      </c>
      <c r="F523" s="2" t="str">
        <f>_xlfn.XLOOKUP(C523,customers!$A$2:$A$1001,customers!$B$2:$B$1001,,0)</f>
        <v>Mag Armistead</v>
      </c>
      <c r="G523" s="2" t="str">
        <f>IF(_xlfn.XLOOKUP(orders!C523,customers!$A$1:$A$1001,customers!$C$1:$C$1001,,0)=0,"",_xlfn.XLOOKUP(orders!C523,customers!$A$1:$A$1001,customers!$C$1:$C$1001,,0))</f>
        <v>marmisteadeg@blogtalkradio.com</v>
      </c>
      <c r="H523" s="2" t="str">
        <f>_xlfn.XLOOKUP(C523,customers!$A$1:$A$1001,customers!$G$1:$G$1001,,0)</f>
        <v>United States</v>
      </c>
      <c r="I523" t="str">
        <f>INDEX(products!$A$1:$G$49,MATCH(orders!$D523,products!$A$1:$A$49,0),MATCH(orders!I$1,products!$A$1:$G$1,0))</f>
        <v>Rob</v>
      </c>
      <c r="J523" t="str">
        <f t="shared" si="24"/>
        <v>Robusta</v>
      </c>
      <c r="K523" t="str">
        <f>INDEX(products!$A$1:$G$49,MATCH(orders!$D523,products!$A$1:$A$49,0),MATCH(orders!K$1,products!$A$1:$G$1,0))</f>
        <v>M</v>
      </c>
      <c r="L523" t="str">
        <f t="shared" si="25"/>
        <v>Medium</v>
      </c>
      <c r="M523" s="17">
        <f>INDEX(products!$A$1:$G$49,MATCH(orders!$D523,products!$A$1:$A$49,0),MATCH(orders!M$1,products!$A$1:$G$1,0))</f>
        <v>1</v>
      </c>
      <c r="N523" s="13">
        <f>INDEX(products!$A$1:$G$49,MATCH(orders!$D523,products!$A$1:$A$49,0),MATCH(orders!N$1,products!$A$1:$G$1,0))</f>
        <v>9.9499999999999993</v>
      </c>
      <c r="O523" s="15">
        <f t="shared" si="26"/>
        <v>39.799999999999997</v>
      </c>
      <c r="P523" t="str">
        <f>_xlfn.XLOOKUP(C523,customers!$A$2:$A$1001,customers!$I$2:$I$1001,,0)</f>
        <v>No</v>
      </c>
    </row>
    <row r="524" spans="1:16" x14ac:dyDescent="0.25">
      <c r="A524" s="2" t="s">
        <v>3441</v>
      </c>
      <c r="B524" s="3">
        <v>43625</v>
      </c>
      <c r="C524" s="2" t="s">
        <v>3442</v>
      </c>
      <c r="D524" t="s">
        <v>6146</v>
      </c>
      <c r="E524" s="2">
        <v>5</v>
      </c>
      <c r="F524" s="2" t="str">
        <f>_xlfn.XLOOKUP(C524,customers!$A$2:$A$1001,customers!$B$2:$B$1001,,0)</f>
        <v>Vasili Upstone</v>
      </c>
      <c r="G524" s="2" t="str">
        <f>IF(_xlfn.XLOOKUP(orders!C524,customers!$A$1:$A$1001,customers!$C$1:$C$1001,,0)=0,"",_xlfn.XLOOKUP(orders!C524,customers!$A$1:$A$1001,customers!$C$1:$C$1001,,0))</f>
        <v>vupstoneei@google.pl</v>
      </c>
      <c r="H524" s="2" t="str">
        <f>_xlfn.XLOOKUP(C524,customers!$A$1:$A$1001,customers!$G$1:$G$1001,,0)</f>
        <v>United States</v>
      </c>
      <c r="I524" t="str">
        <f>INDEX(products!$A$1:$G$49,MATCH(orders!$D524,products!$A$1:$A$49,0),MATCH(orders!I$1,products!$A$1:$G$1,0))</f>
        <v>Rob</v>
      </c>
      <c r="J524" t="str">
        <f t="shared" si="24"/>
        <v>Robusta</v>
      </c>
      <c r="K524" t="str">
        <f>INDEX(products!$A$1:$G$49,MATCH(orders!$D524,products!$A$1:$A$49,0),MATCH(orders!K$1,products!$A$1:$G$1,0))</f>
        <v>M</v>
      </c>
      <c r="L524" t="str">
        <f t="shared" si="25"/>
        <v>Medium</v>
      </c>
      <c r="M524" s="17">
        <f>INDEX(products!$A$1:$G$49,MATCH(orders!$D524,products!$A$1:$A$49,0),MATCH(orders!M$1,products!$A$1:$G$1,0))</f>
        <v>0.5</v>
      </c>
      <c r="N524" s="13">
        <f>INDEX(products!$A$1:$G$49,MATCH(orders!$D524,products!$A$1:$A$49,0),MATCH(orders!N$1,products!$A$1:$G$1,0))</f>
        <v>5.97</v>
      </c>
      <c r="O524" s="15">
        <f t="shared" si="26"/>
        <v>29.849999999999998</v>
      </c>
      <c r="P524" t="str">
        <f>_xlfn.XLOOKUP(C524,customers!$A$2:$A$1001,customers!$I$2:$I$1001,,0)</f>
        <v>No</v>
      </c>
    </row>
    <row r="525" spans="1:16" x14ac:dyDescent="0.25">
      <c r="A525" s="2" t="s">
        <v>3447</v>
      </c>
      <c r="B525" s="3">
        <v>44129</v>
      </c>
      <c r="C525" s="2" t="s">
        <v>3448</v>
      </c>
      <c r="D525" t="s">
        <v>6165</v>
      </c>
      <c r="E525" s="2">
        <v>1</v>
      </c>
      <c r="F525" s="2" t="str">
        <f>_xlfn.XLOOKUP(C525,customers!$A$2:$A$1001,customers!$B$2:$B$1001,,0)</f>
        <v>Berty Beelby</v>
      </c>
      <c r="G525" s="2" t="str">
        <f>IF(_xlfn.XLOOKUP(orders!C525,customers!$A$1:$A$1001,customers!$C$1:$C$1001,,0)=0,"",_xlfn.XLOOKUP(orders!C525,customers!$A$1:$A$1001,customers!$C$1:$C$1001,,0))</f>
        <v>bbeelbyej@rediff.com</v>
      </c>
      <c r="H525" s="2" t="str">
        <f>_xlfn.XLOOKUP(C525,customers!$A$1:$A$1001,customers!$G$1:$G$1001,,0)</f>
        <v>Ireland</v>
      </c>
      <c r="I525" t="str">
        <f>INDEX(products!$A$1:$G$49,MATCH(orders!$D525,products!$A$1:$A$49,0),MATCH(orders!I$1,products!$A$1:$G$1,0))</f>
        <v>Lib</v>
      </c>
      <c r="J525" t="str">
        <f t="shared" si="24"/>
        <v>Liberica</v>
      </c>
      <c r="K525" t="str">
        <f>INDEX(products!$A$1:$G$49,MATCH(orders!$D525,products!$A$1:$A$49,0),MATCH(orders!K$1,products!$A$1:$G$1,0))</f>
        <v>D</v>
      </c>
      <c r="L525" t="str">
        <f t="shared" si="25"/>
        <v>Dark</v>
      </c>
      <c r="M525" s="17">
        <f>INDEX(products!$A$1:$G$49,MATCH(orders!$D525,products!$A$1:$A$49,0),MATCH(orders!M$1,products!$A$1:$G$1,0))</f>
        <v>2.5</v>
      </c>
      <c r="N525" s="13">
        <f>INDEX(products!$A$1:$G$49,MATCH(orders!$D525,products!$A$1:$A$49,0),MATCH(orders!N$1,products!$A$1:$G$1,0))</f>
        <v>29.784999999999997</v>
      </c>
      <c r="O525" s="15">
        <f t="shared" si="26"/>
        <v>29.784999999999997</v>
      </c>
      <c r="P525" t="str">
        <f>_xlfn.XLOOKUP(C525,customers!$A$2:$A$1001,customers!$I$2:$I$1001,,0)</f>
        <v>No</v>
      </c>
    </row>
    <row r="526" spans="1:16" x14ac:dyDescent="0.25">
      <c r="A526" s="2" t="s">
        <v>3453</v>
      </c>
      <c r="B526" s="3">
        <v>44255</v>
      </c>
      <c r="C526" s="2" t="s">
        <v>3454</v>
      </c>
      <c r="D526" t="s">
        <v>6164</v>
      </c>
      <c r="E526" s="2">
        <v>2</v>
      </c>
      <c r="F526" s="2" t="str">
        <f>_xlfn.XLOOKUP(C526,customers!$A$2:$A$1001,customers!$B$2:$B$1001,,0)</f>
        <v>Erny Stenyng</v>
      </c>
      <c r="G526" s="2" t="str">
        <f>IF(_xlfn.XLOOKUP(orders!C526,customers!$A$1:$A$1001,customers!$C$1:$C$1001,,0)=0,"",_xlfn.XLOOKUP(orders!C526,customers!$A$1:$A$1001,customers!$C$1:$C$1001,,0))</f>
        <v/>
      </c>
      <c r="H526" s="2" t="str">
        <f>_xlfn.XLOOKUP(C526,customers!$A$1:$A$1001,customers!$G$1:$G$1001,,0)</f>
        <v>United States</v>
      </c>
      <c r="I526" t="str">
        <f>INDEX(products!$A$1:$G$49,MATCH(orders!$D526,products!$A$1:$A$49,0),MATCH(orders!I$1,products!$A$1:$G$1,0))</f>
        <v>Lib</v>
      </c>
      <c r="J526" t="str">
        <f t="shared" si="24"/>
        <v>Liberica</v>
      </c>
      <c r="K526" t="str">
        <f>INDEX(products!$A$1:$G$49,MATCH(orders!$D526,products!$A$1:$A$49,0),MATCH(orders!K$1,products!$A$1:$G$1,0))</f>
        <v>L</v>
      </c>
      <c r="L526" t="str">
        <f t="shared" si="25"/>
        <v>Light</v>
      </c>
      <c r="M526" s="17">
        <f>INDEX(products!$A$1:$G$49,MATCH(orders!$D526,products!$A$1:$A$49,0),MATCH(orders!M$1,products!$A$1:$G$1,0))</f>
        <v>2.5</v>
      </c>
      <c r="N526" s="13">
        <f>INDEX(products!$A$1:$G$49,MATCH(orders!$D526,products!$A$1:$A$49,0),MATCH(orders!N$1,products!$A$1:$G$1,0))</f>
        <v>36.454999999999998</v>
      </c>
      <c r="O526" s="15">
        <f t="shared" si="26"/>
        <v>72.91</v>
      </c>
      <c r="P526" t="str">
        <f>_xlfn.XLOOKUP(C526,customers!$A$2:$A$1001,customers!$I$2:$I$1001,,0)</f>
        <v>No</v>
      </c>
    </row>
    <row r="527" spans="1:16" x14ac:dyDescent="0.25">
      <c r="A527" s="2" t="s">
        <v>3458</v>
      </c>
      <c r="B527" s="3">
        <v>44038</v>
      </c>
      <c r="C527" s="2" t="s">
        <v>3459</v>
      </c>
      <c r="D527" t="s">
        <v>6163</v>
      </c>
      <c r="E527" s="2">
        <v>5</v>
      </c>
      <c r="F527" s="2" t="str">
        <f>_xlfn.XLOOKUP(C527,customers!$A$2:$A$1001,customers!$B$2:$B$1001,,0)</f>
        <v>Edin Yantsurev</v>
      </c>
      <c r="G527" s="2" t="str">
        <f>IF(_xlfn.XLOOKUP(orders!C527,customers!$A$1:$A$1001,customers!$C$1:$C$1001,,0)=0,"",_xlfn.XLOOKUP(orders!C527,customers!$A$1:$A$1001,customers!$C$1:$C$1001,,0))</f>
        <v/>
      </c>
      <c r="H527" s="2" t="str">
        <f>_xlfn.XLOOKUP(C527,customers!$A$1:$A$1001,customers!$G$1:$G$1001,,0)</f>
        <v>United States</v>
      </c>
      <c r="I527" t="str">
        <f>INDEX(products!$A$1:$G$49,MATCH(orders!$D527,products!$A$1:$A$49,0),MATCH(orders!I$1,products!$A$1:$G$1,0))</f>
        <v>Rob</v>
      </c>
      <c r="J527" t="str">
        <f t="shared" si="24"/>
        <v>Robusta</v>
      </c>
      <c r="K527" t="str">
        <f>INDEX(products!$A$1:$G$49,MATCH(orders!$D527,products!$A$1:$A$49,0),MATCH(orders!K$1,products!$A$1:$G$1,0))</f>
        <v>D</v>
      </c>
      <c r="L527" t="str">
        <f t="shared" si="25"/>
        <v>Dark</v>
      </c>
      <c r="M527" s="17">
        <f>INDEX(products!$A$1:$G$49,MATCH(orders!$D527,products!$A$1:$A$49,0),MATCH(orders!M$1,products!$A$1:$G$1,0))</f>
        <v>0.2</v>
      </c>
      <c r="N527" s="13">
        <f>INDEX(products!$A$1:$G$49,MATCH(orders!$D527,products!$A$1:$A$49,0),MATCH(orders!N$1,products!$A$1:$G$1,0))</f>
        <v>2.6849999999999996</v>
      </c>
      <c r="O527" s="15">
        <f t="shared" si="26"/>
        <v>13.424999999999997</v>
      </c>
      <c r="P527" t="str">
        <f>_xlfn.XLOOKUP(C527,customers!$A$2:$A$1001,customers!$I$2:$I$1001,,0)</f>
        <v>Yes</v>
      </c>
    </row>
    <row r="528" spans="1:16" x14ac:dyDescent="0.25">
      <c r="A528" s="2" t="s">
        <v>3463</v>
      </c>
      <c r="B528" s="3">
        <v>44717</v>
      </c>
      <c r="C528" s="2" t="s">
        <v>3464</v>
      </c>
      <c r="D528" t="s">
        <v>6166</v>
      </c>
      <c r="E528" s="2">
        <v>4</v>
      </c>
      <c r="F528" s="2" t="str">
        <f>_xlfn.XLOOKUP(C528,customers!$A$2:$A$1001,customers!$B$2:$B$1001,,0)</f>
        <v>Webb Speechly</v>
      </c>
      <c r="G528" s="2" t="str">
        <f>IF(_xlfn.XLOOKUP(orders!C528,customers!$A$1:$A$1001,customers!$C$1:$C$1001,,0)=0,"",_xlfn.XLOOKUP(orders!C528,customers!$A$1:$A$1001,customers!$C$1:$C$1001,,0))</f>
        <v>wspeechlyem@amazon.com</v>
      </c>
      <c r="H528" s="2" t="str">
        <f>_xlfn.XLOOKUP(C528,customers!$A$1:$A$1001,customers!$G$1:$G$1001,,0)</f>
        <v>United States</v>
      </c>
      <c r="I528" t="str">
        <f>INDEX(products!$A$1:$G$49,MATCH(orders!$D528,products!$A$1:$A$49,0),MATCH(orders!I$1,products!$A$1:$G$1,0))</f>
        <v>Exc</v>
      </c>
      <c r="J528" t="str">
        <f t="shared" si="24"/>
        <v>Excelsa</v>
      </c>
      <c r="K528" t="str">
        <f>INDEX(products!$A$1:$G$49,MATCH(orders!$D528,products!$A$1:$A$49,0),MATCH(orders!K$1,products!$A$1:$G$1,0))</f>
        <v>M</v>
      </c>
      <c r="L528" t="str">
        <f t="shared" si="25"/>
        <v>Medium</v>
      </c>
      <c r="M528" s="17">
        <f>INDEX(products!$A$1:$G$49,MATCH(orders!$D528,products!$A$1:$A$49,0),MATCH(orders!M$1,products!$A$1:$G$1,0))</f>
        <v>2.5</v>
      </c>
      <c r="N528" s="13">
        <f>INDEX(products!$A$1:$G$49,MATCH(orders!$D528,products!$A$1:$A$49,0),MATCH(orders!N$1,products!$A$1:$G$1,0))</f>
        <v>31.624999999999996</v>
      </c>
      <c r="O528" s="15">
        <f t="shared" si="26"/>
        <v>126.49999999999999</v>
      </c>
      <c r="P528" t="str">
        <f>_xlfn.XLOOKUP(C528,customers!$A$2:$A$1001,customers!$I$2:$I$1001,,0)</f>
        <v>Yes</v>
      </c>
    </row>
    <row r="529" spans="1:16" x14ac:dyDescent="0.25">
      <c r="A529" s="2" t="s">
        <v>3469</v>
      </c>
      <c r="B529" s="3">
        <v>43517</v>
      </c>
      <c r="C529" s="2" t="s">
        <v>3470</v>
      </c>
      <c r="D529" t="s">
        <v>6139</v>
      </c>
      <c r="E529" s="2">
        <v>5</v>
      </c>
      <c r="F529" s="2" t="str">
        <f>_xlfn.XLOOKUP(C529,customers!$A$2:$A$1001,customers!$B$2:$B$1001,,0)</f>
        <v>Irvine Phillpot</v>
      </c>
      <c r="G529" s="2" t="str">
        <f>IF(_xlfn.XLOOKUP(orders!C529,customers!$A$1:$A$1001,customers!$C$1:$C$1001,,0)=0,"",_xlfn.XLOOKUP(orders!C529,customers!$A$1:$A$1001,customers!$C$1:$C$1001,,0))</f>
        <v>iphillpoten@buzzfeed.com</v>
      </c>
      <c r="H529" s="2" t="str">
        <f>_xlfn.XLOOKUP(C529,customers!$A$1:$A$1001,customers!$G$1:$G$1001,,0)</f>
        <v>United Kingdom</v>
      </c>
      <c r="I529" t="str">
        <f>INDEX(products!$A$1:$G$49,MATCH(orders!$D529,products!$A$1:$A$49,0),MATCH(orders!I$1,products!$A$1:$G$1,0))</f>
        <v>Exc</v>
      </c>
      <c r="J529" t="str">
        <f t="shared" si="24"/>
        <v>Excelsa</v>
      </c>
      <c r="K529" t="str">
        <f>INDEX(products!$A$1:$G$49,MATCH(orders!$D529,products!$A$1:$A$49,0),MATCH(orders!K$1,products!$A$1:$G$1,0))</f>
        <v>M</v>
      </c>
      <c r="L529" t="str">
        <f t="shared" si="25"/>
        <v>Medium</v>
      </c>
      <c r="M529" s="17">
        <f>INDEX(products!$A$1:$G$49,MATCH(orders!$D529,products!$A$1:$A$49,0),MATCH(orders!M$1,products!$A$1:$G$1,0))</f>
        <v>0.5</v>
      </c>
      <c r="N529" s="13">
        <f>INDEX(products!$A$1:$G$49,MATCH(orders!$D529,products!$A$1:$A$49,0),MATCH(orders!N$1,products!$A$1:$G$1,0))</f>
        <v>8.25</v>
      </c>
      <c r="O529" s="15">
        <f t="shared" si="26"/>
        <v>41.25</v>
      </c>
      <c r="P529" t="str">
        <f>_xlfn.XLOOKUP(C529,customers!$A$2:$A$1001,customers!$I$2:$I$1001,,0)</f>
        <v>No</v>
      </c>
    </row>
    <row r="530" spans="1:16" x14ac:dyDescent="0.25">
      <c r="A530" s="2" t="s">
        <v>3475</v>
      </c>
      <c r="B530" s="3">
        <v>43926</v>
      </c>
      <c r="C530" s="2" t="s">
        <v>3476</v>
      </c>
      <c r="D530" t="s">
        <v>6176</v>
      </c>
      <c r="E530" s="2">
        <v>6</v>
      </c>
      <c r="F530" s="2" t="str">
        <f>_xlfn.XLOOKUP(C530,customers!$A$2:$A$1001,customers!$B$2:$B$1001,,0)</f>
        <v>Lem Pennacci</v>
      </c>
      <c r="G530" s="2" t="str">
        <f>IF(_xlfn.XLOOKUP(orders!C530,customers!$A$1:$A$1001,customers!$C$1:$C$1001,,0)=0,"",_xlfn.XLOOKUP(orders!C530,customers!$A$1:$A$1001,customers!$C$1:$C$1001,,0))</f>
        <v>lpennaccieo@statcounter.com</v>
      </c>
      <c r="H530" s="2" t="str">
        <f>_xlfn.XLOOKUP(C530,customers!$A$1:$A$1001,customers!$G$1:$G$1001,,0)</f>
        <v>United States</v>
      </c>
      <c r="I530" t="str">
        <f>INDEX(products!$A$1:$G$49,MATCH(orders!$D530,products!$A$1:$A$49,0),MATCH(orders!I$1,products!$A$1:$G$1,0))</f>
        <v>Exc</v>
      </c>
      <c r="J530" t="str">
        <f t="shared" si="24"/>
        <v>Excelsa</v>
      </c>
      <c r="K530" t="str">
        <f>INDEX(products!$A$1:$G$49,MATCH(orders!$D530,products!$A$1:$A$49,0),MATCH(orders!K$1,products!$A$1:$G$1,0))</f>
        <v>L</v>
      </c>
      <c r="L530" t="str">
        <f t="shared" si="25"/>
        <v>Light</v>
      </c>
      <c r="M530" s="17">
        <f>INDEX(products!$A$1:$G$49,MATCH(orders!$D530,products!$A$1:$A$49,0),MATCH(orders!M$1,products!$A$1:$G$1,0))</f>
        <v>0.5</v>
      </c>
      <c r="N530" s="13">
        <f>INDEX(products!$A$1:$G$49,MATCH(orders!$D530,products!$A$1:$A$49,0),MATCH(orders!N$1,products!$A$1:$G$1,0))</f>
        <v>8.91</v>
      </c>
      <c r="O530" s="15">
        <f t="shared" si="26"/>
        <v>53.46</v>
      </c>
      <c r="P530" t="str">
        <f>_xlfn.XLOOKUP(C530,customers!$A$2:$A$1001,customers!$I$2:$I$1001,,0)</f>
        <v>No</v>
      </c>
    </row>
    <row r="531" spans="1:16" x14ac:dyDescent="0.25">
      <c r="A531" s="2" t="s">
        <v>3481</v>
      </c>
      <c r="B531" s="3">
        <v>43475</v>
      </c>
      <c r="C531" s="2" t="s">
        <v>3482</v>
      </c>
      <c r="D531" t="s">
        <v>6138</v>
      </c>
      <c r="E531" s="2">
        <v>6</v>
      </c>
      <c r="F531" s="2" t="str">
        <f>_xlfn.XLOOKUP(C531,customers!$A$2:$A$1001,customers!$B$2:$B$1001,,0)</f>
        <v>Starr Arpin</v>
      </c>
      <c r="G531" s="2" t="str">
        <f>IF(_xlfn.XLOOKUP(orders!C531,customers!$A$1:$A$1001,customers!$C$1:$C$1001,,0)=0,"",_xlfn.XLOOKUP(orders!C531,customers!$A$1:$A$1001,customers!$C$1:$C$1001,,0))</f>
        <v>sarpinep@moonfruit.com</v>
      </c>
      <c r="H531" s="2" t="str">
        <f>_xlfn.XLOOKUP(C531,customers!$A$1:$A$1001,customers!$G$1:$G$1001,,0)</f>
        <v>United States</v>
      </c>
      <c r="I531" t="str">
        <f>INDEX(products!$A$1:$G$49,MATCH(orders!$D531,products!$A$1:$A$49,0),MATCH(orders!I$1,products!$A$1:$G$1,0))</f>
        <v>Rob</v>
      </c>
      <c r="J531" t="str">
        <f t="shared" si="24"/>
        <v>Robusta</v>
      </c>
      <c r="K531" t="str">
        <f>INDEX(products!$A$1:$G$49,MATCH(orders!$D531,products!$A$1:$A$49,0),MATCH(orders!K$1,products!$A$1:$G$1,0))</f>
        <v>M</v>
      </c>
      <c r="L531" t="str">
        <f t="shared" si="25"/>
        <v>Medium</v>
      </c>
      <c r="M531" s="17">
        <f>INDEX(products!$A$1:$G$49,MATCH(orders!$D531,products!$A$1:$A$49,0),MATCH(orders!M$1,products!$A$1:$G$1,0))</f>
        <v>1</v>
      </c>
      <c r="N531" s="13">
        <f>INDEX(products!$A$1:$G$49,MATCH(orders!$D531,products!$A$1:$A$49,0),MATCH(orders!N$1,products!$A$1:$G$1,0))</f>
        <v>9.9499999999999993</v>
      </c>
      <c r="O531" s="15">
        <f t="shared" si="26"/>
        <v>59.699999999999996</v>
      </c>
      <c r="P531" t="str">
        <f>_xlfn.XLOOKUP(C531,customers!$A$2:$A$1001,customers!$I$2:$I$1001,,0)</f>
        <v>No</v>
      </c>
    </row>
    <row r="532" spans="1:16" x14ac:dyDescent="0.25">
      <c r="A532" s="2" t="s">
        <v>3487</v>
      </c>
      <c r="B532" s="3">
        <v>44663</v>
      </c>
      <c r="C532" s="2" t="s">
        <v>3488</v>
      </c>
      <c r="D532" t="s">
        <v>6138</v>
      </c>
      <c r="E532" s="2">
        <v>6</v>
      </c>
      <c r="F532" s="2" t="str">
        <f>_xlfn.XLOOKUP(C532,customers!$A$2:$A$1001,customers!$B$2:$B$1001,,0)</f>
        <v>Donny Fries</v>
      </c>
      <c r="G532" s="2" t="str">
        <f>IF(_xlfn.XLOOKUP(orders!C532,customers!$A$1:$A$1001,customers!$C$1:$C$1001,,0)=0,"",_xlfn.XLOOKUP(orders!C532,customers!$A$1:$A$1001,customers!$C$1:$C$1001,,0))</f>
        <v>dfrieseq@cargocollective.com</v>
      </c>
      <c r="H532" s="2" t="str">
        <f>_xlfn.XLOOKUP(C532,customers!$A$1:$A$1001,customers!$G$1:$G$1001,,0)</f>
        <v>United States</v>
      </c>
      <c r="I532" t="str">
        <f>INDEX(products!$A$1:$G$49,MATCH(orders!$D532,products!$A$1:$A$49,0),MATCH(orders!I$1,products!$A$1:$G$1,0))</f>
        <v>Rob</v>
      </c>
      <c r="J532" t="str">
        <f t="shared" si="24"/>
        <v>Robusta</v>
      </c>
      <c r="K532" t="str">
        <f>INDEX(products!$A$1:$G$49,MATCH(orders!$D532,products!$A$1:$A$49,0),MATCH(orders!K$1,products!$A$1:$G$1,0))</f>
        <v>M</v>
      </c>
      <c r="L532" t="str">
        <f t="shared" si="25"/>
        <v>Medium</v>
      </c>
      <c r="M532" s="17">
        <f>INDEX(products!$A$1:$G$49,MATCH(orders!$D532,products!$A$1:$A$49,0),MATCH(orders!M$1,products!$A$1:$G$1,0))</f>
        <v>1</v>
      </c>
      <c r="N532" s="13">
        <f>INDEX(products!$A$1:$G$49,MATCH(orders!$D532,products!$A$1:$A$49,0),MATCH(orders!N$1,products!$A$1:$G$1,0))</f>
        <v>9.9499999999999993</v>
      </c>
      <c r="O532" s="15">
        <f t="shared" si="26"/>
        <v>59.699999999999996</v>
      </c>
      <c r="P532" t="str">
        <f>_xlfn.XLOOKUP(C532,customers!$A$2:$A$1001,customers!$I$2:$I$1001,,0)</f>
        <v>No</v>
      </c>
    </row>
    <row r="533" spans="1:16" x14ac:dyDescent="0.25">
      <c r="A533" s="2" t="s">
        <v>3493</v>
      </c>
      <c r="B533" s="3">
        <v>44591</v>
      </c>
      <c r="C533" s="2" t="s">
        <v>3494</v>
      </c>
      <c r="D533" t="s">
        <v>6177</v>
      </c>
      <c r="E533" s="2">
        <v>5</v>
      </c>
      <c r="F533" s="2" t="str">
        <f>_xlfn.XLOOKUP(C533,customers!$A$2:$A$1001,customers!$B$2:$B$1001,,0)</f>
        <v>Rana Sharer</v>
      </c>
      <c r="G533" s="2" t="str">
        <f>IF(_xlfn.XLOOKUP(orders!C533,customers!$A$1:$A$1001,customers!$C$1:$C$1001,,0)=0,"",_xlfn.XLOOKUP(orders!C533,customers!$A$1:$A$1001,customers!$C$1:$C$1001,,0))</f>
        <v>rsharerer@flavors.me</v>
      </c>
      <c r="H533" s="2" t="str">
        <f>_xlfn.XLOOKUP(C533,customers!$A$1:$A$1001,customers!$G$1:$G$1001,,0)</f>
        <v>United States</v>
      </c>
      <c r="I533" t="str">
        <f>INDEX(products!$A$1:$G$49,MATCH(orders!$D533,products!$A$1:$A$49,0),MATCH(orders!I$1,products!$A$1:$G$1,0))</f>
        <v>Rob</v>
      </c>
      <c r="J533" t="str">
        <f t="shared" si="24"/>
        <v>Robusta</v>
      </c>
      <c r="K533" t="str">
        <f>INDEX(products!$A$1:$G$49,MATCH(orders!$D533,products!$A$1:$A$49,0),MATCH(orders!K$1,products!$A$1:$G$1,0))</f>
        <v>D</v>
      </c>
      <c r="L533" t="str">
        <f t="shared" si="25"/>
        <v>Dark</v>
      </c>
      <c r="M533" s="17">
        <f>INDEX(products!$A$1:$G$49,MATCH(orders!$D533,products!$A$1:$A$49,0),MATCH(orders!M$1,products!$A$1:$G$1,0))</f>
        <v>1</v>
      </c>
      <c r="N533" s="13">
        <f>INDEX(products!$A$1:$G$49,MATCH(orders!$D533,products!$A$1:$A$49,0),MATCH(orders!N$1,products!$A$1:$G$1,0))</f>
        <v>8.9499999999999993</v>
      </c>
      <c r="O533" s="15">
        <f t="shared" si="26"/>
        <v>44.75</v>
      </c>
      <c r="P533" t="str">
        <f>_xlfn.XLOOKUP(C533,customers!$A$2:$A$1001,customers!$I$2:$I$1001,,0)</f>
        <v>No</v>
      </c>
    </row>
    <row r="534" spans="1:16" x14ac:dyDescent="0.25">
      <c r="A534" s="2" t="s">
        <v>3499</v>
      </c>
      <c r="B534" s="3">
        <v>44330</v>
      </c>
      <c r="C534" s="2" t="s">
        <v>3500</v>
      </c>
      <c r="D534" t="s">
        <v>6139</v>
      </c>
      <c r="E534" s="2">
        <v>2</v>
      </c>
      <c r="F534" s="2" t="str">
        <f>_xlfn.XLOOKUP(C534,customers!$A$2:$A$1001,customers!$B$2:$B$1001,,0)</f>
        <v>Nannie Naseby</v>
      </c>
      <c r="G534" s="2" t="str">
        <f>IF(_xlfn.XLOOKUP(orders!C534,customers!$A$1:$A$1001,customers!$C$1:$C$1001,,0)=0,"",_xlfn.XLOOKUP(orders!C534,customers!$A$1:$A$1001,customers!$C$1:$C$1001,,0))</f>
        <v>nnasebyes@umich.edu</v>
      </c>
      <c r="H534" s="2" t="str">
        <f>_xlfn.XLOOKUP(C534,customers!$A$1:$A$1001,customers!$G$1:$G$1001,,0)</f>
        <v>United States</v>
      </c>
      <c r="I534" t="str">
        <f>INDEX(products!$A$1:$G$49,MATCH(orders!$D534,products!$A$1:$A$49,0),MATCH(orders!I$1,products!$A$1:$G$1,0))</f>
        <v>Exc</v>
      </c>
      <c r="J534" t="str">
        <f t="shared" si="24"/>
        <v>Excelsa</v>
      </c>
      <c r="K534" t="str">
        <f>INDEX(products!$A$1:$G$49,MATCH(orders!$D534,products!$A$1:$A$49,0),MATCH(orders!K$1,products!$A$1:$G$1,0))</f>
        <v>M</v>
      </c>
      <c r="L534" t="str">
        <f t="shared" si="25"/>
        <v>Medium</v>
      </c>
      <c r="M534" s="17">
        <f>INDEX(products!$A$1:$G$49,MATCH(orders!$D534,products!$A$1:$A$49,0),MATCH(orders!M$1,products!$A$1:$G$1,0))</f>
        <v>0.5</v>
      </c>
      <c r="N534" s="13">
        <f>INDEX(products!$A$1:$G$49,MATCH(orders!$D534,products!$A$1:$A$49,0),MATCH(orders!N$1,products!$A$1:$G$1,0))</f>
        <v>8.25</v>
      </c>
      <c r="O534" s="15">
        <f t="shared" si="26"/>
        <v>16.5</v>
      </c>
      <c r="P534" t="str">
        <f>_xlfn.XLOOKUP(C534,customers!$A$2:$A$1001,customers!$I$2:$I$1001,,0)</f>
        <v>Yes</v>
      </c>
    </row>
    <row r="535" spans="1:16" x14ac:dyDescent="0.25">
      <c r="A535" s="2" t="s">
        <v>3505</v>
      </c>
      <c r="B535" s="3">
        <v>44724</v>
      </c>
      <c r="C535" s="2" t="s">
        <v>3506</v>
      </c>
      <c r="D535" t="s">
        <v>6172</v>
      </c>
      <c r="E535" s="2">
        <v>4</v>
      </c>
      <c r="F535" s="2" t="str">
        <f>_xlfn.XLOOKUP(C535,customers!$A$2:$A$1001,customers!$B$2:$B$1001,,0)</f>
        <v>Rea Offell</v>
      </c>
      <c r="G535" s="2" t="str">
        <f>IF(_xlfn.XLOOKUP(orders!C535,customers!$A$1:$A$1001,customers!$C$1:$C$1001,,0)=0,"",_xlfn.XLOOKUP(orders!C535,customers!$A$1:$A$1001,customers!$C$1:$C$1001,,0))</f>
        <v/>
      </c>
      <c r="H535" s="2" t="str">
        <f>_xlfn.XLOOKUP(C535,customers!$A$1:$A$1001,customers!$G$1:$G$1001,,0)</f>
        <v>United States</v>
      </c>
      <c r="I535" t="str">
        <f>INDEX(products!$A$1:$G$49,MATCH(orders!$D535,products!$A$1:$A$49,0),MATCH(orders!I$1,products!$A$1:$G$1,0))</f>
        <v>Rob</v>
      </c>
      <c r="J535" t="str">
        <f t="shared" si="24"/>
        <v>Robusta</v>
      </c>
      <c r="K535" t="str">
        <f>INDEX(products!$A$1:$G$49,MATCH(orders!$D535,products!$A$1:$A$49,0),MATCH(orders!K$1,products!$A$1:$G$1,0))</f>
        <v>D</v>
      </c>
      <c r="L535" t="str">
        <f t="shared" si="25"/>
        <v>Dark</v>
      </c>
      <c r="M535" s="17">
        <f>INDEX(products!$A$1:$G$49,MATCH(orders!$D535,products!$A$1:$A$49,0),MATCH(orders!M$1,products!$A$1:$G$1,0))</f>
        <v>0.5</v>
      </c>
      <c r="N535" s="13">
        <f>INDEX(products!$A$1:$G$49,MATCH(orders!$D535,products!$A$1:$A$49,0),MATCH(orders!N$1,products!$A$1:$G$1,0))</f>
        <v>5.3699999999999992</v>
      </c>
      <c r="O535" s="15">
        <f t="shared" si="26"/>
        <v>21.479999999999997</v>
      </c>
      <c r="P535" t="str">
        <f>_xlfn.XLOOKUP(C535,customers!$A$2:$A$1001,customers!$I$2:$I$1001,,0)</f>
        <v>No</v>
      </c>
    </row>
    <row r="536" spans="1:16" x14ac:dyDescent="0.25">
      <c r="A536" s="2" t="s">
        <v>3510</v>
      </c>
      <c r="B536" s="3">
        <v>44563</v>
      </c>
      <c r="C536" s="2" t="s">
        <v>3511</v>
      </c>
      <c r="D536" t="s">
        <v>6151</v>
      </c>
      <c r="E536" s="2">
        <v>2</v>
      </c>
      <c r="F536" s="2" t="str">
        <f>_xlfn.XLOOKUP(C536,customers!$A$2:$A$1001,customers!$B$2:$B$1001,,0)</f>
        <v>Kris O'Cullen</v>
      </c>
      <c r="G536" s="2" t="str">
        <f>IF(_xlfn.XLOOKUP(orders!C536,customers!$A$1:$A$1001,customers!$C$1:$C$1001,,0)=0,"",_xlfn.XLOOKUP(orders!C536,customers!$A$1:$A$1001,customers!$C$1:$C$1001,,0))</f>
        <v>koculleneu@ca.gov</v>
      </c>
      <c r="H536" s="2" t="str">
        <f>_xlfn.XLOOKUP(C536,customers!$A$1:$A$1001,customers!$G$1:$G$1001,,0)</f>
        <v>Ireland</v>
      </c>
      <c r="I536" t="str">
        <f>INDEX(products!$A$1:$G$49,MATCH(orders!$D536,products!$A$1:$A$49,0),MATCH(orders!I$1,products!$A$1:$G$1,0))</f>
        <v>Rob</v>
      </c>
      <c r="J536" t="str">
        <f t="shared" si="24"/>
        <v>Robusta</v>
      </c>
      <c r="K536" t="str">
        <f>INDEX(products!$A$1:$G$49,MATCH(orders!$D536,products!$A$1:$A$49,0),MATCH(orders!K$1,products!$A$1:$G$1,0))</f>
        <v>M</v>
      </c>
      <c r="L536" t="str">
        <f t="shared" si="25"/>
        <v>Medium</v>
      </c>
      <c r="M536" s="17">
        <f>INDEX(products!$A$1:$G$49,MATCH(orders!$D536,products!$A$1:$A$49,0),MATCH(orders!M$1,products!$A$1:$G$1,0))</f>
        <v>2.5</v>
      </c>
      <c r="N536" s="13">
        <f>INDEX(products!$A$1:$G$49,MATCH(orders!$D536,products!$A$1:$A$49,0),MATCH(orders!N$1,products!$A$1:$G$1,0))</f>
        <v>22.884999999999998</v>
      </c>
      <c r="O536" s="15">
        <f t="shared" si="26"/>
        <v>45.769999999999996</v>
      </c>
      <c r="P536" t="str">
        <f>_xlfn.XLOOKUP(C536,customers!$A$2:$A$1001,customers!$I$2:$I$1001,,0)</f>
        <v>Yes</v>
      </c>
    </row>
    <row r="537" spans="1:16" x14ac:dyDescent="0.25">
      <c r="A537" s="2" t="s">
        <v>3516</v>
      </c>
      <c r="B537" s="3">
        <v>44585</v>
      </c>
      <c r="C537" s="2" t="s">
        <v>3517</v>
      </c>
      <c r="D537" t="s">
        <v>6145</v>
      </c>
      <c r="E537" s="2">
        <v>2</v>
      </c>
      <c r="F537" s="2" t="str">
        <f>_xlfn.XLOOKUP(C537,customers!$A$2:$A$1001,customers!$B$2:$B$1001,,0)</f>
        <v>Timoteo Glisane</v>
      </c>
      <c r="G537" s="2" t="str">
        <f>IF(_xlfn.XLOOKUP(orders!C537,customers!$A$1:$A$1001,customers!$C$1:$C$1001,,0)=0,"",_xlfn.XLOOKUP(orders!C537,customers!$A$1:$A$1001,customers!$C$1:$C$1001,,0))</f>
        <v/>
      </c>
      <c r="H537" s="2" t="str">
        <f>_xlfn.XLOOKUP(C537,customers!$A$1:$A$1001,customers!$G$1:$G$1001,,0)</f>
        <v>Ireland</v>
      </c>
      <c r="I537" t="str">
        <f>INDEX(products!$A$1:$G$49,MATCH(orders!$D537,products!$A$1:$A$49,0),MATCH(orders!I$1,products!$A$1:$G$1,0))</f>
        <v>Lib</v>
      </c>
      <c r="J537" t="str">
        <f t="shared" si="24"/>
        <v>Liberica</v>
      </c>
      <c r="K537" t="str">
        <f>INDEX(products!$A$1:$G$49,MATCH(orders!$D537,products!$A$1:$A$49,0),MATCH(orders!K$1,products!$A$1:$G$1,0))</f>
        <v>L</v>
      </c>
      <c r="L537" t="str">
        <f t="shared" si="25"/>
        <v>Light</v>
      </c>
      <c r="M537" s="17">
        <f>INDEX(products!$A$1:$G$49,MATCH(orders!$D537,products!$A$1:$A$49,0),MATCH(orders!M$1,products!$A$1:$G$1,0))</f>
        <v>0.2</v>
      </c>
      <c r="N537" s="13">
        <f>INDEX(products!$A$1:$G$49,MATCH(orders!$D537,products!$A$1:$A$49,0),MATCH(orders!N$1,products!$A$1:$G$1,0))</f>
        <v>4.7549999999999999</v>
      </c>
      <c r="O537" s="15">
        <f t="shared" si="26"/>
        <v>9.51</v>
      </c>
      <c r="P537" t="str">
        <f>_xlfn.XLOOKUP(C537,customers!$A$2:$A$1001,customers!$I$2:$I$1001,,0)</f>
        <v>No</v>
      </c>
    </row>
    <row r="538" spans="1:16" x14ac:dyDescent="0.25">
      <c r="A538" s="2" t="s">
        <v>3521</v>
      </c>
      <c r="B538" s="3">
        <v>43544</v>
      </c>
      <c r="C538" s="2" t="s">
        <v>3368</v>
      </c>
      <c r="D538" t="s">
        <v>6163</v>
      </c>
      <c r="E538" s="2">
        <v>3</v>
      </c>
      <c r="F538" s="2" t="str">
        <f>_xlfn.XLOOKUP(C538,customers!$A$2:$A$1001,customers!$B$2:$B$1001,,0)</f>
        <v>Marja Urion</v>
      </c>
      <c r="G538" s="2" t="str">
        <f>IF(_xlfn.XLOOKUP(orders!C538,customers!$A$1:$A$1001,customers!$C$1:$C$1001,,0)=0,"",_xlfn.XLOOKUP(orders!C538,customers!$A$1:$A$1001,customers!$C$1:$C$1001,,0))</f>
        <v>murione5@alexa.com</v>
      </c>
      <c r="H538" s="2" t="str">
        <f>_xlfn.XLOOKUP(C538,customers!$A$1:$A$1001,customers!$G$1:$G$1001,,0)</f>
        <v>Ireland</v>
      </c>
      <c r="I538" t="str">
        <f>INDEX(products!$A$1:$G$49,MATCH(orders!$D538,products!$A$1:$A$49,0),MATCH(orders!I$1,products!$A$1:$G$1,0))</f>
        <v>Rob</v>
      </c>
      <c r="J538" t="str">
        <f t="shared" si="24"/>
        <v>Robusta</v>
      </c>
      <c r="K538" t="str">
        <f>INDEX(products!$A$1:$G$49,MATCH(orders!$D538,products!$A$1:$A$49,0),MATCH(orders!K$1,products!$A$1:$G$1,0))</f>
        <v>D</v>
      </c>
      <c r="L538" t="str">
        <f t="shared" si="25"/>
        <v>Dark</v>
      </c>
      <c r="M538" s="17">
        <f>INDEX(products!$A$1:$G$49,MATCH(orders!$D538,products!$A$1:$A$49,0),MATCH(orders!M$1,products!$A$1:$G$1,0))</f>
        <v>0.2</v>
      </c>
      <c r="N538" s="13">
        <f>INDEX(products!$A$1:$G$49,MATCH(orders!$D538,products!$A$1:$A$49,0),MATCH(orders!N$1,products!$A$1:$G$1,0))</f>
        <v>2.6849999999999996</v>
      </c>
      <c r="O538" s="15">
        <f t="shared" si="26"/>
        <v>8.0549999999999997</v>
      </c>
      <c r="P538" t="str">
        <f>_xlfn.XLOOKUP(C538,customers!$A$2:$A$1001,customers!$I$2:$I$1001,,0)</f>
        <v>Yes</v>
      </c>
    </row>
    <row r="539" spans="1:16" x14ac:dyDescent="0.25">
      <c r="A539" s="2" t="s">
        <v>3527</v>
      </c>
      <c r="B539" s="3">
        <v>44156</v>
      </c>
      <c r="C539" s="2" t="s">
        <v>3528</v>
      </c>
      <c r="D539" t="s">
        <v>6185</v>
      </c>
      <c r="E539" s="2">
        <v>4</v>
      </c>
      <c r="F539" s="2" t="str">
        <f>_xlfn.XLOOKUP(C539,customers!$A$2:$A$1001,customers!$B$2:$B$1001,,0)</f>
        <v>Hildegarde Brangan</v>
      </c>
      <c r="G539" s="2" t="str">
        <f>IF(_xlfn.XLOOKUP(orders!C539,customers!$A$1:$A$1001,customers!$C$1:$C$1001,,0)=0,"",_xlfn.XLOOKUP(orders!C539,customers!$A$1:$A$1001,customers!$C$1:$C$1001,,0))</f>
        <v>hbranganex@woothemes.com</v>
      </c>
      <c r="H539" s="2" t="str">
        <f>_xlfn.XLOOKUP(C539,customers!$A$1:$A$1001,customers!$G$1:$G$1001,,0)</f>
        <v>United States</v>
      </c>
      <c r="I539" t="str">
        <f>INDEX(products!$A$1:$G$49,MATCH(orders!$D539,products!$A$1:$A$49,0),MATCH(orders!I$1,products!$A$1:$G$1,0))</f>
        <v>Exc</v>
      </c>
      <c r="J539" t="str">
        <f t="shared" si="24"/>
        <v>Excelsa</v>
      </c>
      <c r="K539" t="str">
        <f>INDEX(products!$A$1:$G$49,MATCH(orders!$D539,products!$A$1:$A$49,0),MATCH(orders!K$1,products!$A$1:$G$1,0))</f>
        <v>D</v>
      </c>
      <c r="L539" t="str">
        <f t="shared" si="25"/>
        <v>Dark</v>
      </c>
      <c r="M539" s="17">
        <f>INDEX(products!$A$1:$G$49,MATCH(orders!$D539,products!$A$1:$A$49,0),MATCH(orders!M$1,products!$A$1:$G$1,0))</f>
        <v>2.5</v>
      </c>
      <c r="N539" s="13">
        <f>INDEX(products!$A$1:$G$49,MATCH(orders!$D539,products!$A$1:$A$49,0),MATCH(orders!N$1,products!$A$1:$G$1,0))</f>
        <v>27.945</v>
      </c>
      <c r="O539" s="15">
        <f t="shared" si="26"/>
        <v>111.78</v>
      </c>
      <c r="P539" t="str">
        <f>_xlfn.XLOOKUP(C539,customers!$A$2:$A$1001,customers!$I$2:$I$1001,,0)</f>
        <v>Yes</v>
      </c>
    </row>
    <row r="540" spans="1:16" x14ac:dyDescent="0.25">
      <c r="A540" s="2" t="s">
        <v>3532</v>
      </c>
      <c r="B540" s="3">
        <v>44482</v>
      </c>
      <c r="C540" s="2" t="s">
        <v>3533</v>
      </c>
      <c r="D540" t="s">
        <v>6163</v>
      </c>
      <c r="E540" s="2">
        <v>4</v>
      </c>
      <c r="F540" s="2" t="str">
        <f>_xlfn.XLOOKUP(C540,customers!$A$2:$A$1001,customers!$B$2:$B$1001,,0)</f>
        <v>Amii Gallyon</v>
      </c>
      <c r="G540" s="2" t="str">
        <f>IF(_xlfn.XLOOKUP(orders!C540,customers!$A$1:$A$1001,customers!$C$1:$C$1001,,0)=0,"",_xlfn.XLOOKUP(orders!C540,customers!$A$1:$A$1001,customers!$C$1:$C$1001,,0))</f>
        <v>agallyoney@engadget.com</v>
      </c>
      <c r="H540" s="2" t="str">
        <f>_xlfn.XLOOKUP(C540,customers!$A$1:$A$1001,customers!$G$1:$G$1001,,0)</f>
        <v>United States</v>
      </c>
      <c r="I540" t="str">
        <f>INDEX(products!$A$1:$G$49,MATCH(orders!$D540,products!$A$1:$A$49,0),MATCH(orders!I$1,products!$A$1:$G$1,0))</f>
        <v>Rob</v>
      </c>
      <c r="J540" t="str">
        <f t="shared" si="24"/>
        <v>Robusta</v>
      </c>
      <c r="K540" t="str">
        <f>INDEX(products!$A$1:$G$49,MATCH(orders!$D540,products!$A$1:$A$49,0),MATCH(orders!K$1,products!$A$1:$G$1,0))</f>
        <v>D</v>
      </c>
      <c r="L540" t="str">
        <f t="shared" si="25"/>
        <v>Dark</v>
      </c>
      <c r="M540" s="17">
        <f>INDEX(products!$A$1:$G$49,MATCH(orders!$D540,products!$A$1:$A$49,0),MATCH(orders!M$1,products!$A$1:$G$1,0))</f>
        <v>0.2</v>
      </c>
      <c r="N540" s="13">
        <f>INDEX(products!$A$1:$G$49,MATCH(orders!$D540,products!$A$1:$A$49,0),MATCH(orders!N$1,products!$A$1:$G$1,0))</f>
        <v>2.6849999999999996</v>
      </c>
      <c r="O540" s="15">
        <f t="shared" si="26"/>
        <v>10.739999999999998</v>
      </c>
      <c r="P540" t="str">
        <f>_xlfn.XLOOKUP(C540,customers!$A$2:$A$1001,customers!$I$2:$I$1001,,0)</f>
        <v>Yes</v>
      </c>
    </row>
    <row r="541" spans="1:16" x14ac:dyDescent="0.25">
      <c r="A541" s="2" t="s">
        <v>3537</v>
      </c>
      <c r="B541" s="3">
        <v>44488</v>
      </c>
      <c r="C541" s="2" t="s">
        <v>3538</v>
      </c>
      <c r="D541" t="s">
        <v>6172</v>
      </c>
      <c r="E541" s="2">
        <v>5</v>
      </c>
      <c r="F541" s="2" t="str">
        <f>_xlfn.XLOOKUP(C541,customers!$A$2:$A$1001,customers!$B$2:$B$1001,,0)</f>
        <v>Birgit Domange</v>
      </c>
      <c r="G541" s="2" t="str">
        <f>IF(_xlfn.XLOOKUP(orders!C541,customers!$A$1:$A$1001,customers!$C$1:$C$1001,,0)=0,"",_xlfn.XLOOKUP(orders!C541,customers!$A$1:$A$1001,customers!$C$1:$C$1001,,0))</f>
        <v>bdomangeez@yahoo.co.jp</v>
      </c>
      <c r="H541" s="2" t="str">
        <f>_xlfn.XLOOKUP(C541,customers!$A$1:$A$1001,customers!$G$1:$G$1001,,0)</f>
        <v>United States</v>
      </c>
      <c r="I541" t="str">
        <f>INDEX(products!$A$1:$G$49,MATCH(orders!$D541,products!$A$1:$A$49,0),MATCH(orders!I$1,products!$A$1:$G$1,0))</f>
        <v>Rob</v>
      </c>
      <c r="J541" t="str">
        <f t="shared" si="24"/>
        <v>Robusta</v>
      </c>
      <c r="K541" t="str">
        <f>INDEX(products!$A$1:$G$49,MATCH(orders!$D541,products!$A$1:$A$49,0),MATCH(orders!K$1,products!$A$1:$G$1,0))</f>
        <v>D</v>
      </c>
      <c r="L541" t="str">
        <f t="shared" si="25"/>
        <v>Dark</v>
      </c>
      <c r="M541" s="17">
        <f>INDEX(products!$A$1:$G$49,MATCH(orders!$D541,products!$A$1:$A$49,0),MATCH(orders!M$1,products!$A$1:$G$1,0))</f>
        <v>0.5</v>
      </c>
      <c r="N541" s="13">
        <f>INDEX(products!$A$1:$G$49,MATCH(orders!$D541,products!$A$1:$A$49,0),MATCH(orders!N$1,products!$A$1:$G$1,0))</f>
        <v>5.3699999999999992</v>
      </c>
      <c r="O541" s="15">
        <f t="shared" si="26"/>
        <v>26.849999999999994</v>
      </c>
      <c r="P541" t="str">
        <f>_xlfn.XLOOKUP(C541,customers!$A$2:$A$1001,customers!$I$2:$I$1001,,0)</f>
        <v>No</v>
      </c>
    </row>
    <row r="542" spans="1:16" x14ac:dyDescent="0.25">
      <c r="A542" s="2" t="s">
        <v>3542</v>
      </c>
      <c r="B542" s="3">
        <v>43584</v>
      </c>
      <c r="C542" s="2" t="s">
        <v>3543</v>
      </c>
      <c r="D542" t="s">
        <v>6170</v>
      </c>
      <c r="E542" s="2">
        <v>4</v>
      </c>
      <c r="F542" s="2" t="str">
        <f>_xlfn.XLOOKUP(C542,customers!$A$2:$A$1001,customers!$B$2:$B$1001,,0)</f>
        <v>Killian Osler</v>
      </c>
      <c r="G542" s="2" t="str">
        <f>IF(_xlfn.XLOOKUP(orders!C542,customers!$A$1:$A$1001,customers!$C$1:$C$1001,,0)=0,"",_xlfn.XLOOKUP(orders!C542,customers!$A$1:$A$1001,customers!$C$1:$C$1001,,0))</f>
        <v>koslerf0@gmpg.org</v>
      </c>
      <c r="H542" s="2" t="str">
        <f>_xlfn.XLOOKUP(C542,customers!$A$1:$A$1001,customers!$G$1:$G$1001,,0)</f>
        <v>United States</v>
      </c>
      <c r="I542" t="str">
        <f>INDEX(products!$A$1:$G$49,MATCH(orders!$D542,products!$A$1:$A$49,0),MATCH(orders!I$1,products!$A$1:$G$1,0))</f>
        <v>Lib</v>
      </c>
      <c r="J542" t="str">
        <f t="shared" si="24"/>
        <v>Liberica</v>
      </c>
      <c r="K542" t="str">
        <f>INDEX(products!$A$1:$G$49,MATCH(orders!$D542,products!$A$1:$A$49,0),MATCH(orders!K$1,products!$A$1:$G$1,0))</f>
        <v>L</v>
      </c>
      <c r="L542" t="str">
        <f t="shared" si="25"/>
        <v>Light</v>
      </c>
      <c r="M542" s="17">
        <f>INDEX(products!$A$1:$G$49,MATCH(orders!$D542,products!$A$1:$A$49,0),MATCH(orders!M$1,products!$A$1:$G$1,0))</f>
        <v>1</v>
      </c>
      <c r="N542" s="13">
        <f>INDEX(products!$A$1:$G$49,MATCH(orders!$D542,products!$A$1:$A$49,0),MATCH(orders!N$1,products!$A$1:$G$1,0))</f>
        <v>15.85</v>
      </c>
      <c r="O542" s="15">
        <f t="shared" si="26"/>
        <v>63.4</v>
      </c>
      <c r="P542" t="str">
        <f>_xlfn.XLOOKUP(C542,customers!$A$2:$A$1001,customers!$I$2:$I$1001,,0)</f>
        <v>Yes</v>
      </c>
    </row>
    <row r="543" spans="1:16" x14ac:dyDescent="0.25">
      <c r="A543" s="2" t="s">
        <v>3548</v>
      </c>
      <c r="B543" s="3">
        <v>43750</v>
      </c>
      <c r="C543" s="2" t="s">
        <v>3549</v>
      </c>
      <c r="D543" t="s">
        <v>6168</v>
      </c>
      <c r="E543" s="2">
        <v>1</v>
      </c>
      <c r="F543" s="2" t="str">
        <f>_xlfn.XLOOKUP(C543,customers!$A$2:$A$1001,customers!$B$2:$B$1001,,0)</f>
        <v>Lora Dukes</v>
      </c>
      <c r="G543" s="2" t="str">
        <f>IF(_xlfn.XLOOKUP(orders!C543,customers!$A$1:$A$1001,customers!$C$1:$C$1001,,0)=0,"",_xlfn.XLOOKUP(orders!C543,customers!$A$1:$A$1001,customers!$C$1:$C$1001,,0))</f>
        <v/>
      </c>
      <c r="H543" s="2" t="str">
        <f>_xlfn.XLOOKUP(C543,customers!$A$1:$A$1001,customers!$G$1:$G$1001,,0)</f>
        <v>Ireland</v>
      </c>
      <c r="I543" t="str">
        <f>INDEX(products!$A$1:$G$49,MATCH(orders!$D543,products!$A$1:$A$49,0),MATCH(orders!I$1,products!$A$1:$G$1,0))</f>
        <v>Ara</v>
      </c>
      <c r="J543" t="str">
        <f t="shared" si="24"/>
        <v>Arabica</v>
      </c>
      <c r="K543" t="str">
        <f>INDEX(products!$A$1:$G$49,MATCH(orders!$D543,products!$A$1:$A$49,0),MATCH(orders!K$1,products!$A$1:$G$1,0))</f>
        <v>D</v>
      </c>
      <c r="L543" t="str">
        <f t="shared" si="25"/>
        <v>Dark</v>
      </c>
      <c r="M543" s="17">
        <f>INDEX(products!$A$1:$G$49,MATCH(orders!$D543,products!$A$1:$A$49,0),MATCH(orders!M$1,products!$A$1:$G$1,0))</f>
        <v>2.5</v>
      </c>
      <c r="N543" s="13">
        <f>INDEX(products!$A$1:$G$49,MATCH(orders!$D543,products!$A$1:$A$49,0),MATCH(orders!N$1,products!$A$1:$G$1,0))</f>
        <v>22.884999999999998</v>
      </c>
      <c r="O543" s="15">
        <f t="shared" si="26"/>
        <v>22.884999999999998</v>
      </c>
      <c r="P543" t="str">
        <f>_xlfn.XLOOKUP(C543,customers!$A$2:$A$1001,customers!$I$2:$I$1001,,0)</f>
        <v>Yes</v>
      </c>
    </row>
    <row r="544" spans="1:16" x14ac:dyDescent="0.25">
      <c r="A544" s="2" t="s">
        <v>3553</v>
      </c>
      <c r="B544" s="3">
        <v>44335</v>
      </c>
      <c r="C544" s="2" t="s">
        <v>3554</v>
      </c>
      <c r="D544" t="s">
        <v>6175</v>
      </c>
      <c r="E544" s="2">
        <v>4</v>
      </c>
      <c r="F544" s="2" t="str">
        <f>_xlfn.XLOOKUP(C544,customers!$A$2:$A$1001,customers!$B$2:$B$1001,,0)</f>
        <v>Zack Pellett</v>
      </c>
      <c r="G544" s="2" t="str">
        <f>IF(_xlfn.XLOOKUP(orders!C544,customers!$A$1:$A$1001,customers!$C$1:$C$1001,,0)=0,"",_xlfn.XLOOKUP(orders!C544,customers!$A$1:$A$1001,customers!$C$1:$C$1001,,0))</f>
        <v>zpellettf2@dailymotion.com</v>
      </c>
      <c r="H544" s="2" t="str">
        <f>_xlfn.XLOOKUP(C544,customers!$A$1:$A$1001,customers!$G$1:$G$1001,,0)</f>
        <v>United States</v>
      </c>
      <c r="I544" t="str">
        <f>INDEX(products!$A$1:$G$49,MATCH(orders!$D544,products!$A$1:$A$49,0),MATCH(orders!I$1,products!$A$1:$G$1,0))</f>
        <v>Ara</v>
      </c>
      <c r="J544" t="str">
        <f t="shared" si="24"/>
        <v>Arabica</v>
      </c>
      <c r="K544" t="str">
        <f>INDEX(products!$A$1:$G$49,MATCH(orders!$D544,products!$A$1:$A$49,0),MATCH(orders!K$1,products!$A$1:$G$1,0))</f>
        <v>M</v>
      </c>
      <c r="L544" t="str">
        <f t="shared" si="25"/>
        <v>Medium</v>
      </c>
      <c r="M544" s="17">
        <f>INDEX(products!$A$1:$G$49,MATCH(orders!$D544,products!$A$1:$A$49,0),MATCH(orders!M$1,products!$A$1:$G$1,0))</f>
        <v>2.5</v>
      </c>
      <c r="N544" s="13">
        <f>INDEX(products!$A$1:$G$49,MATCH(orders!$D544,products!$A$1:$A$49,0),MATCH(orders!N$1,products!$A$1:$G$1,0))</f>
        <v>25.874999999999996</v>
      </c>
      <c r="O544" s="15">
        <f t="shared" si="26"/>
        <v>103.49999999999999</v>
      </c>
      <c r="P544" t="str">
        <f>_xlfn.XLOOKUP(C544,customers!$A$2:$A$1001,customers!$I$2:$I$1001,,0)</f>
        <v>No</v>
      </c>
    </row>
    <row r="545" spans="1:16" x14ac:dyDescent="0.25">
      <c r="A545" s="2" t="s">
        <v>3559</v>
      </c>
      <c r="B545" s="3">
        <v>44380</v>
      </c>
      <c r="C545" s="2" t="s">
        <v>3560</v>
      </c>
      <c r="D545" t="s">
        <v>6142</v>
      </c>
      <c r="E545" s="2">
        <v>2</v>
      </c>
      <c r="F545" s="2" t="str">
        <f>_xlfn.XLOOKUP(C545,customers!$A$2:$A$1001,customers!$B$2:$B$1001,,0)</f>
        <v>Ilaire Sprakes</v>
      </c>
      <c r="G545" s="2" t="str">
        <f>IF(_xlfn.XLOOKUP(orders!C545,customers!$A$1:$A$1001,customers!$C$1:$C$1001,,0)=0,"",_xlfn.XLOOKUP(orders!C545,customers!$A$1:$A$1001,customers!$C$1:$C$1001,,0))</f>
        <v>isprakesf3@spiegel.de</v>
      </c>
      <c r="H545" s="2" t="str">
        <f>_xlfn.XLOOKUP(C545,customers!$A$1:$A$1001,customers!$G$1:$G$1001,,0)</f>
        <v>United States</v>
      </c>
      <c r="I545" t="str">
        <f>INDEX(products!$A$1:$G$49,MATCH(orders!$D545,products!$A$1:$A$49,0),MATCH(orders!I$1,products!$A$1:$G$1,0))</f>
        <v>Rob</v>
      </c>
      <c r="J545" t="str">
        <f t="shared" si="24"/>
        <v>Robusta</v>
      </c>
      <c r="K545" t="str">
        <f>INDEX(products!$A$1:$G$49,MATCH(orders!$D545,products!$A$1:$A$49,0),MATCH(orders!K$1,products!$A$1:$G$1,0))</f>
        <v>L</v>
      </c>
      <c r="L545" t="str">
        <f t="shared" si="25"/>
        <v>Light</v>
      </c>
      <c r="M545" s="17">
        <f>INDEX(products!$A$1:$G$49,MATCH(orders!$D545,products!$A$1:$A$49,0),MATCH(orders!M$1,products!$A$1:$G$1,0))</f>
        <v>2.5</v>
      </c>
      <c r="N545" s="13">
        <f>INDEX(products!$A$1:$G$49,MATCH(orders!$D545,products!$A$1:$A$49,0),MATCH(orders!N$1,products!$A$1:$G$1,0))</f>
        <v>27.484999999999996</v>
      </c>
      <c r="O545" s="15">
        <f t="shared" si="26"/>
        <v>54.969999999999992</v>
      </c>
      <c r="P545" t="str">
        <f>_xlfn.XLOOKUP(C545,customers!$A$2:$A$1001,customers!$I$2:$I$1001,,0)</f>
        <v>No</v>
      </c>
    </row>
    <row r="546" spans="1:16" x14ac:dyDescent="0.25">
      <c r="A546" s="2" t="s">
        <v>3565</v>
      </c>
      <c r="B546" s="3">
        <v>43869</v>
      </c>
      <c r="C546" s="2" t="s">
        <v>3566</v>
      </c>
      <c r="D546" t="s">
        <v>6180</v>
      </c>
      <c r="E546" s="2">
        <v>2</v>
      </c>
      <c r="F546" s="2" t="str">
        <f>_xlfn.XLOOKUP(C546,customers!$A$2:$A$1001,customers!$B$2:$B$1001,,0)</f>
        <v>Heda Fromant</v>
      </c>
      <c r="G546" s="2" t="str">
        <f>IF(_xlfn.XLOOKUP(orders!C546,customers!$A$1:$A$1001,customers!$C$1:$C$1001,,0)=0,"",_xlfn.XLOOKUP(orders!C546,customers!$A$1:$A$1001,customers!$C$1:$C$1001,,0))</f>
        <v>hfromantf4@ucsd.edu</v>
      </c>
      <c r="H546" s="2" t="str">
        <f>_xlfn.XLOOKUP(C546,customers!$A$1:$A$1001,customers!$G$1:$G$1001,,0)</f>
        <v>United States</v>
      </c>
      <c r="I546" t="str">
        <f>INDEX(products!$A$1:$G$49,MATCH(orders!$D546,products!$A$1:$A$49,0),MATCH(orders!I$1,products!$A$1:$G$1,0))</f>
        <v>Ara</v>
      </c>
      <c r="J546" t="str">
        <f t="shared" si="24"/>
        <v>Arabica</v>
      </c>
      <c r="K546" t="str">
        <f>INDEX(products!$A$1:$G$49,MATCH(orders!$D546,products!$A$1:$A$49,0),MATCH(orders!K$1,products!$A$1:$G$1,0))</f>
        <v>L</v>
      </c>
      <c r="L546" t="str">
        <f t="shared" si="25"/>
        <v>Light</v>
      </c>
      <c r="M546" s="17">
        <f>INDEX(products!$A$1:$G$49,MATCH(orders!$D546,products!$A$1:$A$49,0),MATCH(orders!M$1,products!$A$1:$G$1,0))</f>
        <v>0.5</v>
      </c>
      <c r="N546" s="13">
        <f>INDEX(products!$A$1:$G$49,MATCH(orders!$D546,products!$A$1:$A$49,0),MATCH(orders!N$1,products!$A$1:$G$1,0))</f>
        <v>7.77</v>
      </c>
      <c r="O546" s="15">
        <f t="shared" si="26"/>
        <v>15.54</v>
      </c>
      <c r="P546" t="str">
        <f>_xlfn.XLOOKUP(C546,customers!$A$2:$A$1001,customers!$I$2:$I$1001,,0)</f>
        <v>No</v>
      </c>
    </row>
    <row r="547" spans="1:16" x14ac:dyDescent="0.25">
      <c r="A547" s="2" t="s">
        <v>3571</v>
      </c>
      <c r="B547" s="3">
        <v>44120</v>
      </c>
      <c r="C547" s="2" t="s">
        <v>3572</v>
      </c>
      <c r="D547" t="s">
        <v>6150</v>
      </c>
      <c r="E547" s="2">
        <v>4</v>
      </c>
      <c r="F547" s="2" t="str">
        <f>_xlfn.XLOOKUP(C547,customers!$A$2:$A$1001,customers!$B$2:$B$1001,,0)</f>
        <v>Rufus Flear</v>
      </c>
      <c r="G547" s="2" t="str">
        <f>IF(_xlfn.XLOOKUP(orders!C547,customers!$A$1:$A$1001,customers!$C$1:$C$1001,,0)=0,"",_xlfn.XLOOKUP(orders!C547,customers!$A$1:$A$1001,customers!$C$1:$C$1001,,0))</f>
        <v>rflearf5@artisteer.com</v>
      </c>
      <c r="H547" s="2" t="str">
        <f>_xlfn.XLOOKUP(C547,customers!$A$1:$A$1001,customers!$G$1:$G$1001,,0)</f>
        <v>United Kingdom</v>
      </c>
      <c r="I547" t="str">
        <f>INDEX(products!$A$1:$G$49,MATCH(orders!$D547,products!$A$1:$A$49,0),MATCH(orders!I$1,products!$A$1:$G$1,0))</f>
        <v>Lib</v>
      </c>
      <c r="J547" t="str">
        <f t="shared" si="24"/>
        <v>Liberica</v>
      </c>
      <c r="K547" t="str">
        <f>INDEX(products!$A$1:$G$49,MATCH(orders!$D547,products!$A$1:$A$49,0),MATCH(orders!K$1,products!$A$1:$G$1,0))</f>
        <v>D</v>
      </c>
      <c r="L547" t="str">
        <f t="shared" si="25"/>
        <v>Dark</v>
      </c>
      <c r="M547" s="17">
        <f>INDEX(products!$A$1:$G$49,MATCH(orders!$D547,products!$A$1:$A$49,0),MATCH(orders!M$1,products!$A$1:$G$1,0))</f>
        <v>0.2</v>
      </c>
      <c r="N547" s="13">
        <f>INDEX(products!$A$1:$G$49,MATCH(orders!$D547,products!$A$1:$A$49,0),MATCH(orders!N$1,products!$A$1:$G$1,0))</f>
        <v>3.8849999999999998</v>
      </c>
      <c r="O547" s="15">
        <f t="shared" si="26"/>
        <v>15.54</v>
      </c>
      <c r="P547" t="str">
        <f>_xlfn.XLOOKUP(C547,customers!$A$2:$A$1001,customers!$I$2:$I$1001,,0)</f>
        <v>No</v>
      </c>
    </row>
    <row r="548" spans="1:16" x14ac:dyDescent="0.25">
      <c r="A548" s="2" t="s">
        <v>3577</v>
      </c>
      <c r="B548" s="3">
        <v>44127</v>
      </c>
      <c r="C548" s="2" t="s">
        <v>3578</v>
      </c>
      <c r="D548" t="s">
        <v>6185</v>
      </c>
      <c r="E548" s="2">
        <v>3</v>
      </c>
      <c r="F548" s="2" t="str">
        <f>_xlfn.XLOOKUP(C548,customers!$A$2:$A$1001,customers!$B$2:$B$1001,,0)</f>
        <v>Dom Milella</v>
      </c>
      <c r="G548" s="2" t="str">
        <f>IF(_xlfn.XLOOKUP(orders!C548,customers!$A$1:$A$1001,customers!$C$1:$C$1001,,0)=0,"",_xlfn.XLOOKUP(orders!C548,customers!$A$1:$A$1001,customers!$C$1:$C$1001,,0))</f>
        <v/>
      </c>
      <c r="H548" s="2" t="str">
        <f>_xlfn.XLOOKUP(C548,customers!$A$1:$A$1001,customers!$G$1:$G$1001,,0)</f>
        <v>Ireland</v>
      </c>
      <c r="I548" t="str">
        <f>INDEX(products!$A$1:$G$49,MATCH(orders!$D548,products!$A$1:$A$49,0),MATCH(orders!I$1,products!$A$1:$G$1,0))</f>
        <v>Exc</v>
      </c>
      <c r="J548" t="str">
        <f t="shared" si="24"/>
        <v>Excelsa</v>
      </c>
      <c r="K548" t="str">
        <f>INDEX(products!$A$1:$G$49,MATCH(orders!$D548,products!$A$1:$A$49,0),MATCH(orders!K$1,products!$A$1:$G$1,0))</f>
        <v>D</v>
      </c>
      <c r="L548" t="str">
        <f t="shared" si="25"/>
        <v>Dark</v>
      </c>
      <c r="M548" s="17">
        <f>INDEX(products!$A$1:$G$49,MATCH(orders!$D548,products!$A$1:$A$49,0),MATCH(orders!M$1,products!$A$1:$G$1,0))</f>
        <v>2.5</v>
      </c>
      <c r="N548" s="13">
        <f>INDEX(products!$A$1:$G$49,MATCH(orders!$D548,products!$A$1:$A$49,0),MATCH(orders!N$1,products!$A$1:$G$1,0))</f>
        <v>27.945</v>
      </c>
      <c r="O548" s="15">
        <f t="shared" si="26"/>
        <v>83.835000000000008</v>
      </c>
      <c r="P548" t="str">
        <f>_xlfn.XLOOKUP(C548,customers!$A$2:$A$1001,customers!$I$2:$I$1001,,0)</f>
        <v>No</v>
      </c>
    </row>
    <row r="549" spans="1:16" x14ac:dyDescent="0.25">
      <c r="A549" s="2" t="s">
        <v>3582</v>
      </c>
      <c r="B549" s="3">
        <v>44265</v>
      </c>
      <c r="C549" s="2" t="s">
        <v>3594</v>
      </c>
      <c r="D549" t="s">
        <v>6178</v>
      </c>
      <c r="E549" s="2">
        <v>3</v>
      </c>
      <c r="F549" s="2" t="str">
        <f>_xlfn.XLOOKUP(C549,customers!$A$2:$A$1001,customers!$B$2:$B$1001,,0)</f>
        <v>Wilek Lightollers</v>
      </c>
      <c r="G549" s="2" t="str">
        <f>IF(_xlfn.XLOOKUP(orders!C549,customers!$A$1:$A$1001,customers!$C$1:$C$1001,,0)=0,"",_xlfn.XLOOKUP(orders!C549,customers!$A$1:$A$1001,customers!$C$1:$C$1001,,0))</f>
        <v>wlightollersf9@baidu.com</v>
      </c>
      <c r="H549" s="2" t="str">
        <f>_xlfn.XLOOKUP(C549,customers!$A$1:$A$1001,customers!$G$1:$G$1001,,0)</f>
        <v>United States</v>
      </c>
      <c r="I549" t="str">
        <f>INDEX(products!$A$1:$G$49,MATCH(orders!$D549,products!$A$1:$A$49,0),MATCH(orders!I$1,products!$A$1:$G$1,0))</f>
        <v>Rob</v>
      </c>
      <c r="J549" t="str">
        <f t="shared" si="24"/>
        <v>Robusta</v>
      </c>
      <c r="K549" t="str">
        <f>INDEX(products!$A$1:$G$49,MATCH(orders!$D549,products!$A$1:$A$49,0),MATCH(orders!K$1,products!$A$1:$G$1,0))</f>
        <v>L</v>
      </c>
      <c r="L549" t="str">
        <f t="shared" si="25"/>
        <v>Light</v>
      </c>
      <c r="M549" s="17">
        <f>INDEX(products!$A$1:$G$49,MATCH(orders!$D549,products!$A$1:$A$49,0),MATCH(orders!M$1,products!$A$1:$G$1,0))</f>
        <v>0.2</v>
      </c>
      <c r="N549" s="13">
        <f>INDEX(products!$A$1:$G$49,MATCH(orders!$D549,products!$A$1:$A$49,0),MATCH(orders!N$1,products!$A$1:$G$1,0))</f>
        <v>3.5849999999999995</v>
      </c>
      <c r="O549" s="15">
        <f t="shared" si="26"/>
        <v>10.754999999999999</v>
      </c>
      <c r="P549" t="str">
        <f>_xlfn.XLOOKUP(C549,customers!$A$2:$A$1001,customers!$I$2:$I$1001,,0)</f>
        <v>Yes</v>
      </c>
    </row>
    <row r="550" spans="1:16" x14ac:dyDescent="0.25">
      <c r="A550" s="2" t="s">
        <v>3587</v>
      </c>
      <c r="B550" s="3">
        <v>44384</v>
      </c>
      <c r="C550" s="2" t="s">
        <v>3588</v>
      </c>
      <c r="D550" t="s">
        <v>6184</v>
      </c>
      <c r="E550" s="2">
        <v>3</v>
      </c>
      <c r="F550" s="2" t="str">
        <f>_xlfn.XLOOKUP(C550,customers!$A$2:$A$1001,customers!$B$2:$B$1001,,0)</f>
        <v>Bette-ann Munden</v>
      </c>
      <c r="G550" s="2" t="str">
        <f>IF(_xlfn.XLOOKUP(orders!C550,customers!$A$1:$A$1001,customers!$C$1:$C$1001,,0)=0,"",_xlfn.XLOOKUP(orders!C550,customers!$A$1:$A$1001,customers!$C$1:$C$1001,,0))</f>
        <v>bmundenf8@elpais.com</v>
      </c>
      <c r="H550" s="2" t="str">
        <f>_xlfn.XLOOKUP(C550,customers!$A$1:$A$1001,customers!$G$1:$G$1001,,0)</f>
        <v>United States</v>
      </c>
      <c r="I550" t="str">
        <f>INDEX(products!$A$1:$G$49,MATCH(orders!$D550,products!$A$1:$A$49,0),MATCH(orders!I$1,products!$A$1:$G$1,0))</f>
        <v>Exc</v>
      </c>
      <c r="J550" t="str">
        <f t="shared" si="24"/>
        <v>Excelsa</v>
      </c>
      <c r="K550" t="str">
        <f>INDEX(products!$A$1:$G$49,MATCH(orders!$D550,products!$A$1:$A$49,0),MATCH(orders!K$1,products!$A$1:$G$1,0))</f>
        <v>L</v>
      </c>
      <c r="L550" t="str">
        <f t="shared" si="25"/>
        <v>Light</v>
      </c>
      <c r="M550" s="17">
        <f>INDEX(products!$A$1:$G$49,MATCH(orders!$D550,products!$A$1:$A$49,0),MATCH(orders!M$1,products!$A$1:$G$1,0))</f>
        <v>0.2</v>
      </c>
      <c r="N550" s="13">
        <f>INDEX(products!$A$1:$G$49,MATCH(orders!$D550,products!$A$1:$A$49,0),MATCH(orders!N$1,products!$A$1:$G$1,0))</f>
        <v>4.4550000000000001</v>
      </c>
      <c r="O550" s="15">
        <f t="shared" si="26"/>
        <v>13.365</v>
      </c>
      <c r="P550" t="str">
        <f>_xlfn.XLOOKUP(C550,customers!$A$2:$A$1001,customers!$I$2:$I$1001,,0)</f>
        <v>Yes</v>
      </c>
    </row>
    <row r="551" spans="1:16" x14ac:dyDescent="0.25">
      <c r="A551" s="2" t="s">
        <v>3593</v>
      </c>
      <c r="B551" s="3">
        <v>44232</v>
      </c>
      <c r="C551" s="2" t="s">
        <v>3594</v>
      </c>
      <c r="D551" t="s">
        <v>6184</v>
      </c>
      <c r="E551" s="2">
        <v>4</v>
      </c>
      <c r="F551" s="2" t="str">
        <f>_xlfn.XLOOKUP(C551,customers!$A$2:$A$1001,customers!$B$2:$B$1001,,0)</f>
        <v>Wilek Lightollers</v>
      </c>
      <c r="G551" s="2" t="str">
        <f>IF(_xlfn.XLOOKUP(orders!C551,customers!$A$1:$A$1001,customers!$C$1:$C$1001,,0)=0,"",_xlfn.XLOOKUP(orders!C551,customers!$A$1:$A$1001,customers!$C$1:$C$1001,,0))</f>
        <v>wlightollersf9@baidu.com</v>
      </c>
      <c r="H551" s="2" t="str">
        <f>_xlfn.XLOOKUP(C551,customers!$A$1:$A$1001,customers!$G$1:$G$1001,,0)</f>
        <v>United States</v>
      </c>
      <c r="I551" t="str">
        <f>INDEX(products!$A$1:$G$49,MATCH(orders!$D551,products!$A$1:$A$49,0),MATCH(orders!I$1,products!$A$1:$G$1,0))</f>
        <v>Exc</v>
      </c>
      <c r="J551" t="str">
        <f t="shared" si="24"/>
        <v>Excelsa</v>
      </c>
      <c r="K551" t="str">
        <f>INDEX(products!$A$1:$G$49,MATCH(orders!$D551,products!$A$1:$A$49,0),MATCH(orders!K$1,products!$A$1:$G$1,0))</f>
        <v>L</v>
      </c>
      <c r="L551" t="str">
        <f t="shared" si="25"/>
        <v>Light</v>
      </c>
      <c r="M551" s="17">
        <f>INDEX(products!$A$1:$G$49,MATCH(orders!$D551,products!$A$1:$A$49,0),MATCH(orders!M$1,products!$A$1:$G$1,0))</f>
        <v>0.2</v>
      </c>
      <c r="N551" s="13">
        <f>INDEX(products!$A$1:$G$49,MATCH(orders!$D551,products!$A$1:$A$49,0),MATCH(orders!N$1,products!$A$1:$G$1,0))</f>
        <v>4.4550000000000001</v>
      </c>
      <c r="O551" s="15">
        <f t="shared" si="26"/>
        <v>17.82</v>
      </c>
      <c r="P551" t="str">
        <f>_xlfn.XLOOKUP(C551,customers!$A$2:$A$1001,customers!$I$2:$I$1001,,0)</f>
        <v>Yes</v>
      </c>
    </row>
    <row r="552" spans="1:16" x14ac:dyDescent="0.25">
      <c r="A552" s="2" t="s">
        <v>3599</v>
      </c>
      <c r="B552" s="3">
        <v>44176</v>
      </c>
      <c r="C552" s="2" t="s">
        <v>3600</v>
      </c>
      <c r="D552" t="s">
        <v>6150</v>
      </c>
      <c r="E552" s="2">
        <v>6</v>
      </c>
      <c r="F552" s="2" t="str">
        <f>_xlfn.XLOOKUP(C552,customers!$A$2:$A$1001,customers!$B$2:$B$1001,,0)</f>
        <v>Nick Brakespear</v>
      </c>
      <c r="G552" s="2" t="str">
        <f>IF(_xlfn.XLOOKUP(orders!C552,customers!$A$1:$A$1001,customers!$C$1:$C$1001,,0)=0,"",_xlfn.XLOOKUP(orders!C552,customers!$A$1:$A$1001,customers!$C$1:$C$1001,,0))</f>
        <v>nbrakespearfa@rediff.com</v>
      </c>
      <c r="H552" s="2" t="str">
        <f>_xlfn.XLOOKUP(C552,customers!$A$1:$A$1001,customers!$G$1:$G$1001,,0)</f>
        <v>United States</v>
      </c>
      <c r="I552" t="str">
        <f>INDEX(products!$A$1:$G$49,MATCH(orders!$D552,products!$A$1:$A$49,0),MATCH(orders!I$1,products!$A$1:$G$1,0))</f>
        <v>Lib</v>
      </c>
      <c r="J552" t="str">
        <f t="shared" si="24"/>
        <v>Liberica</v>
      </c>
      <c r="K552" t="str">
        <f>INDEX(products!$A$1:$G$49,MATCH(orders!$D552,products!$A$1:$A$49,0),MATCH(orders!K$1,products!$A$1:$G$1,0))</f>
        <v>D</v>
      </c>
      <c r="L552" t="str">
        <f t="shared" si="25"/>
        <v>Dark</v>
      </c>
      <c r="M552" s="17">
        <f>INDEX(products!$A$1:$G$49,MATCH(orders!$D552,products!$A$1:$A$49,0),MATCH(orders!M$1,products!$A$1:$G$1,0))</f>
        <v>0.2</v>
      </c>
      <c r="N552" s="13">
        <f>INDEX(products!$A$1:$G$49,MATCH(orders!$D552,products!$A$1:$A$49,0),MATCH(orders!N$1,products!$A$1:$G$1,0))</f>
        <v>3.8849999999999998</v>
      </c>
      <c r="O552" s="15">
        <f t="shared" si="26"/>
        <v>23.31</v>
      </c>
      <c r="P552" t="str">
        <f>_xlfn.XLOOKUP(C552,customers!$A$2:$A$1001,customers!$I$2:$I$1001,,0)</f>
        <v>Yes</v>
      </c>
    </row>
    <row r="553" spans="1:16" x14ac:dyDescent="0.25">
      <c r="A553" s="2" t="s">
        <v>3605</v>
      </c>
      <c r="B553" s="3">
        <v>44694</v>
      </c>
      <c r="C553" s="2" t="s">
        <v>3606</v>
      </c>
      <c r="D553" t="s">
        <v>6153</v>
      </c>
      <c r="E553" s="2">
        <v>2</v>
      </c>
      <c r="F553" s="2" t="str">
        <f>_xlfn.XLOOKUP(C553,customers!$A$2:$A$1001,customers!$B$2:$B$1001,,0)</f>
        <v>Malynda Glawsop</v>
      </c>
      <c r="G553" s="2" t="str">
        <f>IF(_xlfn.XLOOKUP(orders!C553,customers!$A$1:$A$1001,customers!$C$1:$C$1001,,0)=0,"",_xlfn.XLOOKUP(orders!C553,customers!$A$1:$A$1001,customers!$C$1:$C$1001,,0))</f>
        <v>mglawsopfb@reverbnation.com</v>
      </c>
      <c r="H553" s="2" t="str">
        <f>_xlfn.XLOOKUP(C553,customers!$A$1:$A$1001,customers!$G$1:$G$1001,,0)</f>
        <v>United States</v>
      </c>
      <c r="I553" t="str">
        <f>INDEX(products!$A$1:$G$49,MATCH(orders!$D553,products!$A$1:$A$49,0),MATCH(orders!I$1,products!$A$1:$G$1,0))</f>
        <v>Exc</v>
      </c>
      <c r="J553" t="str">
        <f t="shared" si="24"/>
        <v>Excelsa</v>
      </c>
      <c r="K553" t="str">
        <f>INDEX(products!$A$1:$G$49,MATCH(orders!$D553,products!$A$1:$A$49,0),MATCH(orders!K$1,products!$A$1:$G$1,0))</f>
        <v>D</v>
      </c>
      <c r="L553" t="str">
        <f t="shared" si="25"/>
        <v>Dark</v>
      </c>
      <c r="M553" s="17">
        <f>INDEX(products!$A$1:$G$49,MATCH(orders!$D553,products!$A$1:$A$49,0),MATCH(orders!M$1,products!$A$1:$G$1,0))</f>
        <v>0.2</v>
      </c>
      <c r="N553" s="13">
        <f>INDEX(products!$A$1:$G$49,MATCH(orders!$D553,products!$A$1:$A$49,0),MATCH(orders!N$1,products!$A$1:$G$1,0))</f>
        <v>3.645</v>
      </c>
      <c r="O553" s="15">
        <f t="shared" si="26"/>
        <v>7.29</v>
      </c>
      <c r="P553" t="str">
        <f>_xlfn.XLOOKUP(C553,customers!$A$2:$A$1001,customers!$I$2:$I$1001,,0)</f>
        <v>No</v>
      </c>
    </row>
    <row r="554" spans="1:16" x14ac:dyDescent="0.25">
      <c r="A554" s="2" t="s">
        <v>3611</v>
      </c>
      <c r="B554" s="3">
        <v>43761</v>
      </c>
      <c r="C554" s="2" t="s">
        <v>3612</v>
      </c>
      <c r="D554" t="s">
        <v>6184</v>
      </c>
      <c r="E554" s="2">
        <v>4</v>
      </c>
      <c r="F554" s="2" t="str">
        <f>_xlfn.XLOOKUP(C554,customers!$A$2:$A$1001,customers!$B$2:$B$1001,,0)</f>
        <v>Granville Alberts</v>
      </c>
      <c r="G554" s="2" t="str">
        <f>IF(_xlfn.XLOOKUP(orders!C554,customers!$A$1:$A$1001,customers!$C$1:$C$1001,,0)=0,"",_xlfn.XLOOKUP(orders!C554,customers!$A$1:$A$1001,customers!$C$1:$C$1001,,0))</f>
        <v>galbertsfc@etsy.com</v>
      </c>
      <c r="H554" s="2" t="str">
        <f>_xlfn.XLOOKUP(C554,customers!$A$1:$A$1001,customers!$G$1:$G$1001,,0)</f>
        <v>United Kingdom</v>
      </c>
      <c r="I554" t="str">
        <f>INDEX(products!$A$1:$G$49,MATCH(orders!$D554,products!$A$1:$A$49,0),MATCH(orders!I$1,products!$A$1:$G$1,0))</f>
        <v>Exc</v>
      </c>
      <c r="J554" t="str">
        <f t="shared" si="24"/>
        <v>Excelsa</v>
      </c>
      <c r="K554" t="str">
        <f>INDEX(products!$A$1:$G$49,MATCH(orders!$D554,products!$A$1:$A$49,0),MATCH(orders!K$1,products!$A$1:$G$1,0))</f>
        <v>L</v>
      </c>
      <c r="L554" t="str">
        <f t="shared" si="25"/>
        <v>Light</v>
      </c>
      <c r="M554" s="17">
        <f>INDEX(products!$A$1:$G$49,MATCH(orders!$D554,products!$A$1:$A$49,0),MATCH(orders!M$1,products!$A$1:$G$1,0))</f>
        <v>0.2</v>
      </c>
      <c r="N554" s="13">
        <f>INDEX(products!$A$1:$G$49,MATCH(orders!$D554,products!$A$1:$A$49,0),MATCH(orders!N$1,products!$A$1:$G$1,0))</f>
        <v>4.4550000000000001</v>
      </c>
      <c r="O554" s="15">
        <f t="shared" si="26"/>
        <v>17.82</v>
      </c>
      <c r="P554" t="str">
        <f>_xlfn.XLOOKUP(C554,customers!$A$2:$A$1001,customers!$I$2:$I$1001,,0)</f>
        <v>Yes</v>
      </c>
    </row>
    <row r="555" spans="1:16" x14ac:dyDescent="0.25">
      <c r="A555" s="2" t="s">
        <v>3617</v>
      </c>
      <c r="B555" s="3">
        <v>44085</v>
      </c>
      <c r="C555" s="2" t="s">
        <v>3618</v>
      </c>
      <c r="D555" t="s">
        <v>6141</v>
      </c>
      <c r="E555" s="2">
        <v>5</v>
      </c>
      <c r="F555" s="2" t="str">
        <f>_xlfn.XLOOKUP(C555,customers!$A$2:$A$1001,customers!$B$2:$B$1001,,0)</f>
        <v>Vasily Polglase</v>
      </c>
      <c r="G555" s="2" t="str">
        <f>IF(_xlfn.XLOOKUP(orders!C555,customers!$A$1:$A$1001,customers!$C$1:$C$1001,,0)=0,"",_xlfn.XLOOKUP(orders!C555,customers!$A$1:$A$1001,customers!$C$1:$C$1001,,0))</f>
        <v>vpolglasefd@about.me</v>
      </c>
      <c r="H555" s="2" t="str">
        <f>_xlfn.XLOOKUP(C555,customers!$A$1:$A$1001,customers!$G$1:$G$1001,,0)</f>
        <v>United States</v>
      </c>
      <c r="I555" t="str">
        <f>INDEX(products!$A$1:$G$49,MATCH(orders!$D555,products!$A$1:$A$49,0),MATCH(orders!I$1,products!$A$1:$G$1,0))</f>
        <v>Exc</v>
      </c>
      <c r="J555" t="str">
        <f t="shared" si="24"/>
        <v>Excelsa</v>
      </c>
      <c r="K555" t="str">
        <f>INDEX(products!$A$1:$G$49,MATCH(orders!$D555,products!$A$1:$A$49,0),MATCH(orders!K$1,products!$A$1:$G$1,0))</f>
        <v>M</v>
      </c>
      <c r="L555" t="str">
        <f t="shared" si="25"/>
        <v>Medium</v>
      </c>
      <c r="M555" s="17">
        <f>INDEX(products!$A$1:$G$49,MATCH(orders!$D555,products!$A$1:$A$49,0),MATCH(orders!M$1,products!$A$1:$G$1,0))</f>
        <v>1</v>
      </c>
      <c r="N555" s="13">
        <f>INDEX(products!$A$1:$G$49,MATCH(orders!$D555,products!$A$1:$A$49,0),MATCH(orders!N$1,products!$A$1:$G$1,0))</f>
        <v>13.75</v>
      </c>
      <c r="O555" s="15">
        <f t="shared" si="26"/>
        <v>68.75</v>
      </c>
      <c r="P555" t="str">
        <f>_xlfn.XLOOKUP(C555,customers!$A$2:$A$1001,customers!$I$2:$I$1001,,0)</f>
        <v>No</v>
      </c>
    </row>
    <row r="556" spans="1:16" x14ac:dyDescent="0.25">
      <c r="A556" s="2" t="s">
        <v>3622</v>
      </c>
      <c r="B556" s="3">
        <v>43737</v>
      </c>
      <c r="C556" s="2" t="s">
        <v>3623</v>
      </c>
      <c r="D556" t="s">
        <v>6142</v>
      </c>
      <c r="E556" s="2">
        <v>2</v>
      </c>
      <c r="F556" s="2" t="str">
        <f>_xlfn.XLOOKUP(C556,customers!$A$2:$A$1001,customers!$B$2:$B$1001,,0)</f>
        <v>Madelaine Sharples</v>
      </c>
      <c r="G556" s="2" t="str">
        <f>IF(_xlfn.XLOOKUP(orders!C556,customers!$A$1:$A$1001,customers!$C$1:$C$1001,,0)=0,"",_xlfn.XLOOKUP(orders!C556,customers!$A$1:$A$1001,customers!$C$1:$C$1001,,0))</f>
        <v/>
      </c>
      <c r="H556" s="2" t="str">
        <f>_xlfn.XLOOKUP(C556,customers!$A$1:$A$1001,customers!$G$1:$G$1001,,0)</f>
        <v>United Kingdom</v>
      </c>
      <c r="I556" t="str">
        <f>INDEX(products!$A$1:$G$49,MATCH(orders!$D556,products!$A$1:$A$49,0),MATCH(orders!I$1,products!$A$1:$G$1,0))</f>
        <v>Rob</v>
      </c>
      <c r="J556" t="str">
        <f t="shared" si="24"/>
        <v>Robusta</v>
      </c>
      <c r="K556" t="str">
        <f>INDEX(products!$A$1:$G$49,MATCH(orders!$D556,products!$A$1:$A$49,0),MATCH(orders!K$1,products!$A$1:$G$1,0))</f>
        <v>L</v>
      </c>
      <c r="L556" t="str">
        <f t="shared" si="25"/>
        <v>Light</v>
      </c>
      <c r="M556" s="17">
        <f>INDEX(products!$A$1:$G$49,MATCH(orders!$D556,products!$A$1:$A$49,0),MATCH(orders!M$1,products!$A$1:$G$1,0))</f>
        <v>2.5</v>
      </c>
      <c r="N556" s="13">
        <f>INDEX(products!$A$1:$G$49,MATCH(orders!$D556,products!$A$1:$A$49,0),MATCH(orders!N$1,products!$A$1:$G$1,0))</f>
        <v>27.484999999999996</v>
      </c>
      <c r="O556" s="15">
        <f t="shared" si="26"/>
        <v>54.969999999999992</v>
      </c>
      <c r="P556" t="str">
        <f>_xlfn.XLOOKUP(C556,customers!$A$2:$A$1001,customers!$I$2:$I$1001,,0)</f>
        <v>Yes</v>
      </c>
    </row>
    <row r="557" spans="1:16" x14ac:dyDescent="0.25">
      <c r="A557" s="2" t="s">
        <v>3627</v>
      </c>
      <c r="B557" s="3">
        <v>44258</v>
      </c>
      <c r="C557" s="2" t="s">
        <v>3628</v>
      </c>
      <c r="D557" t="s">
        <v>6141</v>
      </c>
      <c r="E557" s="2">
        <v>6</v>
      </c>
      <c r="F557" s="2" t="str">
        <f>_xlfn.XLOOKUP(C557,customers!$A$2:$A$1001,customers!$B$2:$B$1001,,0)</f>
        <v>Sigfrid Busch</v>
      </c>
      <c r="G557" s="2" t="str">
        <f>IF(_xlfn.XLOOKUP(orders!C557,customers!$A$1:$A$1001,customers!$C$1:$C$1001,,0)=0,"",_xlfn.XLOOKUP(orders!C557,customers!$A$1:$A$1001,customers!$C$1:$C$1001,,0))</f>
        <v>sbuschff@so-net.ne.jp</v>
      </c>
      <c r="H557" s="2" t="str">
        <f>_xlfn.XLOOKUP(C557,customers!$A$1:$A$1001,customers!$G$1:$G$1001,,0)</f>
        <v>Ireland</v>
      </c>
      <c r="I557" t="str">
        <f>INDEX(products!$A$1:$G$49,MATCH(orders!$D557,products!$A$1:$A$49,0),MATCH(orders!I$1,products!$A$1:$G$1,0))</f>
        <v>Exc</v>
      </c>
      <c r="J557" t="str">
        <f t="shared" si="24"/>
        <v>Excelsa</v>
      </c>
      <c r="K557" t="str">
        <f>INDEX(products!$A$1:$G$49,MATCH(orders!$D557,products!$A$1:$A$49,0),MATCH(orders!K$1,products!$A$1:$G$1,0))</f>
        <v>M</v>
      </c>
      <c r="L557" t="str">
        <f t="shared" si="25"/>
        <v>Medium</v>
      </c>
      <c r="M557" s="17">
        <f>INDEX(products!$A$1:$G$49,MATCH(orders!$D557,products!$A$1:$A$49,0),MATCH(orders!M$1,products!$A$1:$G$1,0))</f>
        <v>1</v>
      </c>
      <c r="N557" s="13">
        <f>INDEX(products!$A$1:$G$49,MATCH(orders!$D557,products!$A$1:$A$49,0),MATCH(orders!N$1,products!$A$1:$G$1,0))</f>
        <v>13.75</v>
      </c>
      <c r="O557" s="15">
        <f t="shared" si="26"/>
        <v>82.5</v>
      </c>
      <c r="P557" t="str">
        <f>_xlfn.XLOOKUP(C557,customers!$A$2:$A$1001,customers!$I$2:$I$1001,,0)</f>
        <v>No</v>
      </c>
    </row>
    <row r="558" spans="1:16" x14ac:dyDescent="0.25">
      <c r="A558" s="2" t="s">
        <v>3633</v>
      </c>
      <c r="B558" s="3">
        <v>44523</v>
      </c>
      <c r="C558" s="2" t="s">
        <v>3634</v>
      </c>
      <c r="D558" t="s">
        <v>6159</v>
      </c>
      <c r="E558" s="2">
        <v>2</v>
      </c>
      <c r="F558" s="2" t="str">
        <f>_xlfn.XLOOKUP(C558,customers!$A$2:$A$1001,customers!$B$2:$B$1001,,0)</f>
        <v>Cissiee Raisbeck</v>
      </c>
      <c r="G558" s="2" t="str">
        <f>IF(_xlfn.XLOOKUP(orders!C558,customers!$A$1:$A$1001,customers!$C$1:$C$1001,,0)=0,"",_xlfn.XLOOKUP(orders!C558,customers!$A$1:$A$1001,customers!$C$1:$C$1001,,0))</f>
        <v>craisbeckfg@webnode.com</v>
      </c>
      <c r="H558" s="2" t="str">
        <f>_xlfn.XLOOKUP(C558,customers!$A$1:$A$1001,customers!$G$1:$G$1001,,0)</f>
        <v>United States</v>
      </c>
      <c r="I558" t="str">
        <f>INDEX(products!$A$1:$G$49,MATCH(orders!$D558,products!$A$1:$A$49,0),MATCH(orders!I$1,products!$A$1:$G$1,0))</f>
        <v>Lib</v>
      </c>
      <c r="J558" t="str">
        <f t="shared" si="24"/>
        <v>Liberica</v>
      </c>
      <c r="K558" t="str">
        <f>INDEX(products!$A$1:$G$49,MATCH(orders!$D558,products!$A$1:$A$49,0),MATCH(orders!K$1,products!$A$1:$G$1,0))</f>
        <v>M</v>
      </c>
      <c r="L558" t="str">
        <f t="shared" si="25"/>
        <v>Medium</v>
      </c>
      <c r="M558" s="17">
        <f>INDEX(products!$A$1:$G$49,MATCH(orders!$D558,products!$A$1:$A$49,0),MATCH(orders!M$1,products!$A$1:$G$1,0))</f>
        <v>0.2</v>
      </c>
      <c r="N558" s="13">
        <f>INDEX(products!$A$1:$G$49,MATCH(orders!$D558,products!$A$1:$A$49,0),MATCH(orders!N$1,products!$A$1:$G$1,0))</f>
        <v>4.3650000000000002</v>
      </c>
      <c r="O558" s="15">
        <f t="shared" si="26"/>
        <v>8.73</v>
      </c>
      <c r="P558" t="str">
        <f>_xlfn.XLOOKUP(C558,customers!$A$2:$A$1001,customers!$I$2:$I$1001,,0)</f>
        <v>Yes</v>
      </c>
    </row>
    <row r="559" spans="1:16" x14ac:dyDescent="0.25">
      <c r="A559" s="2" t="s">
        <v>3638</v>
      </c>
      <c r="B559" s="3">
        <v>44506</v>
      </c>
      <c r="C559" s="2" t="s">
        <v>3368</v>
      </c>
      <c r="D559" t="s">
        <v>6171</v>
      </c>
      <c r="E559" s="2">
        <v>4</v>
      </c>
      <c r="F559" s="2" t="str">
        <f>_xlfn.XLOOKUP(C559,customers!$A$2:$A$1001,customers!$B$2:$B$1001,,0)</f>
        <v>Marja Urion</v>
      </c>
      <c r="G559" s="2" t="str">
        <f>IF(_xlfn.XLOOKUP(orders!C559,customers!$A$1:$A$1001,customers!$C$1:$C$1001,,0)=0,"",_xlfn.XLOOKUP(orders!C559,customers!$A$1:$A$1001,customers!$C$1:$C$1001,,0))</f>
        <v>murione5@alexa.com</v>
      </c>
      <c r="H559" s="2" t="str">
        <f>_xlfn.XLOOKUP(C559,customers!$A$1:$A$1001,customers!$G$1:$G$1001,,0)</f>
        <v>Ireland</v>
      </c>
      <c r="I559" t="str">
        <f>INDEX(products!$A$1:$G$49,MATCH(orders!$D559,products!$A$1:$A$49,0),MATCH(orders!I$1,products!$A$1:$G$1,0))</f>
        <v>Exc</v>
      </c>
      <c r="J559" t="str">
        <f t="shared" si="24"/>
        <v>Excelsa</v>
      </c>
      <c r="K559" t="str">
        <f>INDEX(products!$A$1:$G$49,MATCH(orders!$D559,products!$A$1:$A$49,0),MATCH(orders!K$1,products!$A$1:$G$1,0))</f>
        <v>L</v>
      </c>
      <c r="L559" t="str">
        <f t="shared" si="25"/>
        <v>Light</v>
      </c>
      <c r="M559" s="17">
        <f>INDEX(products!$A$1:$G$49,MATCH(orders!$D559,products!$A$1:$A$49,0),MATCH(orders!M$1,products!$A$1:$G$1,0))</f>
        <v>1</v>
      </c>
      <c r="N559" s="13">
        <f>INDEX(products!$A$1:$G$49,MATCH(orders!$D559,products!$A$1:$A$49,0),MATCH(orders!N$1,products!$A$1:$G$1,0))</f>
        <v>14.85</v>
      </c>
      <c r="O559" s="15">
        <f t="shared" si="26"/>
        <v>59.4</v>
      </c>
      <c r="P559" t="str">
        <f>_xlfn.XLOOKUP(C559,customers!$A$2:$A$1001,customers!$I$2:$I$1001,,0)</f>
        <v>Yes</v>
      </c>
    </row>
    <row r="560" spans="1:16" x14ac:dyDescent="0.25">
      <c r="A560" s="2" t="s">
        <v>3643</v>
      </c>
      <c r="B560" s="3">
        <v>44225</v>
      </c>
      <c r="C560" s="2" t="s">
        <v>3644</v>
      </c>
      <c r="D560" t="s">
        <v>6150</v>
      </c>
      <c r="E560" s="2">
        <v>4</v>
      </c>
      <c r="F560" s="2" t="str">
        <f>_xlfn.XLOOKUP(C560,customers!$A$2:$A$1001,customers!$B$2:$B$1001,,0)</f>
        <v>Kenton Wetherick</v>
      </c>
      <c r="G560" s="2" t="str">
        <f>IF(_xlfn.XLOOKUP(orders!C560,customers!$A$1:$A$1001,customers!$C$1:$C$1001,,0)=0,"",_xlfn.XLOOKUP(orders!C560,customers!$A$1:$A$1001,customers!$C$1:$C$1001,,0))</f>
        <v/>
      </c>
      <c r="H560" s="2" t="str">
        <f>_xlfn.XLOOKUP(C560,customers!$A$1:$A$1001,customers!$G$1:$G$1001,,0)</f>
        <v>United States</v>
      </c>
      <c r="I560" t="str">
        <f>INDEX(products!$A$1:$G$49,MATCH(orders!$D560,products!$A$1:$A$49,0),MATCH(orders!I$1,products!$A$1:$G$1,0))</f>
        <v>Lib</v>
      </c>
      <c r="J560" t="str">
        <f t="shared" si="24"/>
        <v>Liberica</v>
      </c>
      <c r="K560" t="str">
        <f>INDEX(products!$A$1:$G$49,MATCH(orders!$D560,products!$A$1:$A$49,0),MATCH(orders!K$1,products!$A$1:$G$1,0))</f>
        <v>D</v>
      </c>
      <c r="L560" t="str">
        <f t="shared" si="25"/>
        <v>Dark</v>
      </c>
      <c r="M560" s="17">
        <f>INDEX(products!$A$1:$G$49,MATCH(orders!$D560,products!$A$1:$A$49,0),MATCH(orders!M$1,products!$A$1:$G$1,0))</f>
        <v>0.2</v>
      </c>
      <c r="N560" s="13">
        <f>INDEX(products!$A$1:$G$49,MATCH(orders!$D560,products!$A$1:$A$49,0),MATCH(orders!N$1,products!$A$1:$G$1,0))</f>
        <v>3.8849999999999998</v>
      </c>
      <c r="O560" s="15">
        <f t="shared" si="26"/>
        <v>15.54</v>
      </c>
      <c r="P560" t="str">
        <f>_xlfn.XLOOKUP(C560,customers!$A$2:$A$1001,customers!$I$2:$I$1001,,0)</f>
        <v>Yes</v>
      </c>
    </row>
    <row r="561" spans="1:16" x14ac:dyDescent="0.25">
      <c r="A561" s="2" t="s">
        <v>3648</v>
      </c>
      <c r="B561" s="3">
        <v>44667</v>
      </c>
      <c r="C561" s="2" t="s">
        <v>3649</v>
      </c>
      <c r="D561" t="s">
        <v>6140</v>
      </c>
      <c r="E561" s="2">
        <v>3</v>
      </c>
      <c r="F561" s="2" t="str">
        <f>_xlfn.XLOOKUP(C561,customers!$A$2:$A$1001,customers!$B$2:$B$1001,,0)</f>
        <v>Reamonn Aynold</v>
      </c>
      <c r="G561" s="2" t="str">
        <f>IF(_xlfn.XLOOKUP(orders!C561,customers!$A$1:$A$1001,customers!$C$1:$C$1001,,0)=0,"",_xlfn.XLOOKUP(orders!C561,customers!$A$1:$A$1001,customers!$C$1:$C$1001,,0))</f>
        <v>raynoldfj@ustream.tv</v>
      </c>
      <c r="H561" s="2" t="str">
        <f>_xlfn.XLOOKUP(C561,customers!$A$1:$A$1001,customers!$G$1:$G$1001,,0)</f>
        <v>United States</v>
      </c>
      <c r="I561" t="str">
        <f>INDEX(products!$A$1:$G$49,MATCH(orders!$D561,products!$A$1:$A$49,0),MATCH(orders!I$1,products!$A$1:$G$1,0))</f>
        <v>Ara</v>
      </c>
      <c r="J561" t="str">
        <f t="shared" si="24"/>
        <v>Arabica</v>
      </c>
      <c r="K561" t="str">
        <f>INDEX(products!$A$1:$G$49,MATCH(orders!$D561,products!$A$1:$A$49,0),MATCH(orders!K$1,products!$A$1:$G$1,0))</f>
        <v>L</v>
      </c>
      <c r="L561" t="str">
        <f t="shared" si="25"/>
        <v>Light</v>
      </c>
      <c r="M561" s="17">
        <f>INDEX(products!$A$1:$G$49,MATCH(orders!$D561,products!$A$1:$A$49,0),MATCH(orders!M$1,products!$A$1:$G$1,0))</f>
        <v>1</v>
      </c>
      <c r="N561" s="13">
        <f>INDEX(products!$A$1:$G$49,MATCH(orders!$D561,products!$A$1:$A$49,0),MATCH(orders!N$1,products!$A$1:$G$1,0))</f>
        <v>12.95</v>
      </c>
      <c r="O561" s="15">
        <f t="shared" si="26"/>
        <v>38.849999999999994</v>
      </c>
      <c r="P561" t="str">
        <f>_xlfn.XLOOKUP(C561,customers!$A$2:$A$1001,customers!$I$2:$I$1001,,0)</f>
        <v>Yes</v>
      </c>
    </row>
    <row r="562" spans="1:16" x14ac:dyDescent="0.25">
      <c r="A562" s="2" t="s">
        <v>3654</v>
      </c>
      <c r="B562" s="3">
        <v>44401</v>
      </c>
      <c r="C562" s="2" t="s">
        <v>3655</v>
      </c>
      <c r="D562" t="s">
        <v>6166</v>
      </c>
      <c r="E562" s="2">
        <v>6</v>
      </c>
      <c r="F562" s="2" t="str">
        <f>_xlfn.XLOOKUP(C562,customers!$A$2:$A$1001,customers!$B$2:$B$1001,,0)</f>
        <v>Hatty Dovydenas</v>
      </c>
      <c r="G562" s="2" t="str">
        <f>IF(_xlfn.XLOOKUP(orders!C562,customers!$A$1:$A$1001,customers!$C$1:$C$1001,,0)=0,"",_xlfn.XLOOKUP(orders!C562,customers!$A$1:$A$1001,customers!$C$1:$C$1001,,0))</f>
        <v/>
      </c>
      <c r="H562" s="2" t="str">
        <f>_xlfn.XLOOKUP(C562,customers!$A$1:$A$1001,customers!$G$1:$G$1001,,0)</f>
        <v>United States</v>
      </c>
      <c r="I562" t="str">
        <f>INDEX(products!$A$1:$G$49,MATCH(orders!$D562,products!$A$1:$A$49,0),MATCH(orders!I$1,products!$A$1:$G$1,0))</f>
        <v>Exc</v>
      </c>
      <c r="J562" t="str">
        <f t="shared" si="24"/>
        <v>Excelsa</v>
      </c>
      <c r="K562" t="str">
        <f>INDEX(products!$A$1:$G$49,MATCH(orders!$D562,products!$A$1:$A$49,0),MATCH(orders!K$1,products!$A$1:$G$1,0))</f>
        <v>M</v>
      </c>
      <c r="L562" t="str">
        <f t="shared" si="25"/>
        <v>Medium</v>
      </c>
      <c r="M562" s="17">
        <f>INDEX(products!$A$1:$G$49,MATCH(orders!$D562,products!$A$1:$A$49,0),MATCH(orders!M$1,products!$A$1:$G$1,0))</f>
        <v>2.5</v>
      </c>
      <c r="N562" s="13">
        <f>INDEX(products!$A$1:$G$49,MATCH(orders!$D562,products!$A$1:$A$49,0),MATCH(orders!N$1,products!$A$1:$G$1,0))</f>
        <v>31.624999999999996</v>
      </c>
      <c r="O562" s="15">
        <f t="shared" si="26"/>
        <v>189.74999999999997</v>
      </c>
      <c r="P562" t="str">
        <f>_xlfn.XLOOKUP(C562,customers!$A$2:$A$1001,customers!$I$2:$I$1001,,0)</f>
        <v>Yes</v>
      </c>
    </row>
    <row r="563" spans="1:16" x14ac:dyDescent="0.25">
      <c r="A563" s="2" t="s">
        <v>3659</v>
      </c>
      <c r="B563" s="3">
        <v>43688</v>
      </c>
      <c r="C563" s="2" t="s">
        <v>3660</v>
      </c>
      <c r="D563" t="s">
        <v>6154</v>
      </c>
      <c r="E563" s="2">
        <v>6</v>
      </c>
      <c r="F563" s="2" t="str">
        <f>_xlfn.XLOOKUP(C563,customers!$A$2:$A$1001,customers!$B$2:$B$1001,,0)</f>
        <v>Nathaniel Bloxland</v>
      </c>
      <c r="G563" s="2" t="str">
        <f>IF(_xlfn.XLOOKUP(orders!C563,customers!$A$1:$A$1001,customers!$C$1:$C$1001,,0)=0,"",_xlfn.XLOOKUP(orders!C563,customers!$A$1:$A$1001,customers!$C$1:$C$1001,,0))</f>
        <v/>
      </c>
      <c r="H563" s="2" t="str">
        <f>_xlfn.XLOOKUP(C563,customers!$A$1:$A$1001,customers!$G$1:$G$1001,,0)</f>
        <v>Ireland</v>
      </c>
      <c r="I563" t="str">
        <f>INDEX(products!$A$1:$G$49,MATCH(orders!$D563,products!$A$1:$A$49,0),MATCH(orders!I$1,products!$A$1:$G$1,0))</f>
        <v>Ara</v>
      </c>
      <c r="J563" t="str">
        <f t="shared" si="24"/>
        <v>Arabica</v>
      </c>
      <c r="K563" t="str">
        <f>INDEX(products!$A$1:$G$49,MATCH(orders!$D563,products!$A$1:$A$49,0),MATCH(orders!K$1,products!$A$1:$G$1,0))</f>
        <v>D</v>
      </c>
      <c r="L563" t="str">
        <f t="shared" si="25"/>
        <v>Dark</v>
      </c>
      <c r="M563" s="17">
        <f>INDEX(products!$A$1:$G$49,MATCH(orders!$D563,products!$A$1:$A$49,0),MATCH(orders!M$1,products!$A$1:$G$1,0))</f>
        <v>0.2</v>
      </c>
      <c r="N563" s="13">
        <f>INDEX(products!$A$1:$G$49,MATCH(orders!$D563,products!$A$1:$A$49,0),MATCH(orders!N$1,products!$A$1:$G$1,0))</f>
        <v>2.9849999999999999</v>
      </c>
      <c r="O563" s="15">
        <f t="shared" si="26"/>
        <v>17.91</v>
      </c>
      <c r="P563" t="str">
        <f>_xlfn.XLOOKUP(C563,customers!$A$2:$A$1001,customers!$I$2:$I$1001,,0)</f>
        <v>Yes</v>
      </c>
    </row>
    <row r="564" spans="1:16" x14ac:dyDescent="0.25">
      <c r="A564" s="2" t="s">
        <v>3665</v>
      </c>
      <c r="B564" s="3">
        <v>43669</v>
      </c>
      <c r="C564" s="2" t="s">
        <v>3666</v>
      </c>
      <c r="D564" t="s">
        <v>6145</v>
      </c>
      <c r="E564" s="2">
        <v>6</v>
      </c>
      <c r="F564" s="2" t="str">
        <f>_xlfn.XLOOKUP(C564,customers!$A$2:$A$1001,customers!$B$2:$B$1001,,0)</f>
        <v>Brendan Grece</v>
      </c>
      <c r="G564" s="2" t="str">
        <f>IF(_xlfn.XLOOKUP(orders!C564,customers!$A$1:$A$1001,customers!$C$1:$C$1001,,0)=0,"",_xlfn.XLOOKUP(orders!C564,customers!$A$1:$A$1001,customers!$C$1:$C$1001,,0))</f>
        <v>bgrecefm@naver.com</v>
      </c>
      <c r="H564" s="2" t="str">
        <f>_xlfn.XLOOKUP(C564,customers!$A$1:$A$1001,customers!$G$1:$G$1001,,0)</f>
        <v>United Kingdom</v>
      </c>
      <c r="I564" t="str">
        <f>INDEX(products!$A$1:$G$49,MATCH(orders!$D564,products!$A$1:$A$49,0),MATCH(orders!I$1,products!$A$1:$G$1,0))</f>
        <v>Lib</v>
      </c>
      <c r="J564" t="str">
        <f t="shared" si="24"/>
        <v>Liberica</v>
      </c>
      <c r="K564" t="str">
        <f>INDEX(products!$A$1:$G$49,MATCH(orders!$D564,products!$A$1:$A$49,0),MATCH(orders!K$1,products!$A$1:$G$1,0))</f>
        <v>L</v>
      </c>
      <c r="L564" t="str">
        <f t="shared" si="25"/>
        <v>Light</v>
      </c>
      <c r="M564" s="17">
        <f>INDEX(products!$A$1:$G$49,MATCH(orders!$D564,products!$A$1:$A$49,0),MATCH(orders!M$1,products!$A$1:$G$1,0))</f>
        <v>0.2</v>
      </c>
      <c r="N564" s="13">
        <f>INDEX(products!$A$1:$G$49,MATCH(orders!$D564,products!$A$1:$A$49,0),MATCH(orders!N$1,products!$A$1:$G$1,0))</f>
        <v>4.7549999999999999</v>
      </c>
      <c r="O564" s="15">
        <f t="shared" si="26"/>
        <v>28.53</v>
      </c>
      <c r="P564" t="str">
        <f>_xlfn.XLOOKUP(C564,customers!$A$2:$A$1001,customers!$I$2:$I$1001,,0)</f>
        <v>No</v>
      </c>
    </row>
    <row r="565" spans="1:16" x14ac:dyDescent="0.25">
      <c r="A565" s="2" t="s">
        <v>3671</v>
      </c>
      <c r="B565" s="3">
        <v>43991</v>
      </c>
      <c r="C565" s="2" t="s">
        <v>3752</v>
      </c>
      <c r="D565" t="s">
        <v>6141</v>
      </c>
      <c r="E565" s="2">
        <v>6</v>
      </c>
      <c r="F565" s="2" t="str">
        <f>_xlfn.XLOOKUP(C565,customers!$A$2:$A$1001,customers!$B$2:$B$1001,,0)</f>
        <v>Don Flintiff</v>
      </c>
      <c r="G565" s="2" t="str">
        <f>IF(_xlfn.XLOOKUP(orders!C565,customers!$A$1:$A$1001,customers!$C$1:$C$1001,,0)=0,"",_xlfn.XLOOKUP(orders!C565,customers!$A$1:$A$1001,customers!$C$1:$C$1001,,0))</f>
        <v>dflintiffg1@e-recht24.de</v>
      </c>
      <c r="H565" s="2" t="str">
        <f>_xlfn.XLOOKUP(C565,customers!$A$1:$A$1001,customers!$G$1:$G$1001,,0)</f>
        <v>United Kingdom</v>
      </c>
      <c r="I565" t="str">
        <f>INDEX(products!$A$1:$G$49,MATCH(orders!$D565,products!$A$1:$A$49,0),MATCH(orders!I$1,products!$A$1:$G$1,0))</f>
        <v>Exc</v>
      </c>
      <c r="J565" t="str">
        <f t="shared" si="24"/>
        <v>Excelsa</v>
      </c>
      <c r="K565" t="str">
        <f>INDEX(products!$A$1:$G$49,MATCH(orders!$D565,products!$A$1:$A$49,0),MATCH(orders!K$1,products!$A$1:$G$1,0))</f>
        <v>M</v>
      </c>
      <c r="L565" t="str">
        <f t="shared" si="25"/>
        <v>Medium</v>
      </c>
      <c r="M565" s="17">
        <f>INDEX(products!$A$1:$G$49,MATCH(orders!$D565,products!$A$1:$A$49,0),MATCH(orders!M$1,products!$A$1:$G$1,0))</f>
        <v>1</v>
      </c>
      <c r="N565" s="13">
        <f>INDEX(products!$A$1:$G$49,MATCH(orders!$D565,products!$A$1:$A$49,0),MATCH(orders!N$1,products!$A$1:$G$1,0))</f>
        <v>13.75</v>
      </c>
      <c r="O565" s="15">
        <f t="shared" si="26"/>
        <v>82.5</v>
      </c>
      <c r="P565" t="str">
        <f>_xlfn.XLOOKUP(C565,customers!$A$2:$A$1001,customers!$I$2:$I$1001,,0)</f>
        <v>No</v>
      </c>
    </row>
    <row r="566" spans="1:16" x14ac:dyDescent="0.25">
      <c r="A566" s="2" t="s">
        <v>3677</v>
      </c>
      <c r="B566" s="3">
        <v>43883</v>
      </c>
      <c r="C566" s="2" t="s">
        <v>3678</v>
      </c>
      <c r="D566" t="s">
        <v>6173</v>
      </c>
      <c r="E566" s="2">
        <v>2</v>
      </c>
      <c r="F566" s="2" t="str">
        <f>_xlfn.XLOOKUP(C566,customers!$A$2:$A$1001,customers!$B$2:$B$1001,,0)</f>
        <v>Abbe Thys</v>
      </c>
      <c r="G566" s="2" t="str">
        <f>IF(_xlfn.XLOOKUP(orders!C566,customers!$A$1:$A$1001,customers!$C$1:$C$1001,,0)=0,"",_xlfn.XLOOKUP(orders!C566,customers!$A$1:$A$1001,customers!$C$1:$C$1001,,0))</f>
        <v>athysfo@cdc.gov</v>
      </c>
      <c r="H566" s="2" t="str">
        <f>_xlfn.XLOOKUP(C566,customers!$A$1:$A$1001,customers!$G$1:$G$1001,,0)</f>
        <v>United States</v>
      </c>
      <c r="I566" t="str">
        <f>INDEX(products!$A$1:$G$49,MATCH(orders!$D566,products!$A$1:$A$49,0),MATCH(orders!I$1,products!$A$1:$G$1,0))</f>
        <v>Rob</v>
      </c>
      <c r="J566" t="str">
        <f t="shared" si="24"/>
        <v>Robusta</v>
      </c>
      <c r="K566" t="str">
        <f>INDEX(products!$A$1:$G$49,MATCH(orders!$D566,products!$A$1:$A$49,0),MATCH(orders!K$1,products!$A$1:$G$1,0))</f>
        <v>L</v>
      </c>
      <c r="L566" t="str">
        <f t="shared" si="25"/>
        <v>Light</v>
      </c>
      <c r="M566" s="17">
        <f>INDEX(products!$A$1:$G$49,MATCH(orders!$D566,products!$A$1:$A$49,0),MATCH(orders!M$1,products!$A$1:$G$1,0))</f>
        <v>0.5</v>
      </c>
      <c r="N566" s="13">
        <f>INDEX(products!$A$1:$G$49,MATCH(orders!$D566,products!$A$1:$A$49,0),MATCH(orders!N$1,products!$A$1:$G$1,0))</f>
        <v>7.169999999999999</v>
      </c>
      <c r="O566" s="15">
        <f t="shared" si="26"/>
        <v>14.339999999999998</v>
      </c>
      <c r="P566" t="str">
        <f>_xlfn.XLOOKUP(C566,customers!$A$2:$A$1001,customers!$I$2:$I$1001,,0)</f>
        <v>No</v>
      </c>
    </row>
    <row r="567" spans="1:16" x14ac:dyDescent="0.25">
      <c r="A567" s="2" t="s">
        <v>3683</v>
      </c>
      <c r="B567" s="3">
        <v>44031</v>
      </c>
      <c r="C567" s="2" t="s">
        <v>3684</v>
      </c>
      <c r="D567" t="s">
        <v>6149</v>
      </c>
      <c r="E567" s="2">
        <v>4</v>
      </c>
      <c r="F567" s="2" t="str">
        <f>_xlfn.XLOOKUP(C567,customers!$A$2:$A$1001,customers!$B$2:$B$1001,,0)</f>
        <v>Jackquelin Chugg</v>
      </c>
      <c r="G567" s="2" t="str">
        <f>IF(_xlfn.XLOOKUP(orders!C567,customers!$A$1:$A$1001,customers!$C$1:$C$1001,,0)=0,"",_xlfn.XLOOKUP(orders!C567,customers!$A$1:$A$1001,customers!$C$1:$C$1001,,0))</f>
        <v>jchuggfp@about.me</v>
      </c>
      <c r="H567" s="2" t="str">
        <f>_xlfn.XLOOKUP(C567,customers!$A$1:$A$1001,customers!$G$1:$G$1001,,0)</f>
        <v>United States</v>
      </c>
      <c r="I567" t="str">
        <f>INDEX(products!$A$1:$G$49,MATCH(orders!$D567,products!$A$1:$A$49,0),MATCH(orders!I$1,products!$A$1:$G$1,0))</f>
        <v>Rob</v>
      </c>
      <c r="J567" t="str">
        <f t="shared" si="24"/>
        <v>Robusta</v>
      </c>
      <c r="K567" t="str">
        <f>INDEX(products!$A$1:$G$49,MATCH(orders!$D567,products!$A$1:$A$49,0),MATCH(orders!K$1,products!$A$1:$G$1,0))</f>
        <v>D</v>
      </c>
      <c r="L567" t="str">
        <f t="shared" si="25"/>
        <v>Dark</v>
      </c>
      <c r="M567" s="17">
        <f>INDEX(products!$A$1:$G$49,MATCH(orders!$D567,products!$A$1:$A$49,0),MATCH(orders!M$1,products!$A$1:$G$1,0))</f>
        <v>2.5</v>
      </c>
      <c r="N567" s="13">
        <f>INDEX(products!$A$1:$G$49,MATCH(orders!$D567,products!$A$1:$A$49,0),MATCH(orders!N$1,products!$A$1:$G$1,0))</f>
        <v>20.584999999999997</v>
      </c>
      <c r="O567" s="15">
        <f t="shared" si="26"/>
        <v>82.339999999999989</v>
      </c>
      <c r="P567" t="str">
        <f>_xlfn.XLOOKUP(C567,customers!$A$2:$A$1001,customers!$I$2:$I$1001,,0)</f>
        <v>No</v>
      </c>
    </row>
    <row r="568" spans="1:16" x14ac:dyDescent="0.25">
      <c r="A568" s="2" t="s">
        <v>3689</v>
      </c>
      <c r="B568" s="3">
        <v>44459</v>
      </c>
      <c r="C568" s="2" t="s">
        <v>3690</v>
      </c>
      <c r="D568" t="s">
        <v>6152</v>
      </c>
      <c r="E568" s="2">
        <v>6</v>
      </c>
      <c r="F568" s="2" t="str">
        <f>_xlfn.XLOOKUP(C568,customers!$A$2:$A$1001,customers!$B$2:$B$1001,,0)</f>
        <v>Audra Kelston</v>
      </c>
      <c r="G568" s="2" t="str">
        <f>IF(_xlfn.XLOOKUP(orders!C568,customers!$A$1:$A$1001,customers!$C$1:$C$1001,,0)=0,"",_xlfn.XLOOKUP(orders!C568,customers!$A$1:$A$1001,customers!$C$1:$C$1001,,0))</f>
        <v>akelstonfq@sakura.ne.jp</v>
      </c>
      <c r="H568" s="2" t="str">
        <f>_xlfn.XLOOKUP(C568,customers!$A$1:$A$1001,customers!$G$1:$G$1001,,0)</f>
        <v>United States</v>
      </c>
      <c r="I568" t="str">
        <f>INDEX(products!$A$1:$G$49,MATCH(orders!$D568,products!$A$1:$A$49,0),MATCH(orders!I$1,products!$A$1:$G$1,0))</f>
        <v>Ara</v>
      </c>
      <c r="J568" t="str">
        <f t="shared" si="24"/>
        <v>Arabica</v>
      </c>
      <c r="K568" t="str">
        <f>INDEX(products!$A$1:$G$49,MATCH(orders!$D568,products!$A$1:$A$49,0),MATCH(orders!K$1,products!$A$1:$G$1,0))</f>
        <v>M</v>
      </c>
      <c r="L568" t="str">
        <f t="shared" si="25"/>
        <v>Medium</v>
      </c>
      <c r="M568" s="17">
        <f>INDEX(products!$A$1:$G$49,MATCH(orders!$D568,products!$A$1:$A$49,0),MATCH(orders!M$1,products!$A$1:$G$1,0))</f>
        <v>0.2</v>
      </c>
      <c r="N568" s="13">
        <f>INDEX(products!$A$1:$G$49,MATCH(orders!$D568,products!$A$1:$A$49,0),MATCH(orders!N$1,products!$A$1:$G$1,0))</f>
        <v>3.375</v>
      </c>
      <c r="O568" s="15">
        <f t="shared" si="26"/>
        <v>20.25</v>
      </c>
      <c r="P568" t="str">
        <f>_xlfn.XLOOKUP(C568,customers!$A$2:$A$1001,customers!$I$2:$I$1001,,0)</f>
        <v>Yes</v>
      </c>
    </row>
    <row r="569" spans="1:16" x14ac:dyDescent="0.25">
      <c r="A569" s="2" t="s">
        <v>3695</v>
      </c>
      <c r="B569" s="3">
        <v>44318</v>
      </c>
      <c r="C569" s="2" t="s">
        <v>3696</v>
      </c>
      <c r="D569" t="s">
        <v>6142</v>
      </c>
      <c r="E569" s="2">
        <v>6</v>
      </c>
      <c r="F569" s="2" t="str">
        <f>_xlfn.XLOOKUP(C569,customers!$A$2:$A$1001,customers!$B$2:$B$1001,,0)</f>
        <v>Elvina Angel</v>
      </c>
      <c r="G569" s="2" t="str">
        <f>IF(_xlfn.XLOOKUP(orders!C569,customers!$A$1:$A$1001,customers!$C$1:$C$1001,,0)=0,"",_xlfn.XLOOKUP(orders!C569,customers!$A$1:$A$1001,customers!$C$1:$C$1001,,0))</f>
        <v/>
      </c>
      <c r="H569" s="2" t="str">
        <f>_xlfn.XLOOKUP(C569,customers!$A$1:$A$1001,customers!$G$1:$G$1001,,0)</f>
        <v>Ireland</v>
      </c>
      <c r="I569" t="str">
        <f>INDEX(products!$A$1:$G$49,MATCH(orders!$D569,products!$A$1:$A$49,0),MATCH(orders!I$1,products!$A$1:$G$1,0))</f>
        <v>Rob</v>
      </c>
      <c r="J569" t="str">
        <f t="shared" si="24"/>
        <v>Robusta</v>
      </c>
      <c r="K569" t="str">
        <f>INDEX(products!$A$1:$G$49,MATCH(orders!$D569,products!$A$1:$A$49,0),MATCH(orders!K$1,products!$A$1:$G$1,0))</f>
        <v>L</v>
      </c>
      <c r="L569" t="str">
        <f t="shared" si="25"/>
        <v>Light</v>
      </c>
      <c r="M569" s="17">
        <f>INDEX(products!$A$1:$G$49,MATCH(orders!$D569,products!$A$1:$A$49,0),MATCH(orders!M$1,products!$A$1:$G$1,0))</f>
        <v>2.5</v>
      </c>
      <c r="N569" s="13">
        <f>INDEX(products!$A$1:$G$49,MATCH(orders!$D569,products!$A$1:$A$49,0),MATCH(orders!N$1,products!$A$1:$G$1,0))</f>
        <v>27.484999999999996</v>
      </c>
      <c r="O569" s="15">
        <f t="shared" si="26"/>
        <v>164.90999999999997</v>
      </c>
      <c r="P569" t="str">
        <f>_xlfn.XLOOKUP(C569,customers!$A$2:$A$1001,customers!$I$2:$I$1001,,0)</f>
        <v>No</v>
      </c>
    </row>
    <row r="570" spans="1:16" x14ac:dyDescent="0.25">
      <c r="A570" s="2" t="s">
        <v>3700</v>
      </c>
      <c r="B570" s="3">
        <v>44526</v>
      </c>
      <c r="C570" s="2" t="s">
        <v>3701</v>
      </c>
      <c r="D570" t="s">
        <v>6145</v>
      </c>
      <c r="E570" s="2">
        <v>4</v>
      </c>
      <c r="F570" s="2" t="str">
        <f>_xlfn.XLOOKUP(C570,customers!$A$2:$A$1001,customers!$B$2:$B$1001,,0)</f>
        <v>Claiborne Mottram</v>
      </c>
      <c r="G570" s="2" t="str">
        <f>IF(_xlfn.XLOOKUP(orders!C570,customers!$A$1:$A$1001,customers!$C$1:$C$1001,,0)=0,"",_xlfn.XLOOKUP(orders!C570,customers!$A$1:$A$1001,customers!$C$1:$C$1001,,0))</f>
        <v>cmottramfs@harvard.edu</v>
      </c>
      <c r="H570" s="2" t="str">
        <f>_xlfn.XLOOKUP(C570,customers!$A$1:$A$1001,customers!$G$1:$G$1001,,0)</f>
        <v>United States</v>
      </c>
      <c r="I570" t="str">
        <f>INDEX(products!$A$1:$G$49,MATCH(orders!$D570,products!$A$1:$A$49,0),MATCH(orders!I$1,products!$A$1:$G$1,0))</f>
        <v>Lib</v>
      </c>
      <c r="J570" t="str">
        <f t="shared" si="24"/>
        <v>Liberica</v>
      </c>
      <c r="K570" t="str">
        <f>INDEX(products!$A$1:$G$49,MATCH(orders!$D570,products!$A$1:$A$49,0),MATCH(orders!K$1,products!$A$1:$G$1,0))</f>
        <v>L</v>
      </c>
      <c r="L570" t="str">
        <f t="shared" si="25"/>
        <v>Light</v>
      </c>
      <c r="M570" s="17">
        <f>INDEX(products!$A$1:$G$49,MATCH(orders!$D570,products!$A$1:$A$49,0),MATCH(orders!M$1,products!$A$1:$G$1,0))</f>
        <v>0.2</v>
      </c>
      <c r="N570" s="13">
        <f>INDEX(products!$A$1:$G$49,MATCH(orders!$D570,products!$A$1:$A$49,0),MATCH(orders!N$1,products!$A$1:$G$1,0))</f>
        <v>4.7549999999999999</v>
      </c>
      <c r="O570" s="15">
        <f t="shared" si="26"/>
        <v>19.02</v>
      </c>
      <c r="P570" t="str">
        <f>_xlfn.XLOOKUP(C570,customers!$A$2:$A$1001,customers!$I$2:$I$1001,,0)</f>
        <v>Yes</v>
      </c>
    </row>
    <row r="571" spans="1:16" x14ac:dyDescent="0.25">
      <c r="A571" s="2" t="s">
        <v>3706</v>
      </c>
      <c r="B571" s="3">
        <v>43879</v>
      </c>
      <c r="C571" s="2" t="s">
        <v>3752</v>
      </c>
      <c r="D571" t="s">
        <v>6168</v>
      </c>
      <c r="E571" s="2">
        <v>6</v>
      </c>
      <c r="F571" s="2" t="str">
        <f>_xlfn.XLOOKUP(C571,customers!$A$2:$A$1001,customers!$B$2:$B$1001,,0)</f>
        <v>Don Flintiff</v>
      </c>
      <c r="G571" s="2" t="str">
        <f>IF(_xlfn.XLOOKUP(orders!C571,customers!$A$1:$A$1001,customers!$C$1:$C$1001,,0)=0,"",_xlfn.XLOOKUP(orders!C571,customers!$A$1:$A$1001,customers!$C$1:$C$1001,,0))</f>
        <v>dflintiffg1@e-recht24.de</v>
      </c>
      <c r="H571" s="2" t="str">
        <f>_xlfn.XLOOKUP(C571,customers!$A$1:$A$1001,customers!$G$1:$G$1001,,0)</f>
        <v>United Kingdom</v>
      </c>
      <c r="I571" t="str">
        <f>INDEX(products!$A$1:$G$49,MATCH(orders!$D571,products!$A$1:$A$49,0),MATCH(orders!I$1,products!$A$1:$G$1,0))</f>
        <v>Ara</v>
      </c>
      <c r="J571" t="str">
        <f t="shared" si="24"/>
        <v>Arabica</v>
      </c>
      <c r="K571" t="str">
        <f>INDEX(products!$A$1:$G$49,MATCH(orders!$D571,products!$A$1:$A$49,0),MATCH(orders!K$1,products!$A$1:$G$1,0))</f>
        <v>D</v>
      </c>
      <c r="L571" t="str">
        <f t="shared" si="25"/>
        <v>Dark</v>
      </c>
      <c r="M571" s="17">
        <f>INDEX(products!$A$1:$G$49,MATCH(orders!$D571,products!$A$1:$A$49,0),MATCH(orders!M$1,products!$A$1:$G$1,0))</f>
        <v>2.5</v>
      </c>
      <c r="N571" s="13">
        <f>INDEX(products!$A$1:$G$49,MATCH(orders!$D571,products!$A$1:$A$49,0),MATCH(orders!N$1,products!$A$1:$G$1,0))</f>
        <v>22.884999999999998</v>
      </c>
      <c r="O571" s="15">
        <f t="shared" si="26"/>
        <v>137.31</v>
      </c>
      <c r="P571" t="str">
        <f>_xlfn.XLOOKUP(C571,customers!$A$2:$A$1001,customers!$I$2:$I$1001,,0)</f>
        <v>No</v>
      </c>
    </row>
    <row r="572" spans="1:16" x14ac:dyDescent="0.25">
      <c r="A572" s="2" t="s">
        <v>3712</v>
      </c>
      <c r="B572" s="3">
        <v>43928</v>
      </c>
      <c r="C572" s="2" t="s">
        <v>3713</v>
      </c>
      <c r="D572" t="s">
        <v>6157</v>
      </c>
      <c r="E572" s="2">
        <v>4</v>
      </c>
      <c r="F572" s="2" t="str">
        <f>_xlfn.XLOOKUP(C572,customers!$A$2:$A$1001,customers!$B$2:$B$1001,,0)</f>
        <v>Donalt Sangwin</v>
      </c>
      <c r="G572" s="2" t="str">
        <f>IF(_xlfn.XLOOKUP(orders!C572,customers!$A$1:$A$1001,customers!$C$1:$C$1001,,0)=0,"",_xlfn.XLOOKUP(orders!C572,customers!$A$1:$A$1001,customers!$C$1:$C$1001,,0))</f>
        <v>dsangwinfu@weebly.com</v>
      </c>
      <c r="H572" s="2" t="str">
        <f>_xlfn.XLOOKUP(C572,customers!$A$1:$A$1001,customers!$G$1:$G$1001,,0)</f>
        <v>United States</v>
      </c>
      <c r="I572" t="str">
        <f>INDEX(products!$A$1:$G$49,MATCH(orders!$D572,products!$A$1:$A$49,0),MATCH(orders!I$1,products!$A$1:$G$1,0))</f>
        <v>Ara</v>
      </c>
      <c r="J572" t="str">
        <f t="shared" si="24"/>
        <v>Arabica</v>
      </c>
      <c r="K572" t="str">
        <f>INDEX(products!$A$1:$G$49,MATCH(orders!$D572,products!$A$1:$A$49,0),MATCH(orders!K$1,products!$A$1:$G$1,0))</f>
        <v>M</v>
      </c>
      <c r="L572" t="str">
        <f t="shared" si="25"/>
        <v>Medium</v>
      </c>
      <c r="M572" s="17">
        <f>INDEX(products!$A$1:$G$49,MATCH(orders!$D572,products!$A$1:$A$49,0),MATCH(orders!M$1,products!$A$1:$G$1,0))</f>
        <v>0.5</v>
      </c>
      <c r="N572" s="13">
        <f>INDEX(products!$A$1:$G$49,MATCH(orders!$D572,products!$A$1:$A$49,0),MATCH(orders!N$1,products!$A$1:$G$1,0))</f>
        <v>6.75</v>
      </c>
      <c r="O572" s="15">
        <f t="shared" si="26"/>
        <v>27</v>
      </c>
      <c r="P572" t="str">
        <f>_xlfn.XLOOKUP(C572,customers!$A$2:$A$1001,customers!$I$2:$I$1001,,0)</f>
        <v>No</v>
      </c>
    </row>
    <row r="573" spans="1:16" x14ac:dyDescent="0.25">
      <c r="A573" s="2" t="s">
        <v>3718</v>
      </c>
      <c r="B573" s="3">
        <v>44592</v>
      </c>
      <c r="C573" s="2" t="s">
        <v>3719</v>
      </c>
      <c r="D573" t="s">
        <v>6176</v>
      </c>
      <c r="E573" s="2">
        <v>4</v>
      </c>
      <c r="F573" s="2" t="str">
        <f>_xlfn.XLOOKUP(C573,customers!$A$2:$A$1001,customers!$B$2:$B$1001,,0)</f>
        <v>Elizabet Aizikowitz</v>
      </c>
      <c r="G573" s="2" t="str">
        <f>IF(_xlfn.XLOOKUP(orders!C573,customers!$A$1:$A$1001,customers!$C$1:$C$1001,,0)=0,"",_xlfn.XLOOKUP(orders!C573,customers!$A$1:$A$1001,customers!$C$1:$C$1001,,0))</f>
        <v>eaizikowitzfv@virginia.edu</v>
      </c>
      <c r="H573" s="2" t="str">
        <f>_xlfn.XLOOKUP(C573,customers!$A$1:$A$1001,customers!$G$1:$G$1001,,0)</f>
        <v>United Kingdom</v>
      </c>
      <c r="I573" t="str">
        <f>INDEX(products!$A$1:$G$49,MATCH(orders!$D573,products!$A$1:$A$49,0),MATCH(orders!I$1,products!$A$1:$G$1,0))</f>
        <v>Exc</v>
      </c>
      <c r="J573" t="str">
        <f t="shared" si="24"/>
        <v>Excelsa</v>
      </c>
      <c r="K573" t="str">
        <f>INDEX(products!$A$1:$G$49,MATCH(orders!$D573,products!$A$1:$A$49,0),MATCH(orders!K$1,products!$A$1:$G$1,0))</f>
        <v>L</v>
      </c>
      <c r="L573" t="str">
        <f t="shared" si="25"/>
        <v>Light</v>
      </c>
      <c r="M573" s="17">
        <f>INDEX(products!$A$1:$G$49,MATCH(orders!$D573,products!$A$1:$A$49,0),MATCH(orders!M$1,products!$A$1:$G$1,0))</f>
        <v>0.5</v>
      </c>
      <c r="N573" s="13">
        <f>INDEX(products!$A$1:$G$49,MATCH(orders!$D573,products!$A$1:$A$49,0),MATCH(orders!N$1,products!$A$1:$G$1,0))</f>
        <v>8.91</v>
      </c>
      <c r="O573" s="15">
        <f t="shared" si="26"/>
        <v>35.64</v>
      </c>
      <c r="P573" t="str">
        <f>_xlfn.XLOOKUP(C573,customers!$A$2:$A$1001,customers!$I$2:$I$1001,,0)</f>
        <v>No</v>
      </c>
    </row>
    <row r="574" spans="1:16" x14ac:dyDescent="0.25">
      <c r="A574" s="2" t="s">
        <v>3724</v>
      </c>
      <c r="B574" s="3">
        <v>43515</v>
      </c>
      <c r="C574" s="2" t="s">
        <v>3725</v>
      </c>
      <c r="D574" t="s">
        <v>6154</v>
      </c>
      <c r="E574" s="2">
        <v>2</v>
      </c>
      <c r="F574" s="2" t="str">
        <f>_xlfn.XLOOKUP(C574,customers!$A$2:$A$1001,customers!$B$2:$B$1001,,0)</f>
        <v>Herbie Peppard</v>
      </c>
      <c r="G574" s="2" t="str">
        <f>IF(_xlfn.XLOOKUP(orders!C574,customers!$A$1:$A$1001,customers!$C$1:$C$1001,,0)=0,"",_xlfn.XLOOKUP(orders!C574,customers!$A$1:$A$1001,customers!$C$1:$C$1001,,0))</f>
        <v/>
      </c>
      <c r="H574" s="2" t="str">
        <f>_xlfn.XLOOKUP(C574,customers!$A$1:$A$1001,customers!$G$1:$G$1001,,0)</f>
        <v>United States</v>
      </c>
      <c r="I574" t="str">
        <f>INDEX(products!$A$1:$G$49,MATCH(orders!$D574,products!$A$1:$A$49,0),MATCH(orders!I$1,products!$A$1:$G$1,0))</f>
        <v>Ara</v>
      </c>
      <c r="J574" t="str">
        <f t="shared" si="24"/>
        <v>Arabica</v>
      </c>
      <c r="K574" t="str">
        <f>INDEX(products!$A$1:$G$49,MATCH(orders!$D574,products!$A$1:$A$49,0),MATCH(orders!K$1,products!$A$1:$G$1,0))</f>
        <v>D</v>
      </c>
      <c r="L574" t="str">
        <f t="shared" si="25"/>
        <v>Dark</v>
      </c>
      <c r="M574" s="17">
        <f>INDEX(products!$A$1:$G$49,MATCH(orders!$D574,products!$A$1:$A$49,0),MATCH(orders!M$1,products!$A$1:$G$1,0))</f>
        <v>0.2</v>
      </c>
      <c r="N574" s="13">
        <f>INDEX(products!$A$1:$G$49,MATCH(orders!$D574,products!$A$1:$A$49,0),MATCH(orders!N$1,products!$A$1:$G$1,0))</f>
        <v>2.9849999999999999</v>
      </c>
      <c r="O574" s="15">
        <f t="shared" si="26"/>
        <v>5.97</v>
      </c>
      <c r="P574" t="str">
        <f>_xlfn.XLOOKUP(C574,customers!$A$2:$A$1001,customers!$I$2:$I$1001,,0)</f>
        <v>Yes</v>
      </c>
    </row>
    <row r="575" spans="1:16" x14ac:dyDescent="0.25">
      <c r="A575" s="2" t="s">
        <v>3728</v>
      </c>
      <c r="B575" s="3">
        <v>43781</v>
      </c>
      <c r="C575" s="2" t="s">
        <v>3729</v>
      </c>
      <c r="D575" t="s">
        <v>6155</v>
      </c>
      <c r="E575" s="2">
        <v>6</v>
      </c>
      <c r="F575" s="2" t="str">
        <f>_xlfn.XLOOKUP(C575,customers!$A$2:$A$1001,customers!$B$2:$B$1001,,0)</f>
        <v>Cornie Venour</v>
      </c>
      <c r="G575" s="2" t="str">
        <f>IF(_xlfn.XLOOKUP(orders!C575,customers!$A$1:$A$1001,customers!$C$1:$C$1001,,0)=0,"",_xlfn.XLOOKUP(orders!C575,customers!$A$1:$A$1001,customers!$C$1:$C$1001,,0))</f>
        <v>cvenourfx@ask.com</v>
      </c>
      <c r="H575" s="2" t="str">
        <f>_xlfn.XLOOKUP(C575,customers!$A$1:$A$1001,customers!$G$1:$G$1001,,0)</f>
        <v>United States</v>
      </c>
      <c r="I575" t="str">
        <f>INDEX(products!$A$1:$G$49,MATCH(orders!$D575,products!$A$1:$A$49,0),MATCH(orders!I$1,products!$A$1:$G$1,0))</f>
        <v>Ara</v>
      </c>
      <c r="J575" t="str">
        <f t="shared" si="24"/>
        <v>Arabica</v>
      </c>
      <c r="K575" t="str">
        <f>INDEX(products!$A$1:$G$49,MATCH(orders!$D575,products!$A$1:$A$49,0),MATCH(orders!K$1,products!$A$1:$G$1,0))</f>
        <v>M</v>
      </c>
      <c r="L575" t="str">
        <f t="shared" si="25"/>
        <v>Medium</v>
      </c>
      <c r="M575" s="17">
        <f>INDEX(products!$A$1:$G$49,MATCH(orders!$D575,products!$A$1:$A$49,0),MATCH(orders!M$1,products!$A$1:$G$1,0))</f>
        <v>1</v>
      </c>
      <c r="N575" s="13">
        <f>INDEX(products!$A$1:$G$49,MATCH(orders!$D575,products!$A$1:$A$49,0),MATCH(orders!N$1,products!$A$1:$G$1,0))</f>
        <v>11.25</v>
      </c>
      <c r="O575" s="15">
        <f t="shared" si="26"/>
        <v>67.5</v>
      </c>
      <c r="P575" t="str">
        <f>_xlfn.XLOOKUP(C575,customers!$A$2:$A$1001,customers!$I$2:$I$1001,,0)</f>
        <v>No</v>
      </c>
    </row>
    <row r="576" spans="1:16" x14ac:dyDescent="0.25">
      <c r="A576" s="2" t="s">
        <v>3734</v>
      </c>
      <c r="B576" s="3">
        <v>44697</v>
      </c>
      <c r="C576" s="2" t="s">
        <v>3735</v>
      </c>
      <c r="D576" t="s">
        <v>6178</v>
      </c>
      <c r="E576" s="2">
        <v>6</v>
      </c>
      <c r="F576" s="2" t="str">
        <f>_xlfn.XLOOKUP(C576,customers!$A$2:$A$1001,customers!$B$2:$B$1001,,0)</f>
        <v>Maggy Harby</v>
      </c>
      <c r="G576" s="2" t="str">
        <f>IF(_xlfn.XLOOKUP(orders!C576,customers!$A$1:$A$1001,customers!$C$1:$C$1001,,0)=0,"",_xlfn.XLOOKUP(orders!C576,customers!$A$1:$A$1001,customers!$C$1:$C$1001,,0))</f>
        <v>mharbyfy@163.com</v>
      </c>
      <c r="H576" s="2" t="str">
        <f>_xlfn.XLOOKUP(C576,customers!$A$1:$A$1001,customers!$G$1:$G$1001,,0)</f>
        <v>United States</v>
      </c>
      <c r="I576" t="str">
        <f>INDEX(products!$A$1:$G$49,MATCH(orders!$D576,products!$A$1:$A$49,0),MATCH(orders!I$1,products!$A$1:$G$1,0))</f>
        <v>Rob</v>
      </c>
      <c r="J576" t="str">
        <f t="shared" si="24"/>
        <v>Robusta</v>
      </c>
      <c r="K576" t="str">
        <f>INDEX(products!$A$1:$G$49,MATCH(orders!$D576,products!$A$1:$A$49,0),MATCH(orders!K$1,products!$A$1:$G$1,0))</f>
        <v>L</v>
      </c>
      <c r="L576" t="str">
        <f t="shared" si="25"/>
        <v>Light</v>
      </c>
      <c r="M576" s="17">
        <f>INDEX(products!$A$1:$G$49,MATCH(orders!$D576,products!$A$1:$A$49,0),MATCH(orders!M$1,products!$A$1:$G$1,0))</f>
        <v>0.2</v>
      </c>
      <c r="N576" s="13">
        <f>INDEX(products!$A$1:$G$49,MATCH(orders!$D576,products!$A$1:$A$49,0),MATCH(orders!N$1,products!$A$1:$G$1,0))</f>
        <v>3.5849999999999995</v>
      </c>
      <c r="O576" s="15">
        <f t="shared" si="26"/>
        <v>21.509999999999998</v>
      </c>
      <c r="P576" t="str">
        <f>_xlfn.XLOOKUP(C576,customers!$A$2:$A$1001,customers!$I$2:$I$1001,,0)</f>
        <v>Yes</v>
      </c>
    </row>
    <row r="577" spans="1:16" x14ac:dyDescent="0.25">
      <c r="A577" s="2" t="s">
        <v>3739</v>
      </c>
      <c r="B577" s="3">
        <v>44239</v>
      </c>
      <c r="C577" s="2" t="s">
        <v>3740</v>
      </c>
      <c r="D577" t="s">
        <v>6181</v>
      </c>
      <c r="E577" s="2">
        <v>2</v>
      </c>
      <c r="F577" s="2" t="str">
        <f>_xlfn.XLOOKUP(C577,customers!$A$2:$A$1001,customers!$B$2:$B$1001,,0)</f>
        <v>Reggie Thickpenny</v>
      </c>
      <c r="G577" s="2" t="str">
        <f>IF(_xlfn.XLOOKUP(orders!C577,customers!$A$1:$A$1001,customers!$C$1:$C$1001,,0)=0,"",_xlfn.XLOOKUP(orders!C577,customers!$A$1:$A$1001,customers!$C$1:$C$1001,,0))</f>
        <v>rthickpennyfz@cafepress.com</v>
      </c>
      <c r="H577" s="2" t="str">
        <f>_xlfn.XLOOKUP(C577,customers!$A$1:$A$1001,customers!$G$1:$G$1001,,0)</f>
        <v>United States</v>
      </c>
      <c r="I577" t="str">
        <f>INDEX(products!$A$1:$G$49,MATCH(orders!$D577,products!$A$1:$A$49,0),MATCH(orders!I$1,products!$A$1:$G$1,0))</f>
        <v>Lib</v>
      </c>
      <c r="J577" t="str">
        <f t="shared" si="24"/>
        <v>Liberica</v>
      </c>
      <c r="K577" t="str">
        <f>INDEX(products!$A$1:$G$49,MATCH(orders!$D577,products!$A$1:$A$49,0),MATCH(orders!K$1,products!$A$1:$G$1,0))</f>
        <v>M</v>
      </c>
      <c r="L577" t="str">
        <f t="shared" si="25"/>
        <v>Medium</v>
      </c>
      <c r="M577" s="17">
        <f>INDEX(products!$A$1:$G$49,MATCH(orders!$D577,products!$A$1:$A$49,0),MATCH(orders!M$1,products!$A$1:$G$1,0))</f>
        <v>2.5</v>
      </c>
      <c r="N577" s="13">
        <f>INDEX(products!$A$1:$G$49,MATCH(orders!$D577,products!$A$1:$A$49,0),MATCH(orders!N$1,products!$A$1:$G$1,0))</f>
        <v>33.464999999999996</v>
      </c>
      <c r="O577" s="15">
        <f t="shared" si="26"/>
        <v>66.929999999999993</v>
      </c>
      <c r="P577" t="str">
        <f>_xlfn.XLOOKUP(C577,customers!$A$2:$A$1001,customers!$I$2:$I$1001,,0)</f>
        <v>No</v>
      </c>
    </row>
    <row r="578" spans="1:16" x14ac:dyDescent="0.25">
      <c r="A578" s="2" t="s">
        <v>3745</v>
      </c>
      <c r="B578" s="3">
        <v>44290</v>
      </c>
      <c r="C578" s="2" t="s">
        <v>3746</v>
      </c>
      <c r="D578" t="s">
        <v>6154</v>
      </c>
      <c r="E578" s="2">
        <v>6</v>
      </c>
      <c r="F578" s="2" t="str">
        <f>_xlfn.XLOOKUP(C578,customers!$A$2:$A$1001,customers!$B$2:$B$1001,,0)</f>
        <v>Phyllys Ormerod</v>
      </c>
      <c r="G578" s="2" t="str">
        <f>IF(_xlfn.XLOOKUP(orders!C578,customers!$A$1:$A$1001,customers!$C$1:$C$1001,,0)=0,"",_xlfn.XLOOKUP(orders!C578,customers!$A$1:$A$1001,customers!$C$1:$C$1001,,0))</f>
        <v>pormerodg0@redcross.org</v>
      </c>
      <c r="H578" s="2" t="str">
        <f>_xlfn.XLOOKUP(C578,customers!$A$1:$A$1001,customers!$G$1:$G$1001,,0)</f>
        <v>United States</v>
      </c>
      <c r="I578" t="str">
        <f>INDEX(products!$A$1:$G$49,MATCH(orders!$D578,products!$A$1:$A$49,0),MATCH(orders!I$1,products!$A$1:$G$1,0))</f>
        <v>Ara</v>
      </c>
      <c r="J578" t="str">
        <f t="shared" ref="J578:J641" si="27">IF(I578="Rob","Robusta", IF(I578="Exc", "Excelsa", IF(I578="Lib","Liberica", IF(I578="Ara","Arabica",""))))</f>
        <v>Arabica</v>
      </c>
      <c r="K578" t="str">
        <f>INDEX(products!$A$1:$G$49,MATCH(orders!$D578,products!$A$1:$A$49,0),MATCH(orders!K$1,products!$A$1:$G$1,0))</f>
        <v>D</v>
      </c>
      <c r="L578" t="str">
        <f t="shared" ref="L578:L641" si="28">IF(K578="M","Medium", IF(K578="L","Light", IF(K578="D","Dark","")))</f>
        <v>Dark</v>
      </c>
      <c r="M578" s="17">
        <f>INDEX(products!$A$1:$G$49,MATCH(orders!$D578,products!$A$1:$A$49,0),MATCH(orders!M$1,products!$A$1:$G$1,0))</f>
        <v>0.2</v>
      </c>
      <c r="N578" s="13">
        <f>INDEX(products!$A$1:$G$49,MATCH(orders!$D578,products!$A$1:$A$49,0),MATCH(orders!N$1,products!$A$1:$G$1,0))</f>
        <v>2.9849999999999999</v>
      </c>
      <c r="O578" s="15">
        <f t="shared" si="26"/>
        <v>17.91</v>
      </c>
      <c r="P578" t="str">
        <f>_xlfn.XLOOKUP(C578,customers!$A$2:$A$1001,customers!$I$2:$I$1001,,0)</f>
        <v>No</v>
      </c>
    </row>
    <row r="579" spans="1:16" x14ac:dyDescent="0.25">
      <c r="A579" s="2" t="s">
        <v>3751</v>
      </c>
      <c r="B579" s="3">
        <v>44410</v>
      </c>
      <c r="C579" s="2" t="s">
        <v>3752</v>
      </c>
      <c r="D579" t="s">
        <v>6162</v>
      </c>
      <c r="E579" s="2">
        <v>4</v>
      </c>
      <c r="F579" s="2" t="str">
        <f>_xlfn.XLOOKUP(C579,customers!$A$2:$A$1001,customers!$B$2:$B$1001,,0)</f>
        <v>Don Flintiff</v>
      </c>
      <c r="G579" s="2" t="str">
        <f>IF(_xlfn.XLOOKUP(orders!C579,customers!$A$1:$A$1001,customers!$C$1:$C$1001,,0)=0,"",_xlfn.XLOOKUP(orders!C579,customers!$A$1:$A$1001,customers!$C$1:$C$1001,,0))</f>
        <v>dflintiffg1@e-recht24.de</v>
      </c>
      <c r="H579" s="2" t="str">
        <f>_xlfn.XLOOKUP(C579,customers!$A$1:$A$1001,customers!$G$1:$G$1001,,0)</f>
        <v>United Kingdom</v>
      </c>
      <c r="I579" t="str">
        <f>INDEX(products!$A$1:$G$49,MATCH(orders!$D579,products!$A$1:$A$49,0),MATCH(orders!I$1,products!$A$1:$G$1,0))</f>
        <v>Lib</v>
      </c>
      <c r="J579" t="str">
        <f t="shared" si="27"/>
        <v>Liberica</v>
      </c>
      <c r="K579" t="str">
        <f>INDEX(products!$A$1:$G$49,MATCH(orders!$D579,products!$A$1:$A$49,0),MATCH(orders!K$1,products!$A$1:$G$1,0))</f>
        <v>M</v>
      </c>
      <c r="L579" t="str">
        <f t="shared" si="28"/>
        <v>Medium</v>
      </c>
      <c r="M579" s="17">
        <f>INDEX(products!$A$1:$G$49,MATCH(orders!$D579,products!$A$1:$A$49,0),MATCH(orders!M$1,products!$A$1:$G$1,0))</f>
        <v>1</v>
      </c>
      <c r="N579" s="13">
        <f>INDEX(products!$A$1:$G$49,MATCH(orders!$D579,products!$A$1:$A$49,0),MATCH(orders!N$1,products!$A$1:$G$1,0))</f>
        <v>14.55</v>
      </c>
      <c r="O579" s="15">
        <f t="shared" ref="O579:O642" si="29">N579*E579</f>
        <v>58.2</v>
      </c>
      <c r="P579" t="str">
        <f>_xlfn.XLOOKUP(C579,customers!$A$2:$A$1001,customers!$I$2:$I$1001,,0)</f>
        <v>No</v>
      </c>
    </row>
    <row r="580" spans="1:16" x14ac:dyDescent="0.25">
      <c r="A580" s="2" t="s">
        <v>3756</v>
      </c>
      <c r="B580" s="3">
        <v>44720</v>
      </c>
      <c r="C580" s="2" t="s">
        <v>3757</v>
      </c>
      <c r="D580" t="s">
        <v>6184</v>
      </c>
      <c r="E580" s="2">
        <v>3</v>
      </c>
      <c r="F580" s="2" t="str">
        <f>_xlfn.XLOOKUP(C580,customers!$A$2:$A$1001,customers!$B$2:$B$1001,,0)</f>
        <v>Tymon Zanetti</v>
      </c>
      <c r="G580" s="2" t="str">
        <f>IF(_xlfn.XLOOKUP(orders!C580,customers!$A$1:$A$1001,customers!$C$1:$C$1001,,0)=0,"",_xlfn.XLOOKUP(orders!C580,customers!$A$1:$A$1001,customers!$C$1:$C$1001,,0))</f>
        <v>tzanettig2@gravatar.com</v>
      </c>
      <c r="H580" s="2" t="str">
        <f>_xlfn.XLOOKUP(C580,customers!$A$1:$A$1001,customers!$G$1:$G$1001,,0)</f>
        <v>Ireland</v>
      </c>
      <c r="I580" t="str">
        <f>INDEX(products!$A$1:$G$49,MATCH(orders!$D580,products!$A$1:$A$49,0),MATCH(orders!I$1,products!$A$1:$G$1,0))</f>
        <v>Exc</v>
      </c>
      <c r="J580" t="str">
        <f t="shared" si="27"/>
        <v>Excelsa</v>
      </c>
      <c r="K580" t="str">
        <f>INDEX(products!$A$1:$G$49,MATCH(orders!$D580,products!$A$1:$A$49,0),MATCH(orders!K$1,products!$A$1:$G$1,0))</f>
        <v>L</v>
      </c>
      <c r="L580" t="str">
        <f t="shared" si="28"/>
        <v>Light</v>
      </c>
      <c r="M580" s="17">
        <f>INDEX(products!$A$1:$G$49,MATCH(orders!$D580,products!$A$1:$A$49,0),MATCH(orders!M$1,products!$A$1:$G$1,0))</f>
        <v>0.2</v>
      </c>
      <c r="N580" s="13">
        <f>INDEX(products!$A$1:$G$49,MATCH(orders!$D580,products!$A$1:$A$49,0),MATCH(orders!N$1,products!$A$1:$G$1,0))</f>
        <v>4.4550000000000001</v>
      </c>
      <c r="O580" s="15">
        <f t="shared" si="29"/>
        <v>13.365</v>
      </c>
      <c r="P580" t="str">
        <f>_xlfn.XLOOKUP(C580,customers!$A$2:$A$1001,customers!$I$2:$I$1001,,0)</f>
        <v>No</v>
      </c>
    </row>
    <row r="581" spans="1:16" x14ac:dyDescent="0.25">
      <c r="A581" s="2" t="s">
        <v>3756</v>
      </c>
      <c r="B581" s="3">
        <v>44720</v>
      </c>
      <c r="C581" s="2" t="s">
        <v>3757</v>
      </c>
      <c r="D581" t="s">
        <v>6157</v>
      </c>
      <c r="E581" s="2">
        <v>5</v>
      </c>
      <c r="F581" s="2" t="str">
        <f>_xlfn.XLOOKUP(C581,customers!$A$2:$A$1001,customers!$B$2:$B$1001,,0)</f>
        <v>Tymon Zanetti</v>
      </c>
      <c r="G581" s="2" t="str">
        <f>IF(_xlfn.XLOOKUP(orders!C581,customers!$A$1:$A$1001,customers!$C$1:$C$1001,,0)=0,"",_xlfn.XLOOKUP(orders!C581,customers!$A$1:$A$1001,customers!$C$1:$C$1001,,0))</f>
        <v>tzanettig2@gravatar.com</v>
      </c>
      <c r="H581" s="2" t="str">
        <f>_xlfn.XLOOKUP(C581,customers!$A$1:$A$1001,customers!$G$1:$G$1001,,0)</f>
        <v>Ireland</v>
      </c>
      <c r="I581" t="str">
        <f>INDEX(products!$A$1:$G$49,MATCH(orders!$D581,products!$A$1:$A$49,0),MATCH(orders!I$1,products!$A$1:$G$1,0))</f>
        <v>Ara</v>
      </c>
      <c r="J581" t="str">
        <f t="shared" si="27"/>
        <v>Arabica</v>
      </c>
      <c r="K581" t="str">
        <f>INDEX(products!$A$1:$G$49,MATCH(orders!$D581,products!$A$1:$A$49,0),MATCH(orders!K$1,products!$A$1:$G$1,0))</f>
        <v>M</v>
      </c>
      <c r="L581" t="str">
        <f t="shared" si="28"/>
        <v>Medium</v>
      </c>
      <c r="M581" s="17">
        <f>INDEX(products!$A$1:$G$49,MATCH(orders!$D581,products!$A$1:$A$49,0),MATCH(orders!M$1,products!$A$1:$G$1,0))</f>
        <v>0.5</v>
      </c>
      <c r="N581" s="13">
        <f>INDEX(products!$A$1:$G$49,MATCH(orders!$D581,products!$A$1:$A$49,0),MATCH(orders!N$1,products!$A$1:$G$1,0))</f>
        <v>6.75</v>
      </c>
      <c r="O581" s="15">
        <f t="shared" si="29"/>
        <v>33.75</v>
      </c>
      <c r="P581" t="str">
        <f>_xlfn.XLOOKUP(C581,customers!$A$2:$A$1001,customers!$I$2:$I$1001,,0)</f>
        <v>No</v>
      </c>
    </row>
    <row r="582" spans="1:16" x14ac:dyDescent="0.25">
      <c r="A582" s="2" t="s">
        <v>3767</v>
      </c>
      <c r="B582" s="3">
        <v>43965</v>
      </c>
      <c r="C582" s="2" t="s">
        <v>3768</v>
      </c>
      <c r="D582" t="s">
        <v>6171</v>
      </c>
      <c r="E582" s="2">
        <v>3</v>
      </c>
      <c r="F582" s="2" t="str">
        <f>_xlfn.XLOOKUP(C582,customers!$A$2:$A$1001,customers!$B$2:$B$1001,,0)</f>
        <v>Reinaldos Kirtley</v>
      </c>
      <c r="G582" s="2" t="str">
        <f>IF(_xlfn.XLOOKUP(orders!C582,customers!$A$1:$A$1001,customers!$C$1:$C$1001,,0)=0,"",_xlfn.XLOOKUP(orders!C582,customers!$A$1:$A$1001,customers!$C$1:$C$1001,,0))</f>
        <v>rkirtleyg4@hatena.ne.jp</v>
      </c>
      <c r="H582" s="2" t="str">
        <f>_xlfn.XLOOKUP(C582,customers!$A$1:$A$1001,customers!$G$1:$G$1001,,0)</f>
        <v>United States</v>
      </c>
      <c r="I582" t="str">
        <f>INDEX(products!$A$1:$G$49,MATCH(orders!$D582,products!$A$1:$A$49,0),MATCH(orders!I$1,products!$A$1:$G$1,0))</f>
        <v>Exc</v>
      </c>
      <c r="J582" t="str">
        <f t="shared" si="27"/>
        <v>Excelsa</v>
      </c>
      <c r="K582" t="str">
        <f>INDEX(products!$A$1:$G$49,MATCH(orders!$D582,products!$A$1:$A$49,0),MATCH(orders!K$1,products!$A$1:$G$1,0))</f>
        <v>L</v>
      </c>
      <c r="L582" t="str">
        <f t="shared" si="28"/>
        <v>Light</v>
      </c>
      <c r="M582" s="17">
        <f>INDEX(products!$A$1:$G$49,MATCH(orders!$D582,products!$A$1:$A$49,0),MATCH(orders!M$1,products!$A$1:$G$1,0))</f>
        <v>1</v>
      </c>
      <c r="N582" s="13">
        <f>INDEX(products!$A$1:$G$49,MATCH(orders!$D582,products!$A$1:$A$49,0),MATCH(orders!N$1,products!$A$1:$G$1,0))</f>
        <v>14.85</v>
      </c>
      <c r="O582" s="15">
        <f t="shared" si="29"/>
        <v>44.55</v>
      </c>
      <c r="P582" t="str">
        <f>_xlfn.XLOOKUP(C582,customers!$A$2:$A$1001,customers!$I$2:$I$1001,,0)</f>
        <v>Yes</v>
      </c>
    </row>
    <row r="583" spans="1:16" x14ac:dyDescent="0.25">
      <c r="A583" s="2" t="s">
        <v>3773</v>
      </c>
      <c r="B583" s="3">
        <v>44190</v>
      </c>
      <c r="C583" s="2" t="s">
        <v>3774</v>
      </c>
      <c r="D583" t="s">
        <v>6176</v>
      </c>
      <c r="E583" s="2">
        <v>5</v>
      </c>
      <c r="F583" s="2" t="str">
        <f>_xlfn.XLOOKUP(C583,customers!$A$2:$A$1001,customers!$B$2:$B$1001,,0)</f>
        <v>Carney Clemencet</v>
      </c>
      <c r="G583" s="2" t="str">
        <f>IF(_xlfn.XLOOKUP(orders!C583,customers!$A$1:$A$1001,customers!$C$1:$C$1001,,0)=0,"",_xlfn.XLOOKUP(orders!C583,customers!$A$1:$A$1001,customers!$C$1:$C$1001,,0))</f>
        <v>cclemencetg5@weather.com</v>
      </c>
      <c r="H583" s="2" t="str">
        <f>_xlfn.XLOOKUP(C583,customers!$A$1:$A$1001,customers!$G$1:$G$1001,,0)</f>
        <v>United Kingdom</v>
      </c>
      <c r="I583" t="str">
        <f>INDEX(products!$A$1:$G$49,MATCH(orders!$D583,products!$A$1:$A$49,0),MATCH(orders!I$1,products!$A$1:$G$1,0))</f>
        <v>Exc</v>
      </c>
      <c r="J583" t="str">
        <f t="shared" si="27"/>
        <v>Excelsa</v>
      </c>
      <c r="K583" t="str">
        <f>INDEX(products!$A$1:$G$49,MATCH(orders!$D583,products!$A$1:$A$49,0),MATCH(orders!K$1,products!$A$1:$G$1,0))</f>
        <v>L</v>
      </c>
      <c r="L583" t="str">
        <f t="shared" si="28"/>
        <v>Light</v>
      </c>
      <c r="M583" s="17">
        <f>INDEX(products!$A$1:$G$49,MATCH(orders!$D583,products!$A$1:$A$49,0),MATCH(orders!M$1,products!$A$1:$G$1,0))</f>
        <v>0.5</v>
      </c>
      <c r="N583" s="13">
        <f>INDEX(products!$A$1:$G$49,MATCH(orders!$D583,products!$A$1:$A$49,0),MATCH(orders!N$1,products!$A$1:$G$1,0))</f>
        <v>8.91</v>
      </c>
      <c r="O583" s="15">
        <f t="shared" si="29"/>
        <v>44.55</v>
      </c>
      <c r="P583" t="str">
        <f>_xlfn.XLOOKUP(C583,customers!$A$2:$A$1001,customers!$I$2:$I$1001,,0)</f>
        <v>Yes</v>
      </c>
    </row>
    <row r="584" spans="1:16" x14ac:dyDescent="0.25">
      <c r="A584" s="2" t="s">
        <v>3778</v>
      </c>
      <c r="B584" s="3">
        <v>44382</v>
      </c>
      <c r="C584" s="2" t="s">
        <v>3779</v>
      </c>
      <c r="D584" t="s">
        <v>6183</v>
      </c>
      <c r="E584" s="2">
        <v>5</v>
      </c>
      <c r="F584" s="2" t="str">
        <f>_xlfn.XLOOKUP(C584,customers!$A$2:$A$1001,customers!$B$2:$B$1001,,0)</f>
        <v>Russell Donet</v>
      </c>
      <c r="G584" s="2" t="str">
        <f>IF(_xlfn.XLOOKUP(orders!C584,customers!$A$1:$A$1001,customers!$C$1:$C$1001,,0)=0,"",_xlfn.XLOOKUP(orders!C584,customers!$A$1:$A$1001,customers!$C$1:$C$1001,,0))</f>
        <v>rdonetg6@oakley.com</v>
      </c>
      <c r="H584" s="2" t="str">
        <f>_xlfn.XLOOKUP(C584,customers!$A$1:$A$1001,customers!$G$1:$G$1001,,0)</f>
        <v>United States</v>
      </c>
      <c r="I584" t="str">
        <f>INDEX(products!$A$1:$G$49,MATCH(orders!$D584,products!$A$1:$A$49,0),MATCH(orders!I$1,products!$A$1:$G$1,0))</f>
        <v>Exc</v>
      </c>
      <c r="J584" t="str">
        <f t="shared" si="27"/>
        <v>Excelsa</v>
      </c>
      <c r="K584" t="str">
        <f>INDEX(products!$A$1:$G$49,MATCH(orders!$D584,products!$A$1:$A$49,0),MATCH(orders!K$1,products!$A$1:$G$1,0))</f>
        <v>D</v>
      </c>
      <c r="L584" t="str">
        <f t="shared" si="28"/>
        <v>Dark</v>
      </c>
      <c r="M584" s="17">
        <f>INDEX(products!$A$1:$G$49,MATCH(orders!$D584,products!$A$1:$A$49,0),MATCH(orders!M$1,products!$A$1:$G$1,0))</f>
        <v>1</v>
      </c>
      <c r="N584" s="13">
        <f>INDEX(products!$A$1:$G$49,MATCH(orders!$D584,products!$A$1:$A$49,0),MATCH(orders!N$1,products!$A$1:$G$1,0))</f>
        <v>12.15</v>
      </c>
      <c r="O584" s="15">
        <f t="shared" si="29"/>
        <v>60.75</v>
      </c>
      <c r="P584" t="str">
        <f>_xlfn.XLOOKUP(C584,customers!$A$2:$A$1001,customers!$I$2:$I$1001,,0)</f>
        <v>No</v>
      </c>
    </row>
    <row r="585" spans="1:16" x14ac:dyDescent="0.25">
      <c r="A585" s="2" t="s">
        <v>3784</v>
      </c>
      <c r="B585" s="3">
        <v>43538</v>
      </c>
      <c r="C585" s="2" t="s">
        <v>3785</v>
      </c>
      <c r="D585" t="s">
        <v>6178</v>
      </c>
      <c r="E585" s="2">
        <v>1</v>
      </c>
      <c r="F585" s="2" t="str">
        <f>_xlfn.XLOOKUP(C585,customers!$A$2:$A$1001,customers!$B$2:$B$1001,,0)</f>
        <v>Sidney Gawen</v>
      </c>
      <c r="G585" s="2" t="str">
        <f>IF(_xlfn.XLOOKUP(orders!C585,customers!$A$1:$A$1001,customers!$C$1:$C$1001,,0)=0,"",_xlfn.XLOOKUP(orders!C585,customers!$A$1:$A$1001,customers!$C$1:$C$1001,,0))</f>
        <v>sgaweng7@creativecommons.org</v>
      </c>
      <c r="H585" s="2" t="str">
        <f>_xlfn.XLOOKUP(C585,customers!$A$1:$A$1001,customers!$G$1:$G$1001,,0)</f>
        <v>United States</v>
      </c>
      <c r="I585" t="str">
        <f>INDEX(products!$A$1:$G$49,MATCH(orders!$D585,products!$A$1:$A$49,0),MATCH(orders!I$1,products!$A$1:$G$1,0))</f>
        <v>Rob</v>
      </c>
      <c r="J585" t="str">
        <f t="shared" si="27"/>
        <v>Robusta</v>
      </c>
      <c r="K585" t="str">
        <f>INDEX(products!$A$1:$G$49,MATCH(orders!$D585,products!$A$1:$A$49,0),MATCH(orders!K$1,products!$A$1:$G$1,0))</f>
        <v>L</v>
      </c>
      <c r="L585" t="str">
        <f t="shared" si="28"/>
        <v>Light</v>
      </c>
      <c r="M585" s="17">
        <f>INDEX(products!$A$1:$G$49,MATCH(orders!$D585,products!$A$1:$A$49,0),MATCH(orders!M$1,products!$A$1:$G$1,0))</f>
        <v>0.2</v>
      </c>
      <c r="N585" s="13">
        <f>INDEX(products!$A$1:$G$49,MATCH(orders!$D585,products!$A$1:$A$49,0),MATCH(orders!N$1,products!$A$1:$G$1,0))</f>
        <v>3.5849999999999995</v>
      </c>
      <c r="O585" s="15">
        <f t="shared" si="29"/>
        <v>3.5849999999999995</v>
      </c>
      <c r="P585" t="str">
        <f>_xlfn.XLOOKUP(C585,customers!$A$2:$A$1001,customers!$I$2:$I$1001,,0)</f>
        <v>Yes</v>
      </c>
    </row>
    <row r="586" spans="1:16" x14ac:dyDescent="0.25">
      <c r="A586" s="2" t="s">
        <v>3790</v>
      </c>
      <c r="B586" s="3">
        <v>44262</v>
      </c>
      <c r="C586" s="2" t="s">
        <v>3791</v>
      </c>
      <c r="D586" t="s">
        <v>6178</v>
      </c>
      <c r="E586" s="2">
        <v>6</v>
      </c>
      <c r="F586" s="2" t="str">
        <f>_xlfn.XLOOKUP(C586,customers!$A$2:$A$1001,customers!$B$2:$B$1001,,0)</f>
        <v>Rickey Readie</v>
      </c>
      <c r="G586" s="2" t="str">
        <f>IF(_xlfn.XLOOKUP(orders!C586,customers!$A$1:$A$1001,customers!$C$1:$C$1001,,0)=0,"",_xlfn.XLOOKUP(orders!C586,customers!$A$1:$A$1001,customers!$C$1:$C$1001,,0))</f>
        <v>rreadieg8@guardian.co.uk</v>
      </c>
      <c r="H586" s="2" t="str">
        <f>_xlfn.XLOOKUP(C586,customers!$A$1:$A$1001,customers!$G$1:$G$1001,,0)</f>
        <v>United States</v>
      </c>
      <c r="I586" t="str">
        <f>INDEX(products!$A$1:$G$49,MATCH(orders!$D586,products!$A$1:$A$49,0),MATCH(orders!I$1,products!$A$1:$G$1,0))</f>
        <v>Rob</v>
      </c>
      <c r="J586" t="str">
        <f t="shared" si="27"/>
        <v>Robusta</v>
      </c>
      <c r="K586" t="str">
        <f>INDEX(products!$A$1:$G$49,MATCH(orders!$D586,products!$A$1:$A$49,0),MATCH(orders!K$1,products!$A$1:$G$1,0))</f>
        <v>L</v>
      </c>
      <c r="L586" t="str">
        <f t="shared" si="28"/>
        <v>Light</v>
      </c>
      <c r="M586" s="17">
        <f>INDEX(products!$A$1:$G$49,MATCH(orders!$D586,products!$A$1:$A$49,0),MATCH(orders!M$1,products!$A$1:$G$1,0))</f>
        <v>0.2</v>
      </c>
      <c r="N586" s="13">
        <f>INDEX(products!$A$1:$G$49,MATCH(orders!$D586,products!$A$1:$A$49,0),MATCH(orders!N$1,products!$A$1:$G$1,0))</f>
        <v>3.5849999999999995</v>
      </c>
      <c r="O586" s="15">
        <f t="shared" si="29"/>
        <v>21.509999999999998</v>
      </c>
      <c r="P586" t="str">
        <f>_xlfn.XLOOKUP(C586,customers!$A$2:$A$1001,customers!$I$2:$I$1001,,0)</f>
        <v>No</v>
      </c>
    </row>
    <row r="587" spans="1:16" x14ac:dyDescent="0.25">
      <c r="A587" s="2" t="s">
        <v>3796</v>
      </c>
      <c r="B587" s="3">
        <v>44505</v>
      </c>
      <c r="C587" s="2" t="s">
        <v>3840</v>
      </c>
      <c r="D587" t="s">
        <v>6139</v>
      </c>
      <c r="E587" s="2">
        <v>2</v>
      </c>
      <c r="F587" s="2" t="str">
        <f>_xlfn.XLOOKUP(C587,customers!$A$2:$A$1001,customers!$B$2:$B$1001,,0)</f>
        <v>Cody Verissimo</v>
      </c>
      <c r="G587" s="2" t="str">
        <f>IF(_xlfn.XLOOKUP(orders!C587,customers!$A$1:$A$1001,customers!$C$1:$C$1001,,0)=0,"",_xlfn.XLOOKUP(orders!C587,customers!$A$1:$A$1001,customers!$C$1:$C$1001,,0))</f>
        <v>cverissimogh@theglobeandmail.com</v>
      </c>
      <c r="H587" s="2" t="str">
        <f>_xlfn.XLOOKUP(C587,customers!$A$1:$A$1001,customers!$G$1:$G$1001,,0)</f>
        <v>United Kingdom</v>
      </c>
      <c r="I587" t="str">
        <f>INDEX(products!$A$1:$G$49,MATCH(orders!$D587,products!$A$1:$A$49,0),MATCH(orders!I$1,products!$A$1:$G$1,0))</f>
        <v>Exc</v>
      </c>
      <c r="J587" t="str">
        <f t="shared" si="27"/>
        <v>Excelsa</v>
      </c>
      <c r="K587" t="str">
        <f>INDEX(products!$A$1:$G$49,MATCH(orders!$D587,products!$A$1:$A$49,0),MATCH(orders!K$1,products!$A$1:$G$1,0))</f>
        <v>M</v>
      </c>
      <c r="L587" t="str">
        <f t="shared" si="28"/>
        <v>Medium</v>
      </c>
      <c r="M587" s="17">
        <f>INDEX(products!$A$1:$G$49,MATCH(orders!$D587,products!$A$1:$A$49,0),MATCH(orders!M$1,products!$A$1:$G$1,0))</f>
        <v>0.5</v>
      </c>
      <c r="N587" s="13">
        <f>INDEX(products!$A$1:$G$49,MATCH(orders!$D587,products!$A$1:$A$49,0),MATCH(orders!N$1,products!$A$1:$G$1,0))</f>
        <v>8.25</v>
      </c>
      <c r="O587" s="15">
        <f t="shared" si="29"/>
        <v>16.5</v>
      </c>
      <c r="P587" t="str">
        <f>_xlfn.XLOOKUP(C587,customers!$A$2:$A$1001,customers!$I$2:$I$1001,,0)</f>
        <v>Yes</v>
      </c>
    </row>
    <row r="588" spans="1:16" x14ac:dyDescent="0.25">
      <c r="A588" s="2" t="s">
        <v>3802</v>
      </c>
      <c r="B588" s="3">
        <v>43867</v>
      </c>
      <c r="C588" s="2" t="s">
        <v>3803</v>
      </c>
      <c r="D588" t="s">
        <v>6142</v>
      </c>
      <c r="E588" s="2">
        <v>3</v>
      </c>
      <c r="F588" s="2" t="str">
        <f>_xlfn.XLOOKUP(C588,customers!$A$2:$A$1001,customers!$B$2:$B$1001,,0)</f>
        <v>Zilvia Claisse</v>
      </c>
      <c r="G588" s="2" t="str">
        <f>IF(_xlfn.XLOOKUP(orders!C588,customers!$A$1:$A$1001,customers!$C$1:$C$1001,,0)=0,"",_xlfn.XLOOKUP(orders!C588,customers!$A$1:$A$1001,customers!$C$1:$C$1001,,0))</f>
        <v/>
      </c>
      <c r="H588" s="2" t="str">
        <f>_xlfn.XLOOKUP(C588,customers!$A$1:$A$1001,customers!$G$1:$G$1001,,0)</f>
        <v>United States</v>
      </c>
      <c r="I588" t="str">
        <f>INDEX(products!$A$1:$G$49,MATCH(orders!$D588,products!$A$1:$A$49,0),MATCH(orders!I$1,products!$A$1:$G$1,0))</f>
        <v>Rob</v>
      </c>
      <c r="J588" t="str">
        <f t="shared" si="27"/>
        <v>Robusta</v>
      </c>
      <c r="K588" t="str">
        <f>INDEX(products!$A$1:$G$49,MATCH(orders!$D588,products!$A$1:$A$49,0),MATCH(orders!K$1,products!$A$1:$G$1,0))</f>
        <v>L</v>
      </c>
      <c r="L588" t="str">
        <f t="shared" si="28"/>
        <v>Light</v>
      </c>
      <c r="M588" s="17">
        <f>INDEX(products!$A$1:$G$49,MATCH(orders!$D588,products!$A$1:$A$49,0),MATCH(orders!M$1,products!$A$1:$G$1,0))</f>
        <v>2.5</v>
      </c>
      <c r="N588" s="13">
        <f>INDEX(products!$A$1:$G$49,MATCH(orders!$D588,products!$A$1:$A$49,0),MATCH(orders!N$1,products!$A$1:$G$1,0))</f>
        <v>27.484999999999996</v>
      </c>
      <c r="O588" s="15">
        <f t="shared" si="29"/>
        <v>82.454999999999984</v>
      </c>
      <c r="P588" t="str">
        <f>_xlfn.XLOOKUP(C588,customers!$A$2:$A$1001,customers!$I$2:$I$1001,,0)</f>
        <v>No</v>
      </c>
    </row>
    <row r="589" spans="1:16" x14ac:dyDescent="0.25">
      <c r="A589" s="2" t="s">
        <v>3807</v>
      </c>
      <c r="B589" s="3">
        <v>44267</v>
      </c>
      <c r="C589" s="2" t="s">
        <v>3808</v>
      </c>
      <c r="D589" t="s">
        <v>6169</v>
      </c>
      <c r="E589" s="2">
        <v>1</v>
      </c>
      <c r="F589" s="2" t="str">
        <f>_xlfn.XLOOKUP(C589,customers!$A$2:$A$1001,customers!$B$2:$B$1001,,0)</f>
        <v>Bar O' Mahony</v>
      </c>
      <c r="G589" s="2" t="str">
        <f>IF(_xlfn.XLOOKUP(orders!C589,customers!$A$1:$A$1001,customers!$C$1:$C$1001,,0)=0,"",_xlfn.XLOOKUP(orders!C589,customers!$A$1:$A$1001,customers!$C$1:$C$1001,,0))</f>
        <v>bogb@elpais.com</v>
      </c>
      <c r="H589" s="2" t="str">
        <f>_xlfn.XLOOKUP(C589,customers!$A$1:$A$1001,customers!$G$1:$G$1001,,0)</f>
        <v>United States</v>
      </c>
      <c r="I589" t="str">
        <f>INDEX(products!$A$1:$G$49,MATCH(orders!$D589,products!$A$1:$A$49,0),MATCH(orders!I$1,products!$A$1:$G$1,0))</f>
        <v>Lib</v>
      </c>
      <c r="J589" t="str">
        <f t="shared" si="27"/>
        <v>Liberica</v>
      </c>
      <c r="K589" t="str">
        <f>INDEX(products!$A$1:$G$49,MATCH(orders!$D589,products!$A$1:$A$49,0),MATCH(orders!K$1,products!$A$1:$G$1,0))</f>
        <v>D</v>
      </c>
      <c r="L589" t="str">
        <f t="shared" si="28"/>
        <v>Dark</v>
      </c>
      <c r="M589" s="17">
        <f>INDEX(products!$A$1:$G$49,MATCH(orders!$D589,products!$A$1:$A$49,0),MATCH(orders!M$1,products!$A$1:$G$1,0))</f>
        <v>0.5</v>
      </c>
      <c r="N589" s="13">
        <f>INDEX(products!$A$1:$G$49,MATCH(orders!$D589,products!$A$1:$A$49,0),MATCH(orders!N$1,products!$A$1:$G$1,0))</f>
        <v>7.77</v>
      </c>
      <c r="O589" s="15">
        <f t="shared" si="29"/>
        <v>7.77</v>
      </c>
      <c r="P589" t="str">
        <f>_xlfn.XLOOKUP(C589,customers!$A$2:$A$1001,customers!$I$2:$I$1001,,0)</f>
        <v>Yes</v>
      </c>
    </row>
    <row r="590" spans="1:16" x14ac:dyDescent="0.25">
      <c r="A590" s="2" t="s">
        <v>3812</v>
      </c>
      <c r="B590" s="3">
        <v>44046</v>
      </c>
      <c r="C590" s="2" t="s">
        <v>3813</v>
      </c>
      <c r="D590" t="s">
        <v>6146</v>
      </c>
      <c r="E590" s="2">
        <v>2</v>
      </c>
      <c r="F590" s="2" t="str">
        <f>_xlfn.XLOOKUP(C590,customers!$A$2:$A$1001,customers!$B$2:$B$1001,,0)</f>
        <v>Valenka Stansbury</v>
      </c>
      <c r="G590" s="2" t="str">
        <f>IF(_xlfn.XLOOKUP(orders!C590,customers!$A$1:$A$1001,customers!$C$1:$C$1001,,0)=0,"",_xlfn.XLOOKUP(orders!C590,customers!$A$1:$A$1001,customers!$C$1:$C$1001,,0))</f>
        <v>vstansburygc@unblog.fr</v>
      </c>
      <c r="H590" s="2" t="str">
        <f>_xlfn.XLOOKUP(C590,customers!$A$1:$A$1001,customers!$G$1:$G$1001,,0)</f>
        <v>United States</v>
      </c>
      <c r="I590" t="str">
        <f>INDEX(products!$A$1:$G$49,MATCH(orders!$D590,products!$A$1:$A$49,0),MATCH(orders!I$1,products!$A$1:$G$1,0))</f>
        <v>Rob</v>
      </c>
      <c r="J590" t="str">
        <f t="shared" si="27"/>
        <v>Robusta</v>
      </c>
      <c r="K590" t="str">
        <f>INDEX(products!$A$1:$G$49,MATCH(orders!$D590,products!$A$1:$A$49,0),MATCH(orders!K$1,products!$A$1:$G$1,0))</f>
        <v>M</v>
      </c>
      <c r="L590" t="str">
        <f t="shared" si="28"/>
        <v>Medium</v>
      </c>
      <c r="M590" s="17">
        <f>INDEX(products!$A$1:$G$49,MATCH(orders!$D590,products!$A$1:$A$49,0),MATCH(orders!M$1,products!$A$1:$G$1,0))</f>
        <v>0.5</v>
      </c>
      <c r="N590" s="13">
        <f>INDEX(products!$A$1:$G$49,MATCH(orders!$D590,products!$A$1:$A$49,0),MATCH(orders!N$1,products!$A$1:$G$1,0))</f>
        <v>5.97</v>
      </c>
      <c r="O590" s="15">
        <f t="shared" si="29"/>
        <v>11.94</v>
      </c>
      <c r="P590" t="str">
        <f>_xlfn.XLOOKUP(C590,customers!$A$2:$A$1001,customers!$I$2:$I$1001,,0)</f>
        <v>Yes</v>
      </c>
    </row>
    <row r="591" spans="1:16" x14ac:dyDescent="0.25">
      <c r="A591" s="2" t="s">
        <v>3818</v>
      </c>
      <c r="B591" s="3">
        <v>43671</v>
      </c>
      <c r="C591" s="2" t="s">
        <v>3819</v>
      </c>
      <c r="D591" t="s">
        <v>6148</v>
      </c>
      <c r="E591" s="2">
        <v>6</v>
      </c>
      <c r="F591" s="2" t="str">
        <f>_xlfn.XLOOKUP(C591,customers!$A$2:$A$1001,customers!$B$2:$B$1001,,0)</f>
        <v>Daniel Heinonen</v>
      </c>
      <c r="G591" s="2" t="str">
        <f>IF(_xlfn.XLOOKUP(orders!C591,customers!$A$1:$A$1001,customers!$C$1:$C$1001,,0)=0,"",_xlfn.XLOOKUP(orders!C591,customers!$A$1:$A$1001,customers!$C$1:$C$1001,,0))</f>
        <v>dheinonengd@printfriendly.com</v>
      </c>
      <c r="H591" s="2" t="str">
        <f>_xlfn.XLOOKUP(C591,customers!$A$1:$A$1001,customers!$G$1:$G$1001,,0)</f>
        <v>United States</v>
      </c>
      <c r="I591" t="str">
        <f>INDEX(products!$A$1:$G$49,MATCH(orders!$D591,products!$A$1:$A$49,0),MATCH(orders!I$1,products!$A$1:$G$1,0))</f>
        <v>Exc</v>
      </c>
      <c r="J591" t="str">
        <f t="shared" si="27"/>
        <v>Excelsa</v>
      </c>
      <c r="K591" t="str">
        <f>INDEX(products!$A$1:$G$49,MATCH(orders!$D591,products!$A$1:$A$49,0),MATCH(orders!K$1,products!$A$1:$G$1,0))</f>
        <v>L</v>
      </c>
      <c r="L591" t="str">
        <f t="shared" si="28"/>
        <v>Light</v>
      </c>
      <c r="M591" s="17">
        <f>INDEX(products!$A$1:$G$49,MATCH(orders!$D591,products!$A$1:$A$49,0),MATCH(orders!M$1,products!$A$1:$G$1,0))</f>
        <v>2.5</v>
      </c>
      <c r="N591" s="13">
        <f>INDEX(products!$A$1:$G$49,MATCH(orders!$D591,products!$A$1:$A$49,0),MATCH(orders!N$1,products!$A$1:$G$1,0))</f>
        <v>34.154999999999994</v>
      </c>
      <c r="O591" s="15">
        <f t="shared" si="29"/>
        <v>204.92999999999995</v>
      </c>
      <c r="P591" t="str">
        <f>_xlfn.XLOOKUP(C591,customers!$A$2:$A$1001,customers!$I$2:$I$1001,,0)</f>
        <v>No</v>
      </c>
    </row>
    <row r="592" spans="1:16" x14ac:dyDescent="0.25">
      <c r="A592" s="2" t="s">
        <v>3823</v>
      </c>
      <c r="B592" s="3">
        <v>43950</v>
      </c>
      <c r="C592" s="2" t="s">
        <v>3824</v>
      </c>
      <c r="D592" t="s">
        <v>6166</v>
      </c>
      <c r="E592" s="2">
        <v>2</v>
      </c>
      <c r="F592" s="2" t="str">
        <f>_xlfn.XLOOKUP(C592,customers!$A$2:$A$1001,customers!$B$2:$B$1001,,0)</f>
        <v>Jewelle Shenton</v>
      </c>
      <c r="G592" s="2" t="str">
        <f>IF(_xlfn.XLOOKUP(orders!C592,customers!$A$1:$A$1001,customers!$C$1:$C$1001,,0)=0,"",_xlfn.XLOOKUP(orders!C592,customers!$A$1:$A$1001,customers!$C$1:$C$1001,,0))</f>
        <v>jshentonge@google.com.hk</v>
      </c>
      <c r="H592" s="2" t="str">
        <f>_xlfn.XLOOKUP(C592,customers!$A$1:$A$1001,customers!$G$1:$G$1001,,0)</f>
        <v>United States</v>
      </c>
      <c r="I592" t="str">
        <f>INDEX(products!$A$1:$G$49,MATCH(orders!$D592,products!$A$1:$A$49,0),MATCH(orders!I$1,products!$A$1:$G$1,0))</f>
        <v>Exc</v>
      </c>
      <c r="J592" t="str">
        <f t="shared" si="27"/>
        <v>Excelsa</v>
      </c>
      <c r="K592" t="str">
        <f>INDEX(products!$A$1:$G$49,MATCH(orders!$D592,products!$A$1:$A$49,0),MATCH(orders!K$1,products!$A$1:$G$1,0))</f>
        <v>M</v>
      </c>
      <c r="L592" t="str">
        <f t="shared" si="28"/>
        <v>Medium</v>
      </c>
      <c r="M592" s="17">
        <f>INDEX(products!$A$1:$G$49,MATCH(orders!$D592,products!$A$1:$A$49,0),MATCH(orders!M$1,products!$A$1:$G$1,0))</f>
        <v>2.5</v>
      </c>
      <c r="N592" s="13">
        <f>INDEX(products!$A$1:$G$49,MATCH(orders!$D592,products!$A$1:$A$49,0),MATCH(orders!N$1,products!$A$1:$G$1,0))</f>
        <v>31.624999999999996</v>
      </c>
      <c r="O592" s="15">
        <f t="shared" si="29"/>
        <v>63.249999999999993</v>
      </c>
      <c r="P592" t="str">
        <f>_xlfn.XLOOKUP(C592,customers!$A$2:$A$1001,customers!$I$2:$I$1001,,0)</f>
        <v>Yes</v>
      </c>
    </row>
    <row r="593" spans="1:16" x14ac:dyDescent="0.25">
      <c r="A593" s="2" t="s">
        <v>3829</v>
      </c>
      <c r="B593" s="3">
        <v>43587</v>
      </c>
      <c r="C593" s="2" t="s">
        <v>3830</v>
      </c>
      <c r="D593" t="s">
        <v>6163</v>
      </c>
      <c r="E593" s="2">
        <v>3</v>
      </c>
      <c r="F593" s="2" t="str">
        <f>_xlfn.XLOOKUP(C593,customers!$A$2:$A$1001,customers!$B$2:$B$1001,,0)</f>
        <v>Jennifer Wilkisson</v>
      </c>
      <c r="G593" s="2" t="str">
        <f>IF(_xlfn.XLOOKUP(orders!C593,customers!$A$1:$A$1001,customers!$C$1:$C$1001,,0)=0,"",_xlfn.XLOOKUP(orders!C593,customers!$A$1:$A$1001,customers!$C$1:$C$1001,,0))</f>
        <v>jwilkissongf@nba.com</v>
      </c>
      <c r="H593" s="2" t="str">
        <f>_xlfn.XLOOKUP(C593,customers!$A$1:$A$1001,customers!$G$1:$G$1001,,0)</f>
        <v>United States</v>
      </c>
      <c r="I593" t="str">
        <f>INDEX(products!$A$1:$G$49,MATCH(orders!$D593,products!$A$1:$A$49,0),MATCH(orders!I$1,products!$A$1:$G$1,0))</f>
        <v>Rob</v>
      </c>
      <c r="J593" t="str">
        <f t="shared" si="27"/>
        <v>Robusta</v>
      </c>
      <c r="K593" t="str">
        <f>INDEX(products!$A$1:$G$49,MATCH(orders!$D593,products!$A$1:$A$49,0),MATCH(orders!K$1,products!$A$1:$G$1,0))</f>
        <v>D</v>
      </c>
      <c r="L593" t="str">
        <f t="shared" si="28"/>
        <v>Dark</v>
      </c>
      <c r="M593" s="17">
        <f>INDEX(products!$A$1:$G$49,MATCH(orders!$D593,products!$A$1:$A$49,0),MATCH(orders!M$1,products!$A$1:$G$1,0))</f>
        <v>0.2</v>
      </c>
      <c r="N593" s="13">
        <f>INDEX(products!$A$1:$G$49,MATCH(orders!$D593,products!$A$1:$A$49,0),MATCH(orders!N$1,products!$A$1:$G$1,0))</f>
        <v>2.6849999999999996</v>
      </c>
      <c r="O593" s="15">
        <f t="shared" si="29"/>
        <v>8.0549999999999997</v>
      </c>
      <c r="P593" t="str">
        <f>_xlfn.XLOOKUP(C593,customers!$A$2:$A$1001,customers!$I$2:$I$1001,,0)</f>
        <v>Yes</v>
      </c>
    </row>
    <row r="594" spans="1:16" x14ac:dyDescent="0.25">
      <c r="A594" s="2" t="s">
        <v>3834</v>
      </c>
      <c r="B594" s="3">
        <v>44437</v>
      </c>
      <c r="C594" s="2" t="s">
        <v>3835</v>
      </c>
      <c r="D594" t="s">
        <v>6175</v>
      </c>
      <c r="E594" s="2">
        <v>2</v>
      </c>
      <c r="F594" s="2" t="str">
        <f>_xlfn.XLOOKUP(C594,customers!$A$2:$A$1001,customers!$B$2:$B$1001,,0)</f>
        <v>Kylie Mowat</v>
      </c>
      <c r="G594" s="2" t="str">
        <f>IF(_xlfn.XLOOKUP(orders!C594,customers!$A$1:$A$1001,customers!$C$1:$C$1001,,0)=0,"",_xlfn.XLOOKUP(orders!C594,customers!$A$1:$A$1001,customers!$C$1:$C$1001,,0))</f>
        <v/>
      </c>
      <c r="H594" s="2" t="str">
        <f>_xlfn.XLOOKUP(C594,customers!$A$1:$A$1001,customers!$G$1:$G$1001,,0)</f>
        <v>United States</v>
      </c>
      <c r="I594" t="str">
        <f>INDEX(products!$A$1:$G$49,MATCH(orders!$D594,products!$A$1:$A$49,0),MATCH(orders!I$1,products!$A$1:$G$1,0))</f>
        <v>Ara</v>
      </c>
      <c r="J594" t="str">
        <f t="shared" si="27"/>
        <v>Arabica</v>
      </c>
      <c r="K594" t="str">
        <f>INDEX(products!$A$1:$G$49,MATCH(orders!$D594,products!$A$1:$A$49,0),MATCH(orders!K$1,products!$A$1:$G$1,0))</f>
        <v>M</v>
      </c>
      <c r="L594" t="str">
        <f t="shared" si="28"/>
        <v>Medium</v>
      </c>
      <c r="M594" s="17">
        <f>INDEX(products!$A$1:$G$49,MATCH(orders!$D594,products!$A$1:$A$49,0),MATCH(orders!M$1,products!$A$1:$G$1,0))</f>
        <v>2.5</v>
      </c>
      <c r="N594" s="13">
        <f>INDEX(products!$A$1:$G$49,MATCH(orders!$D594,products!$A$1:$A$49,0),MATCH(orders!N$1,products!$A$1:$G$1,0))</f>
        <v>25.874999999999996</v>
      </c>
      <c r="O594" s="15">
        <f t="shared" si="29"/>
        <v>51.749999999999993</v>
      </c>
      <c r="P594" t="str">
        <f>_xlfn.XLOOKUP(C594,customers!$A$2:$A$1001,customers!$I$2:$I$1001,,0)</f>
        <v>No</v>
      </c>
    </row>
    <row r="595" spans="1:16" x14ac:dyDescent="0.25">
      <c r="A595" s="2" t="s">
        <v>3839</v>
      </c>
      <c r="B595" s="3">
        <v>43903</v>
      </c>
      <c r="C595" s="2" t="s">
        <v>3840</v>
      </c>
      <c r="D595" t="s">
        <v>6185</v>
      </c>
      <c r="E595" s="2">
        <v>1</v>
      </c>
      <c r="F595" s="2" t="str">
        <f>_xlfn.XLOOKUP(C595,customers!$A$2:$A$1001,customers!$B$2:$B$1001,,0)</f>
        <v>Cody Verissimo</v>
      </c>
      <c r="G595" s="2" t="str">
        <f>IF(_xlfn.XLOOKUP(orders!C595,customers!$A$1:$A$1001,customers!$C$1:$C$1001,,0)=0,"",_xlfn.XLOOKUP(orders!C595,customers!$A$1:$A$1001,customers!$C$1:$C$1001,,0))</f>
        <v>cverissimogh@theglobeandmail.com</v>
      </c>
      <c r="H595" s="2" t="str">
        <f>_xlfn.XLOOKUP(C595,customers!$A$1:$A$1001,customers!$G$1:$G$1001,,0)</f>
        <v>United Kingdom</v>
      </c>
      <c r="I595" t="str">
        <f>INDEX(products!$A$1:$G$49,MATCH(orders!$D595,products!$A$1:$A$49,0),MATCH(orders!I$1,products!$A$1:$G$1,0))</f>
        <v>Exc</v>
      </c>
      <c r="J595" t="str">
        <f t="shared" si="27"/>
        <v>Excelsa</v>
      </c>
      <c r="K595" t="str">
        <f>INDEX(products!$A$1:$G$49,MATCH(orders!$D595,products!$A$1:$A$49,0),MATCH(orders!K$1,products!$A$1:$G$1,0))</f>
        <v>D</v>
      </c>
      <c r="L595" t="str">
        <f t="shared" si="28"/>
        <v>Dark</v>
      </c>
      <c r="M595" s="17">
        <f>INDEX(products!$A$1:$G$49,MATCH(orders!$D595,products!$A$1:$A$49,0),MATCH(orders!M$1,products!$A$1:$G$1,0))</f>
        <v>2.5</v>
      </c>
      <c r="N595" s="13">
        <f>INDEX(products!$A$1:$G$49,MATCH(orders!$D595,products!$A$1:$A$49,0),MATCH(orders!N$1,products!$A$1:$G$1,0))</f>
        <v>27.945</v>
      </c>
      <c r="O595" s="15">
        <f t="shared" si="29"/>
        <v>27.945</v>
      </c>
      <c r="P595" t="str">
        <f>_xlfn.XLOOKUP(C595,customers!$A$2:$A$1001,customers!$I$2:$I$1001,,0)</f>
        <v>Yes</v>
      </c>
    </row>
    <row r="596" spans="1:16" x14ac:dyDescent="0.25">
      <c r="A596" s="2" t="s">
        <v>3844</v>
      </c>
      <c r="B596" s="3">
        <v>43512</v>
      </c>
      <c r="C596" s="2" t="s">
        <v>3845</v>
      </c>
      <c r="D596" t="s">
        <v>6182</v>
      </c>
      <c r="E596" s="2">
        <v>2</v>
      </c>
      <c r="F596" s="2" t="str">
        <f>_xlfn.XLOOKUP(C596,customers!$A$2:$A$1001,customers!$B$2:$B$1001,,0)</f>
        <v>Gabriel Starcks</v>
      </c>
      <c r="G596" s="2" t="str">
        <f>IF(_xlfn.XLOOKUP(orders!C596,customers!$A$1:$A$1001,customers!$C$1:$C$1001,,0)=0,"",_xlfn.XLOOKUP(orders!C596,customers!$A$1:$A$1001,customers!$C$1:$C$1001,,0))</f>
        <v>gstarcksgi@abc.net.au</v>
      </c>
      <c r="H596" s="2" t="str">
        <f>_xlfn.XLOOKUP(C596,customers!$A$1:$A$1001,customers!$G$1:$G$1001,,0)</f>
        <v>United States</v>
      </c>
      <c r="I596" t="str">
        <f>INDEX(products!$A$1:$G$49,MATCH(orders!$D596,products!$A$1:$A$49,0),MATCH(orders!I$1,products!$A$1:$G$1,0))</f>
        <v>Ara</v>
      </c>
      <c r="J596" t="str">
        <f t="shared" si="27"/>
        <v>Arabica</v>
      </c>
      <c r="K596" t="str">
        <f>INDEX(products!$A$1:$G$49,MATCH(orders!$D596,products!$A$1:$A$49,0),MATCH(orders!K$1,products!$A$1:$G$1,0))</f>
        <v>L</v>
      </c>
      <c r="L596" t="str">
        <f t="shared" si="28"/>
        <v>Light</v>
      </c>
      <c r="M596" s="17">
        <f>INDEX(products!$A$1:$G$49,MATCH(orders!$D596,products!$A$1:$A$49,0),MATCH(orders!M$1,products!$A$1:$G$1,0))</f>
        <v>2.5</v>
      </c>
      <c r="N596" s="13">
        <f>INDEX(products!$A$1:$G$49,MATCH(orders!$D596,products!$A$1:$A$49,0),MATCH(orders!N$1,products!$A$1:$G$1,0))</f>
        <v>29.784999999999997</v>
      </c>
      <c r="O596" s="15">
        <f t="shared" si="29"/>
        <v>59.569999999999993</v>
      </c>
      <c r="P596" t="str">
        <f>_xlfn.XLOOKUP(C596,customers!$A$2:$A$1001,customers!$I$2:$I$1001,,0)</f>
        <v>No</v>
      </c>
    </row>
    <row r="597" spans="1:16" x14ac:dyDescent="0.25">
      <c r="A597" s="2" t="s">
        <v>3850</v>
      </c>
      <c r="B597" s="3">
        <v>44527</v>
      </c>
      <c r="C597" s="2" t="s">
        <v>3851</v>
      </c>
      <c r="D597" t="s">
        <v>6171</v>
      </c>
      <c r="E597" s="2">
        <v>1</v>
      </c>
      <c r="F597" s="2" t="str">
        <f>_xlfn.XLOOKUP(C597,customers!$A$2:$A$1001,customers!$B$2:$B$1001,,0)</f>
        <v>Darby Dummer</v>
      </c>
      <c r="G597" s="2" t="str">
        <f>IF(_xlfn.XLOOKUP(orders!C597,customers!$A$1:$A$1001,customers!$C$1:$C$1001,,0)=0,"",_xlfn.XLOOKUP(orders!C597,customers!$A$1:$A$1001,customers!$C$1:$C$1001,,0))</f>
        <v/>
      </c>
      <c r="H597" s="2" t="str">
        <f>_xlfn.XLOOKUP(C597,customers!$A$1:$A$1001,customers!$G$1:$G$1001,,0)</f>
        <v>United Kingdom</v>
      </c>
      <c r="I597" t="str">
        <f>INDEX(products!$A$1:$G$49,MATCH(orders!$D597,products!$A$1:$A$49,0),MATCH(orders!I$1,products!$A$1:$G$1,0))</f>
        <v>Exc</v>
      </c>
      <c r="J597" t="str">
        <f t="shared" si="27"/>
        <v>Excelsa</v>
      </c>
      <c r="K597" t="str">
        <f>INDEX(products!$A$1:$G$49,MATCH(orders!$D597,products!$A$1:$A$49,0),MATCH(orders!K$1,products!$A$1:$G$1,0))</f>
        <v>L</v>
      </c>
      <c r="L597" t="str">
        <f t="shared" si="28"/>
        <v>Light</v>
      </c>
      <c r="M597" s="17">
        <f>INDEX(products!$A$1:$G$49,MATCH(orders!$D597,products!$A$1:$A$49,0),MATCH(orders!M$1,products!$A$1:$G$1,0))</f>
        <v>1</v>
      </c>
      <c r="N597" s="13">
        <f>INDEX(products!$A$1:$G$49,MATCH(orders!$D597,products!$A$1:$A$49,0),MATCH(orders!N$1,products!$A$1:$G$1,0))</f>
        <v>14.85</v>
      </c>
      <c r="O597" s="15">
        <f t="shared" si="29"/>
        <v>14.85</v>
      </c>
      <c r="P597" t="str">
        <f>_xlfn.XLOOKUP(C597,customers!$A$2:$A$1001,customers!$I$2:$I$1001,,0)</f>
        <v>No</v>
      </c>
    </row>
    <row r="598" spans="1:16" x14ac:dyDescent="0.25">
      <c r="A598" s="2" t="s">
        <v>3854</v>
      </c>
      <c r="B598" s="3">
        <v>44523</v>
      </c>
      <c r="C598" s="2" t="s">
        <v>3855</v>
      </c>
      <c r="D598" t="s">
        <v>6157</v>
      </c>
      <c r="E598" s="2">
        <v>5</v>
      </c>
      <c r="F598" s="2" t="str">
        <f>_xlfn.XLOOKUP(C598,customers!$A$2:$A$1001,customers!$B$2:$B$1001,,0)</f>
        <v>Kienan Scholard</v>
      </c>
      <c r="G598" s="2" t="str">
        <f>IF(_xlfn.XLOOKUP(orders!C598,customers!$A$1:$A$1001,customers!$C$1:$C$1001,,0)=0,"",_xlfn.XLOOKUP(orders!C598,customers!$A$1:$A$1001,customers!$C$1:$C$1001,,0))</f>
        <v>kscholardgk@sbwire.com</v>
      </c>
      <c r="H598" s="2" t="str">
        <f>_xlfn.XLOOKUP(C598,customers!$A$1:$A$1001,customers!$G$1:$G$1001,,0)</f>
        <v>United States</v>
      </c>
      <c r="I598" t="str">
        <f>INDEX(products!$A$1:$G$49,MATCH(orders!$D598,products!$A$1:$A$49,0),MATCH(orders!I$1,products!$A$1:$G$1,0))</f>
        <v>Ara</v>
      </c>
      <c r="J598" t="str">
        <f t="shared" si="27"/>
        <v>Arabica</v>
      </c>
      <c r="K598" t="str">
        <f>INDEX(products!$A$1:$G$49,MATCH(orders!$D598,products!$A$1:$A$49,0),MATCH(orders!K$1,products!$A$1:$G$1,0))</f>
        <v>M</v>
      </c>
      <c r="L598" t="str">
        <f t="shared" si="28"/>
        <v>Medium</v>
      </c>
      <c r="M598" s="17">
        <f>INDEX(products!$A$1:$G$49,MATCH(orders!$D598,products!$A$1:$A$49,0),MATCH(orders!M$1,products!$A$1:$G$1,0))</f>
        <v>0.5</v>
      </c>
      <c r="N598" s="13">
        <f>INDEX(products!$A$1:$G$49,MATCH(orders!$D598,products!$A$1:$A$49,0),MATCH(orders!N$1,products!$A$1:$G$1,0))</f>
        <v>6.75</v>
      </c>
      <c r="O598" s="15">
        <f t="shared" si="29"/>
        <v>33.75</v>
      </c>
      <c r="P598" t="str">
        <f>_xlfn.XLOOKUP(C598,customers!$A$2:$A$1001,customers!$I$2:$I$1001,,0)</f>
        <v>No</v>
      </c>
    </row>
    <row r="599" spans="1:16" x14ac:dyDescent="0.25">
      <c r="A599" s="2" t="s">
        <v>3860</v>
      </c>
      <c r="B599" s="3">
        <v>44532</v>
      </c>
      <c r="C599" s="2" t="s">
        <v>3861</v>
      </c>
      <c r="D599" t="s">
        <v>6164</v>
      </c>
      <c r="E599" s="2">
        <v>4</v>
      </c>
      <c r="F599" s="2" t="str">
        <f>_xlfn.XLOOKUP(C599,customers!$A$2:$A$1001,customers!$B$2:$B$1001,,0)</f>
        <v>Bo Kindley</v>
      </c>
      <c r="G599" s="2" t="str">
        <f>IF(_xlfn.XLOOKUP(orders!C599,customers!$A$1:$A$1001,customers!$C$1:$C$1001,,0)=0,"",_xlfn.XLOOKUP(orders!C599,customers!$A$1:$A$1001,customers!$C$1:$C$1001,,0))</f>
        <v>bkindleygl@wikimedia.org</v>
      </c>
      <c r="H599" s="2" t="str">
        <f>_xlfn.XLOOKUP(C599,customers!$A$1:$A$1001,customers!$G$1:$G$1001,,0)</f>
        <v>United States</v>
      </c>
      <c r="I599" t="str">
        <f>INDEX(products!$A$1:$G$49,MATCH(orders!$D599,products!$A$1:$A$49,0),MATCH(orders!I$1,products!$A$1:$G$1,0))</f>
        <v>Lib</v>
      </c>
      <c r="J599" t="str">
        <f t="shared" si="27"/>
        <v>Liberica</v>
      </c>
      <c r="K599" t="str">
        <f>INDEX(products!$A$1:$G$49,MATCH(orders!$D599,products!$A$1:$A$49,0),MATCH(orders!K$1,products!$A$1:$G$1,0))</f>
        <v>L</v>
      </c>
      <c r="L599" t="str">
        <f t="shared" si="28"/>
        <v>Light</v>
      </c>
      <c r="M599" s="17">
        <f>INDEX(products!$A$1:$G$49,MATCH(orders!$D599,products!$A$1:$A$49,0),MATCH(orders!M$1,products!$A$1:$G$1,0))</f>
        <v>2.5</v>
      </c>
      <c r="N599" s="13">
        <f>INDEX(products!$A$1:$G$49,MATCH(orders!$D599,products!$A$1:$A$49,0),MATCH(orders!N$1,products!$A$1:$G$1,0))</f>
        <v>36.454999999999998</v>
      </c>
      <c r="O599" s="15">
        <f t="shared" si="29"/>
        <v>145.82</v>
      </c>
      <c r="P599" t="str">
        <f>_xlfn.XLOOKUP(C599,customers!$A$2:$A$1001,customers!$I$2:$I$1001,,0)</f>
        <v>Yes</v>
      </c>
    </row>
    <row r="600" spans="1:16" x14ac:dyDescent="0.25">
      <c r="A600" s="2" t="s">
        <v>3866</v>
      </c>
      <c r="B600" s="3">
        <v>43471</v>
      </c>
      <c r="C600" s="2" t="s">
        <v>3867</v>
      </c>
      <c r="D600" t="s">
        <v>6174</v>
      </c>
      <c r="E600" s="2">
        <v>4</v>
      </c>
      <c r="F600" s="2" t="str">
        <f>_xlfn.XLOOKUP(C600,customers!$A$2:$A$1001,customers!$B$2:$B$1001,,0)</f>
        <v>Krissie Hammett</v>
      </c>
      <c r="G600" s="2" t="str">
        <f>IF(_xlfn.XLOOKUP(orders!C600,customers!$A$1:$A$1001,customers!$C$1:$C$1001,,0)=0,"",_xlfn.XLOOKUP(orders!C600,customers!$A$1:$A$1001,customers!$C$1:$C$1001,,0))</f>
        <v>khammettgm@dmoz.org</v>
      </c>
      <c r="H600" s="2" t="str">
        <f>_xlfn.XLOOKUP(C600,customers!$A$1:$A$1001,customers!$G$1:$G$1001,,0)</f>
        <v>United States</v>
      </c>
      <c r="I600" t="str">
        <f>INDEX(products!$A$1:$G$49,MATCH(orders!$D600,products!$A$1:$A$49,0),MATCH(orders!I$1,products!$A$1:$G$1,0))</f>
        <v>Rob</v>
      </c>
      <c r="J600" t="str">
        <f t="shared" si="27"/>
        <v>Robusta</v>
      </c>
      <c r="K600" t="str">
        <f>INDEX(products!$A$1:$G$49,MATCH(orders!$D600,products!$A$1:$A$49,0),MATCH(orders!K$1,products!$A$1:$G$1,0))</f>
        <v>M</v>
      </c>
      <c r="L600" t="str">
        <f t="shared" si="28"/>
        <v>Medium</v>
      </c>
      <c r="M600" s="17">
        <f>INDEX(products!$A$1:$G$49,MATCH(orders!$D600,products!$A$1:$A$49,0),MATCH(orders!M$1,products!$A$1:$G$1,0))</f>
        <v>0.2</v>
      </c>
      <c r="N600" s="13">
        <f>INDEX(products!$A$1:$G$49,MATCH(orders!$D600,products!$A$1:$A$49,0),MATCH(orders!N$1,products!$A$1:$G$1,0))</f>
        <v>2.9849999999999999</v>
      </c>
      <c r="O600" s="15">
        <f t="shared" si="29"/>
        <v>11.94</v>
      </c>
      <c r="P600" t="str">
        <f>_xlfn.XLOOKUP(C600,customers!$A$2:$A$1001,customers!$I$2:$I$1001,,0)</f>
        <v>Yes</v>
      </c>
    </row>
    <row r="601" spans="1:16" x14ac:dyDescent="0.25">
      <c r="A601" s="2" t="s">
        <v>3872</v>
      </c>
      <c r="B601" s="3">
        <v>44321</v>
      </c>
      <c r="C601" s="2" t="s">
        <v>3873</v>
      </c>
      <c r="D601" t="s">
        <v>6154</v>
      </c>
      <c r="E601" s="2">
        <v>4</v>
      </c>
      <c r="F601" s="2" t="str">
        <f>_xlfn.XLOOKUP(C601,customers!$A$2:$A$1001,customers!$B$2:$B$1001,,0)</f>
        <v>Alisha Hulburt</v>
      </c>
      <c r="G601" s="2" t="str">
        <f>IF(_xlfn.XLOOKUP(orders!C601,customers!$A$1:$A$1001,customers!$C$1:$C$1001,,0)=0,"",_xlfn.XLOOKUP(orders!C601,customers!$A$1:$A$1001,customers!$C$1:$C$1001,,0))</f>
        <v>ahulburtgn@fda.gov</v>
      </c>
      <c r="H601" s="2" t="str">
        <f>_xlfn.XLOOKUP(C601,customers!$A$1:$A$1001,customers!$G$1:$G$1001,,0)</f>
        <v>United States</v>
      </c>
      <c r="I601" t="str">
        <f>INDEX(products!$A$1:$G$49,MATCH(orders!$D601,products!$A$1:$A$49,0),MATCH(orders!I$1,products!$A$1:$G$1,0))</f>
        <v>Ara</v>
      </c>
      <c r="J601" t="str">
        <f t="shared" si="27"/>
        <v>Arabica</v>
      </c>
      <c r="K601" t="str">
        <f>INDEX(products!$A$1:$G$49,MATCH(orders!$D601,products!$A$1:$A$49,0),MATCH(orders!K$1,products!$A$1:$G$1,0))</f>
        <v>D</v>
      </c>
      <c r="L601" t="str">
        <f t="shared" si="28"/>
        <v>Dark</v>
      </c>
      <c r="M601" s="17">
        <f>INDEX(products!$A$1:$G$49,MATCH(orders!$D601,products!$A$1:$A$49,0),MATCH(orders!M$1,products!$A$1:$G$1,0))</f>
        <v>0.2</v>
      </c>
      <c r="N601" s="13">
        <f>INDEX(products!$A$1:$G$49,MATCH(orders!$D601,products!$A$1:$A$49,0),MATCH(orders!N$1,products!$A$1:$G$1,0))</f>
        <v>2.9849999999999999</v>
      </c>
      <c r="O601" s="15">
        <f t="shared" si="29"/>
        <v>11.94</v>
      </c>
      <c r="P601" t="str">
        <f>_xlfn.XLOOKUP(C601,customers!$A$2:$A$1001,customers!$I$2:$I$1001,,0)</f>
        <v>Yes</v>
      </c>
    </row>
    <row r="602" spans="1:16" x14ac:dyDescent="0.25">
      <c r="A602" s="2" t="s">
        <v>3877</v>
      </c>
      <c r="B602" s="3">
        <v>44492</v>
      </c>
      <c r="C602" s="2" t="s">
        <v>3878</v>
      </c>
      <c r="D602" t="s">
        <v>6169</v>
      </c>
      <c r="E602" s="2">
        <v>1</v>
      </c>
      <c r="F602" s="2" t="str">
        <f>_xlfn.XLOOKUP(C602,customers!$A$2:$A$1001,customers!$B$2:$B$1001,,0)</f>
        <v>Peyter Lauritzen</v>
      </c>
      <c r="G602" s="2" t="str">
        <f>IF(_xlfn.XLOOKUP(orders!C602,customers!$A$1:$A$1001,customers!$C$1:$C$1001,,0)=0,"",_xlfn.XLOOKUP(orders!C602,customers!$A$1:$A$1001,customers!$C$1:$C$1001,,0))</f>
        <v>plauritzengo@photobucket.com</v>
      </c>
      <c r="H602" s="2" t="str">
        <f>_xlfn.XLOOKUP(C602,customers!$A$1:$A$1001,customers!$G$1:$G$1001,,0)</f>
        <v>United States</v>
      </c>
      <c r="I602" t="str">
        <f>INDEX(products!$A$1:$G$49,MATCH(orders!$D602,products!$A$1:$A$49,0),MATCH(orders!I$1,products!$A$1:$G$1,0))</f>
        <v>Lib</v>
      </c>
      <c r="J602" t="str">
        <f t="shared" si="27"/>
        <v>Liberica</v>
      </c>
      <c r="K602" t="str">
        <f>INDEX(products!$A$1:$G$49,MATCH(orders!$D602,products!$A$1:$A$49,0),MATCH(orders!K$1,products!$A$1:$G$1,0))</f>
        <v>D</v>
      </c>
      <c r="L602" t="str">
        <f t="shared" si="28"/>
        <v>Dark</v>
      </c>
      <c r="M602" s="17">
        <f>INDEX(products!$A$1:$G$49,MATCH(orders!$D602,products!$A$1:$A$49,0),MATCH(orders!M$1,products!$A$1:$G$1,0))</f>
        <v>0.5</v>
      </c>
      <c r="N602" s="13">
        <f>INDEX(products!$A$1:$G$49,MATCH(orders!$D602,products!$A$1:$A$49,0),MATCH(orders!N$1,products!$A$1:$G$1,0))</f>
        <v>7.77</v>
      </c>
      <c r="O602" s="15">
        <f t="shared" si="29"/>
        <v>7.77</v>
      </c>
      <c r="P602" t="str">
        <f>_xlfn.XLOOKUP(C602,customers!$A$2:$A$1001,customers!$I$2:$I$1001,,0)</f>
        <v>No</v>
      </c>
    </row>
    <row r="603" spans="1:16" x14ac:dyDescent="0.25">
      <c r="A603" s="2" t="s">
        <v>3883</v>
      </c>
      <c r="B603" s="3">
        <v>43815</v>
      </c>
      <c r="C603" s="2" t="s">
        <v>3884</v>
      </c>
      <c r="D603" t="s">
        <v>6142</v>
      </c>
      <c r="E603" s="2">
        <v>4</v>
      </c>
      <c r="F603" s="2" t="str">
        <f>_xlfn.XLOOKUP(C603,customers!$A$2:$A$1001,customers!$B$2:$B$1001,,0)</f>
        <v>Aurelia Burgwin</v>
      </c>
      <c r="G603" s="2" t="str">
        <f>IF(_xlfn.XLOOKUP(orders!C603,customers!$A$1:$A$1001,customers!$C$1:$C$1001,,0)=0,"",_xlfn.XLOOKUP(orders!C603,customers!$A$1:$A$1001,customers!$C$1:$C$1001,,0))</f>
        <v>aburgwingp@redcross.org</v>
      </c>
      <c r="H603" s="2" t="str">
        <f>_xlfn.XLOOKUP(C603,customers!$A$1:$A$1001,customers!$G$1:$G$1001,,0)</f>
        <v>United States</v>
      </c>
      <c r="I603" t="str">
        <f>INDEX(products!$A$1:$G$49,MATCH(orders!$D603,products!$A$1:$A$49,0),MATCH(orders!I$1,products!$A$1:$G$1,0))</f>
        <v>Rob</v>
      </c>
      <c r="J603" t="str">
        <f t="shared" si="27"/>
        <v>Robusta</v>
      </c>
      <c r="K603" t="str">
        <f>INDEX(products!$A$1:$G$49,MATCH(orders!$D603,products!$A$1:$A$49,0),MATCH(orders!K$1,products!$A$1:$G$1,0))</f>
        <v>L</v>
      </c>
      <c r="L603" t="str">
        <f t="shared" si="28"/>
        <v>Light</v>
      </c>
      <c r="M603" s="17">
        <f>INDEX(products!$A$1:$G$49,MATCH(orders!$D603,products!$A$1:$A$49,0),MATCH(orders!M$1,products!$A$1:$G$1,0))</f>
        <v>2.5</v>
      </c>
      <c r="N603" s="13">
        <f>INDEX(products!$A$1:$G$49,MATCH(orders!$D603,products!$A$1:$A$49,0),MATCH(orders!N$1,products!$A$1:$G$1,0))</f>
        <v>27.484999999999996</v>
      </c>
      <c r="O603" s="15">
        <f t="shared" si="29"/>
        <v>109.93999999999998</v>
      </c>
      <c r="P603" t="str">
        <f>_xlfn.XLOOKUP(C603,customers!$A$2:$A$1001,customers!$I$2:$I$1001,,0)</f>
        <v>Yes</v>
      </c>
    </row>
    <row r="604" spans="1:16" x14ac:dyDescent="0.25">
      <c r="A604" s="2" t="s">
        <v>3889</v>
      </c>
      <c r="B604" s="3">
        <v>43603</v>
      </c>
      <c r="C604" s="2" t="s">
        <v>3890</v>
      </c>
      <c r="D604" t="s">
        <v>6184</v>
      </c>
      <c r="E604" s="2">
        <v>5</v>
      </c>
      <c r="F604" s="2" t="str">
        <f>_xlfn.XLOOKUP(C604,customers!$A$2:$A$1001,customers!$B$2:$B$1001,,0)</f>
        <v>Emalee Rolin</v>
      </c>
      <c r="G604" s="2" t="str">
        <f>IF(_xlfn.XLOOKUP(orders!C604,customers!$A$1:$A$1001,customers!$C$1:$C$1001,,0)=0,"",_xlfn.XLOOKUP(orders!C604,customers!$A$1:$A$1001,customers!$C$1:$C$1001,,0))</f>
        <v>erolingq@google.fr</v>
      </c>
      <c r="H604" s="2" t="str">
        <f>_xlfn.XLOOKUP(C604,customers!$A$1:$A$1001,customers!$G$1:$G$1001,,0)</f>
        <v>United States</v>
      </c>
      <c r="I604" t="str">
        <f>INDEX(products!$A$1:$G$49,MATCH(orders!$D604,products!$A$1:$A$49,0),MATCH(orders!I$1,products!$A$1:$G$1,0))</f>
        <v>Exc</v>
      </c>
      <c r="J604" t="str">
        <f t="shared" si="27"/>
        <v>Excelsa</v>
      </c>
      <c r="K604" t="str">
        <f>INDEX(products!$A$1:$G$49,MATCH(orders!$D604,products!$A$1:$A$49,0),MATCH(orders!K$1,products!$A$1:$G$1,0))</f>
        <v>L</v>
      </c>
      <c r="L604" t="str">
        <f t="shared" si="28"/>
        <v>Light</v>
      </c>
      <c r="M604" s="17">
        <f>INDEX(products!$A$1:$G$49,MATCH(orders!$D604,products!$A$1:$A$49,0),MATCH(orders!M$1,products!$A$1:$G$1,0))</f>
        <v>0.2</v>
      </c>
      <c r="N604" s="13">
        <f>INDEX(products!$A$1:$G$49,MATCH(orders!$D604,products!$A$1:$A$49,0),MATCH(orders!N$1,products!$A$1:$G$1,0))</f>
        <v>4.4550000000000001</v>
      </c>
      <c r="O604" s="15">
        <f t="shared" si="29"/>
        <v>22.274999999999999</v>
      </c>
      <c r="P604" t="str">
        <f>_xlfn.XLOOKUP(C604,customers!$A$2:$A$1001,customers!$I$2:$I$1001,,0)</f>
        <v>Yes</v>
      </c>
    </row>
    <row r="605" spans="1:16" x14ac:dyDescent="0.25">
      <c r="A605" s="2" t="s">
        <v>3895</v>
      </c>
      <c r="B605" s="3">
        <v>43660</v>
      </c>
      <c r="C605" s="2" t="s">
        <v>3896</v>
      </c>
      <c r="D605" t="s">
        <v>6174</v>
      </c>
      <c r="E605" s="2">
        <v>3</v>
      </c>
      <c r="F605" s="2" t="str">
        <f>_xlfn.XLOOKUP(C605,customers!$A$2:$A$1001,customers!$B$2:$B$1001,,0)</f>
        <v>Donavon Fowle</v>
      </c>
      <c r="G605" s="2" t="str">
        <f>IF(_xlfn.XLOOKUP(orders!C605,customers!$A$1:$A$1001,customers!$C$1:$C$1001,,0)=0,"",_xlfn.XLOOKUP(orders!C605,customers!$A$1:$A$1001,customers!$C$1:$C$1001,,0))</f>
        <v>dfowlegr@epa.gov</v>
      </c>
      <c r="H605" s="2" t="str">
        <f>_xlfn.XLOOKUP(C605,customers!$A$1:$A$1001,customers!$G$1:$G$1001,,0)</f>
        <v>United States</v>
      </c>
      <c r="I605" t="str">
        <f>INDEX(products!$A$1:$G$49,MATCH(orders!$D605,products!$A$1:$A$49,0),MATCH(orders!I$1,products!$A$1:$G$1,0))</f>
        <v>Rob</v>
      </c>
      <c r="J605" t="str">
        <f t="shared" si="27"/>
        <v>Robusta</v>
      </c>
      <c r="K605" t="str">
        <f>INDEX(products!$A$1:$G$49,MATCH(orders!$D605,products!$A$1:$A$49,0),MATCH(orders!K$1,products!$A$1:$G$1,0))</f>
        <v>M</v>
      </c>
      <c r="L605" t="str">
        <f t="shared" si="28"/>
        <v>Medium</v>
      </c>
      <c r="M605" s="17">
        <f>INDEX(products!$A$1:$G$49,MATCH(orders!$D605,products!$A$1:$A$49,0),MATCH(orders!M$1,products!$A$1:$G$1,0))</f>
        <v>0.2</v>
      </c>
      <c r="N605" s="13">
        <f>INDEX(products!$A$1:$G$49,MATCH(orders!$D605,products!$A$1:$A$49,0),MATCH(orders!N$1,products!$A$1:$G$1,0))</f>
        <v>2.9849999999999999</v>
      </c>
      <c r="O605" s="15">
        <f t="shared" si="29"/>
        <v>8.9550000000000001</v>
      </c>
      <c r="P605" t="str">
        <f>_xlfn.XLOOKUP(C605,customers!$A$2:$A$1001,customers!$I$2:$I$1001,,0)</f>
        <v>No</v>
      </c>
    </row>
    <row r="606" spans="1:16" x14ac:dyDescent="0.25">
      <c r="A606" s="2" t="s">
        <v>3900</v>
      </c>
      <c r="B606" s="3">
        <v>44148</v>
      </c>
      <c r="C606" s="2" t="s">
        <v>3901</v>
      </c>
      <c r="D606" t="s">
        <v>6165</v>
      </c>
      <c r="E606" s="2">
        <v>4</v>
      </c>
      <c r="F606" s="2" t="str">
        <f>_xlfn.XLOOKUP(C606,customers!$A$2:$A$1001,customers!$B$2:$B$1001,,0)</f>
        <v>Jorge Bettison</v>
      </c>
      <c r="G606" s="2" t="str">
        <f>IF(_xlfn.XLOOKUP(orders!C606,customers!$A$1:$A$1001,customers!$C$1:$C$1001,,0)=0,"",_xlfn.XLOOKUP(orders!C606,customers!$A$1:$A$1001,customers!$C$1:$C$1001,,0))</f>
        <v/>
      </c>
      <c r="H606" s="2" t="str">
        <f>_xlfn.XLOOKUP(C606,customers!$A$1:$A$1001,customers!$G$1:$G$1001,,0)</f>
        <v>Ireland</v>
      </c>
      <c r="I606" t="str">
        <f>INDEX(products!$A$1:$G$49,MATCH(orders!$D606,products!$A$1:$A$49,0),MATCH(orders!I$1,products!$A$1:$G$1,0))</f>
        <v>Lib</v>
      </c>
      <c r="J606" t="str">
        <f t="shared" si="27"/>
        <v>Liberica</v>
      </c>
      <c r="K606" t="str">
        <f>INDEX(products!$A$1:$G$49,MATCH(orders!$D606,products!$A$1:$A$49,0),MATCH(orders!K$1,products!$A$1:$G$1,0))</f>
        <v>D</v>
      </c>
      <c r="L606" t="str">
        <f t="shared" si="28"/>
        <v>Dark</v>
      </c>
      <c r="M606" s="17">
        <f>INDEX(products!$A$1:$G$49,MATCH(orders!$D606,products!$A$1:$A$49,0),MATCH(orders!M$1,products!$A$1:$G$1,0))</f>
        <v>2.5</v>
      </c>
      <c r="N606" s="13">
        <f>INDEX(products!$A$1:$G$49,MATCH(orders!$D606,products!$A$1:$A$49,0),MATCH(orders!N$1,products!$A$1:$G$1,0))</f>
        <v>29.784999999999997</v>
      </c>
      <c r="O606" s="15">
        <f t="shared" si="29"/>
        <v>119.13999999999999</v>
      </c>
      <c r="P606" t="str">
        <f>_xlfn.XLOOKUP(C606,customers!$A$2:$A$1001,customers!$I$2:$I$1001,,0)</f>
        <v>No</v>
      </c>
    </row>
    <row r="607" spans="1:16" x14ac:dyDescent="0.25">
      <c r="A607" s="2" t="s">
        <v>3905</v>
      </c>
      <c r="B607" s="3">
        <v>44028</v>
      </c>
      <c r="C607" s="2" t="s">
        <v>3906</v>
      </c>
      <c r="D607" t="s">
        <v>6182</v>
      </c>
      <c r="E607" s="2">
        <v>5</v>
      </c>
      <c r="F607" s="2" t="str">
        <f>_xlfn.XLOOKUP(C607,customers!$A$2:$A$1001,customers!$B$2:$B$1001,,0)</f>
        <v>Wang Powlesland</v>
      </c>
      <c r="G607" s="2" t="str">
        <f>IF(_xlfn.XLOOKUP(orders!C607,customers!$A$1:$A$1001,customers!$C$1:$C$1001,,0)=0,"",_xlfn.XLOOKUP(orders!C607,customers!$A$1:$A$1001,customers!$C$1:$C$1001,,0))</f>
        <v>wpowleslandgt@soundcloud.com</v>
      </c>
      <c r="H607" s="2" t="str">
        <f>_xlfn.XLOOKUP(C607,customers!$A$1:$A$1001,customers!$G$1:$G$1001,,0)</f>
        <v>United States</v>
      </c>
      <c r="I607" t="str">
        <f>INDEX(products!$A$1:$G$49,MATCH(orders!$D607,products!$A$1:$A$49,0),MATCH(orders!I$1,products!$A$1:$G$1,0))</f>
        <v>Ara</v>
      </c>
      <c r="J607" t="str">
        <f t="shared" si="27"/>
        <v>Arabica</v>
      </c>
      <c r="K607" t="str">
        <f>INDEX(products!$A$1:$G$49,MATCH(orders!$D607,products!$A$1:$A$49,0),MATCH(orders!K$1,products!$A$1:$G$1,0))</f>
        <v>L</v>
      </c>
      <c r="L607" t="str">
        <f t="shared" si="28"/>
        <v>Light</v>
      </c>
      <c r="M607" s="17">
        <f>INDEX(products!$A$1:$G$49,MATCH(orders!$D607,products!$A$1:$A$49,0),MATCH(orders!M$1,products!$A$1:$G$1,0))</f>
        <v>2.5</v>
      </c>
      <c r="N607" s="13">
        <f>INDEX(products!$A$1:$G$49,MATCH(orders!$D607,products!$A$1:$A$49,0),MATCH(orders!N$1,products!$A$1:$G$1,0))</f>
        <v>29.784999999999997</v>
      </c>
      <c r="O607" s="15">
        <f t="shared" si="29"/>
        <v>148.92499999999998</v>
      </c>
      <c r="P607" t="str">
        <f>_xlfn.XLOOKUP(C607,customers!$A$2:$A$1001,customers!$I$2:$I$1001,,0)</f>
        <v>Yes</v>
      </c>
    </row>
    <row r="608" spans="1:16" x14ac:dyDescent="0.25">
      <c r="A608" s="2" t="s">
        <v>3911</v>
      </c>
      <c r="B608" s="3">
        <v>44138</v>
      </c>
      <c r="C608" s="2" t="s">
        <v>3840</v>
      </c>
      <c r="D608" t="s">
        <v>6164</v>
      </c>
      <c r="E608" s="2">
        <v>3</v>
      </c>
      <c r="F608" s="2" t="str">
        <f>_xlfn.XLOOKUP(C608,customers!$A$2:$A$1001,customers!$B$2:$B$1001,,0)</f>
        <v>Cody Verissimo</v>
      </c>
      <c r="G608" s="2" t="str">
        <f>IF(_xlfn.XLOOKUP(orders!C608,customers!$A$1:$A$1001,customers!$C$1:$C$1001,,0)=0,"",_xlfn.XLOOKUP(orders!C608,customers!$A$1:$A$1001,customers!$C$1:$C$1001,,0))</f>
        <v>cverissimogh@theglobeandmail.com</v>
      </c>
      <c r="H608" s="2" t="str">
        <f>_xlfn.XLOOKUP(C608,customers!$A$1:$A$1001,customers!$G$1:$G$1001,,0)</f>
        <v>United Kingdom</v>
      </c>
      <c r="I608" t="str">
        <f>INDEX(products!$A$1:$G$49,MATCH(orders!$D608,products!$A$1:$A$49,0),MATCH(orders!I$1,products!$A$1:$G$1,0))</f>
        <v>Lib</v>
      </c>
      <c r="J608" t="str">
        <f t="shared" si="27"/>
        <v>Liberica</v>
      </c>
      <c r="K608" t="str">
        <f>INDEX(products!$A$1:$G$49,MATCH(orders!$D608,products!$A$1:$A$49,0),MATCH(orders!K$1,products!$A$1:$G$1,0))</f>
        <v>L</v>
      </c>
      <c r="L608" t="str">
        <f t="shared" si="28"/>
        <v>Light</v>
      </c>
      <c r="M608" s="17">
        <f>INDEX(products!$A$1:$G$49,MATCH(orders!$D608,products!$A$1:$A$49,0),MATCH(orders!M$1,products!$A$1:$G$1,0))</f>
        <v>2.5</v>
      </c>
      <c r="N608" s="13">
        <f>INDEX(products!$A$1:$G$49,MATCH(orders!$D608,products!$A$1:$A$49,0),MATCH(orders!N$1,products!$A$1:$G$1,0))</f>
        <v>36.454999999999998</v>
      </c>
      <c r="O608" s="15">
        <f t="shared" si="29"/>
        <v>109.36499999999999</v>
      </c>
      <c r="P608" t="str">
        <f>_xlfn.XLOOKUP(C608,customers!$A$2:$A$1001,customers!$I$2:$I$1001,,0)</f>
        <v>Yes</v>
      </c>
    </row>
    <row r="609" spans="1:16" x14ac:dyDescent="0.25">
      <c r="A609" s="2" t="s">
        <v>3917</v>
      </c>
      <c r="B609" s="3">
        <v>44640</v>
      </c>
      <c r="C609" s="2" t="s">
        <v>3918</v>
      </c>
      <c r="D609" t="s">
        <v>6153</v>
      </c>
      <c r="E609" s="2">
        <v>1</v>
      </c>
      <c r="F609" s="2" t="str">
        <f>_xlfn.XLOOKUP(C609,customers!$A$2:$A$1001,customers!$B$2:$B$1001,,0)</f>
        <v>Laurence Ellingham</v>
      </c>
      <c r="G609" s="2" t="str">
        <f>IF(_xlfn.XLOOKUP(orders!C609,customers!$A$1:$A$1001,customers!$C$1:$C$1001,,0)=0,"",_xlfn.XLOOKUP(orders!C609,customers!$A$1:$A$1001,customers!$C$1:$C$1001,,0))</f>
        <v>lellinghamgv@sciencedaily.com</v>
      </c>
      <c r="H609" s="2" t="str">
        <f>_xlfn.XLOOKUP(C609,customers!$A$1:$A$1001,customers!$G$1:$G$1001,,0)</f>
        <v>United States</v>
      </c>
      <c r="I609" t="str">
        <f>INDEX(products!$A$1:$G$49,MATCH(orders!$D609,products!$A$1:$A$49,0),MATCH(orders!I$1,products!$A$1:$G$1,0))</f>
        <v>Exc</v>
      </c>
      <c r="J609" t="str">
        <f t="shared" si="27"/>
        <v>Excelsa</v>
      </c>
      <c r="K609" t="str">
        <f>INDEX(products!$A$1:$G$49,MATCH(orders!$D609,products!$A$1:$A$49,0),MATCH(orders!K$1,products!$A$1:$G$1,0))</f>
        <v>D</v>
      </c>
      <c r="L609" t="str">
        <f t="shared" si="28"/>
        <v>Dark</v>
      </c>
      <c r="M609" s="17">
        <f>INDEX(products!$A$1:$G$49,MATCH(orders!$D609,products!$A$1:$A$49,0),MATCH(orders!M$1,products!$A$1:$G$1,0))</f>
        <v>0.2</v>
      </c>
      <c r="N609" s="13">
        <f>INDEX(products!$A$1:$G$49,MATCH(orders!$D609,products!$A$1:$A$49,0),MATCH(orders!N$1,products!$A$1:$G$1,0))</f>
        <v>3.645</v>
      </c>
      <c r="O609" s="15">
        <f t="shared" si="29"/>
        <v>3.645</v>
      </c>
      <c r="P609" t="str">
        <f>_xlfn.XLOOKUP(C609,customers!$A$2:$A$1001,customers!$I$2:$I$1001,,0)</f>
        <v>Yes</v>
      </c>
    </row>
    <row r="610" spans="1:16" x14ac:dyDescent="0.25">
      <c r="A610" s="2" t="s">
        <v>3923</v>
      </c>
      <c r="B610" s="3">
        <v>44608</v>
      </c>
      <c r="C610" s="2" t="s">
        <v>3924</v>
      </c>
      <c r="D610" t="s">
        <v>6185</v>
      </c>
      <c r="E610" s="2">
        <v>2</v>
      </c>
      <c r="F610" s="2" t="str">
        <f>_xlfn.XLOOKUP(C610,customers!$A$2:$A$1001,customers!$B$2:$B$1001,,0)</f>
        <v>Billy Neiland</v>
      </c>
      <c r="G610" s="2" t="str">
        <f>IF(_xlfn.XLOOKUP(orders!C610,customers!$A$1:$A$1001,customers!$C$1:$C$1001,,0)=0,"",_xlfn.XLOOKUP(orders!C610,customers!$A$1:$A$1001,customers!$C$1:$C$1001,,0))</f>
        <v/>
      </c>
      <c r="H610" s="2" t="str">
        <f>_xlfn.XLOOKUP(C610,customers!$A$1:$A$1001,customers!$G$1:$G$1001,,0)</f>
        <v>United States</v>
      </c>
      <c r="I610" t="str">
        <f>INDEX(products!$A$1:$G$49,MATCH(orders!$D610,products!$A$1:$A$49,0),MATCH(orders!I$1,products!$A$1:$G$1,0))</f>
        <v>Exc</v>
      </c>
      <c r="J610" t="str">
        <f t="shared" si="27"/>
        <v>Excelsa</v>
      </c>
      <c r="K610" t="str">
        <f>INDEX(products!$A$1:$G$49,MATCH(orders!$D610,products!$A$1:$A$49,0),MATCH(orders!K$1,products!$A$1:$G$1,0))</f>
        <v>D</v>
      </c>
      <c r="L610" t="str">
        <f t="shared" si="28"/>
        <v>Dark</v>
      </c>
      <c r="M610" s="17">
        <f>INDEX(products!$A$1:$G$49,MATCH(orders!$D610,products!$A$1:$A$49,0),MATCH(orders!M$1,products!$A$1:$G$1,0))</f>
        <v>2.5</v>
      </c>
      <c r="N610" s="13">
        <f>INDEX(products!$A$1:$G$49,MATCH(orders!$D610,products!$A$1:$A$49,0),MATCH(orders!N$1,products!$A$1:$G$1,0))</f>
        <v>27.945</v>
      </c>
      <c r="O610" s="15">
        <f t="shared" si="29"/>
        <v>55.89</v>
      </c>
      <c r="P610" t="str">
        <f>_xlfn.XLOOKUP(C610,customers!$A$2:$A$1001,customers!$I$2:$I$1001,,0)</f>
        <v>No</v>
      </c>
    </row>
    <row r="611" spans="1:16" x14ac:dyDescent="0.25">
      <c r="A611" s="2" t="s">
        <v>3927</v>
      </c>
      <c r="B611" s="3">
        <v>44147</v>
      </c>
      <c r="C611" s="2" t="s">
        <v>3928</v>
      </c>
      <c r="D611" t="s">
        <v>6159</v>
      </c>
      <c r="E611" s="2">
        <v>6</v>
      </c>
      <c r="F611" s="2" t="str">
        <f>_xlfn.XLOOKUP(C611,customers!$A$2:$A$1001,customers!$B$2:$B$1001,,0)</f>
        <v>Ancell Fendt</v>
      </c>
      <c r="G611" s="2" t="str">
        <f>IF(_xlfn.XLOOKUP(orders!C611,customers!$A$1:$A$1001,customers!$C$1:$C$1001,,0)=0,"",_xlfn.XLOOKUP(orders!C611,customers!$A$1:$A$1001,customers!$C$1:$C$1001,,0))</f>
        <v>afendtgx@forbes.com</v>
      </c>
      <c r="H611" s="2" t="str">
        <f>_xlfn.XLOOKUP(C611,customers!$A$1:$A$1001,customers!$G$1:$G$1001,,0)</f>
        <v>United States</v>
      </c>
      <c r="I611" t="str">
        <f>INDEX(products!$A$1:$G$49,MATCH(orders!$D611,products!$A$1:$A$49,0),MATCH(orders!I$1,products!$A$1:$G$1,0))</f>
        <v>Lib</v>
      </c>
      <c r="J611" t="str">
        <f t="shared" si="27"/>
        <v>Liberica</v>
      </c>
      <c r="K611" t="str">
        <f>INDEX(products!$A$1:$G$49,MATCH(orders!$D611,products!$A$1:$A$49,0),MATCH(orders!K$1,products!$A$1:$G$1,0))</f>
        <v>M</v>
      </c>
      <c r="L611" t="str">
        <f t="shared" si="28"/>
        <v>Medium</v>
      </c>
      <c r="M611" s="17">
        <f>INDEX(products!$A$1:$G$49,MATCH(orders!$D611,products!$A$1:$A$49,0),MATCH(orders!M$1,products!$A$1:$G$1,0))</f>
        <v>0.2</v>
      </c>
      <c r="N611" s="13">
        <f>INDEX(products!$A$1:$G$49,MATCH(orders!$D611,products!$A$1:$A$49,0),MATCH(orders!N$1,products!$A$1:$G$1,0))</f>
        <v>4.3650000000000002</v>
      </c>
      <c r="O611" s="15">
        <f t="shared" si="29"/>
        <v>26.19</v>
      </c>
      <c r="P611" t="str">
        <f>_xlfn.XLOOKUP(C611,customers!$A$2:$A$1001,customers!$I$2:$I$1001,,0)</f>
        <v>Yes</v>
      </c>
    </row>
    <row r="612" spans="1:16" x14ac:dyDescent="0.25">
      <c r="A612" s="2" t="s">
        <v>3933</v>
      </c>
      <c r="B612" s="3">
        <v>43743</v>
      </c>
      <c r="C612" s="2" t="s">
        <v>3934</v>
      </c>
      <c r="D612" t="s">
        <v>6138</v>
      </c>
      <c r="E612" s="2">
        <v>4</v>
      </c>
      <c r="F612" s="2" t="str">
        <f>_xlfn.XLOOKUP(C612,customers!$A$2:$A$1001,customers!$B$2:$B$1001,,0)</f>
        <v>Angelia Cleyburn</v>
      </c>
      <c r="G612" s="2" t="str">
        <f>IF(_xlfn.XLOOKUP(orders!C612,customers!$A$1:$A$1001,customers!$C$1:$C$1001,,0)=0,"",_xlfn.XLOOKUP(orders!C612,customers!$A$1:$A$1001,customers!$C$1:$C$1001,,0))</f>
        <v>acleyburngy@lycos.com</v>
      </c>
      <c r="H612" s="2" t="str">
        <f>_xlfn.XLOOKUP(C612,customers!$A$1:$A$1001,customers!$G$1:$G$1001,,0)</f>
        <v>United States</v>
      </c>
      <c r="I612" t="str">
        <f>INDEX(products!$A$1:$G$49,MATCH(orders!$D612,products!$A$1:$A$49,0),MATCH(orders!I$1,products!$A$1:$G$1,0))</f>
        <v>Rob</v>
      </c>
      <c r="J612" t="str">
        <f t="shared" si="27"/>
        <v>Robusta</v>
      </c>
      <c r="K612" t="str">
        <f>INDEX(products!$A$1:$G$49,MATCH(orders!$D612,products!$A$1:$A$49,0),MATCH(orders!K$1,products!$A$1:$G$1,0))</f>
        <v>M</v>
      </c>
      <c r="L612" t="str">
        <f t="shared" si="28"/>
        <v>Medium</v>
      </c>
      <c r="M612" s="17">
        <f>INDEX(products!$A$1:$G$49,MATCH(orders!$D612,products!$A$1:$A$49,0),MATCH(orders!M$1,products!$A$1:$G$1,0))</f>
        <v>1</v>
      </c>
      <c r="N612" s="13">
        <f>INDEX(products!$A$1:$G$49,MATCH(orders!$D612,products!$A$1:$A$49,0),MATCH(orders!N$1,products!$A$1:$G$1,0))</f>
        <v>9.9499999999999993</v>
      </c>
      <c r="O612" s="15">
        <f t="shared" si="29"/>
        <v>39.799999999999997</v>
      </c>
      <c r="P612" t="str">
        <f>_xlfn.XLOOKUP(C612,customers!$A$2:$A$1001,customers!$I$2:$I$1001,,0)</f>
        <v>No</v>
      </c>
    </row>
    <row r="613" spans="1:16" x14ac:dyDescent="0.25">
      <c r="A613" s="2" t="s">
        <v>3939</v>
      </c>
      <c r="B613" s="3">
        <v>43739</v>
      </c>
      <c r="C613" s="2" t="s">
        <v>3940</v>
      </c>
      <c r="D613" t="s">
        <v>6148</v>
      </c>
      <c r="E613" s="2">
        <v>2</v>
      </c>
      <c r="F613" s="2" t="str">
        <f>_xlfn.XLOOKUP(C613,customers!$A$2:$A$1001,customers!$B$2:$B$1001,,0)</f>
        <v>Temple Castiglione</v>
      </c>
      <c r="G613" s="2" t="str">
        <f>IF(_xlfn.XLOOKUP(orders!C613,customers!$A$1:$A$1001,customers!$C$1:$C$1001,,0)=0,"",_xlfn.XLOOKUP(orders!C613,customers!$A$1:$A$1001,customers!$C$1:$C$1001,,0))</f>
        <v>tcastiglionegz@xing.com</v>
      </c>
      <c r="H613" s="2" t="str">
        <f>_xlfn.XLOOKUP(C613,customers!$A$1:$A$1001,customers!$G$1:$G$1001,,0)</f>
        <v>United States</v>
      </c>
      <c r="I613" t="str">
        <f>INDEX(products!$A$1:$G$49,MATCH(orders!$D613,products!$A$1:$A$49,0),MATCH(orders!I$1,products!$A$1:$G$1,0))</f>
        <v>Exc</v>
      </c>
      <c r="J613" t="str">
        <f t="shared" si="27"/>
        <v>Excelsa</v>
      </c>
      <c r="K613" t="str">
        <f>INDEX(products!$A$1:$G$49,MATCH(orders!$D613,products!$A$1:$A$49,0),MATCH(orders!K$1,products!$A$1:$G$1,0))</f>
        <v>L</v>
      </c>
      <c r="L613" t="str">
        <f t="shared" si="28"/>
        <v>Light</v>
      </c>
      <c r="M613" s="17">
        <f>INDEX(products!$A$1:$G$49,MATCH(orders!$D613,products!$A$1:$A$49,0),MATCH(orders!M$1,products!$A$1:$G$1,0))</f>
        <v>2.5</v>
      </c>
      <c r="N613" s="13">
        <f>INDEX(products!$A$1:$G$49,MATCH(orders!$D613,products!$A$1:$A$49,0),MATCH(orders!N$1,products!$A$1:$G$1,0))</f>
        <v>34.154999999999994</v>
      </c>
      <c r="O613" s="15">
        <f t="shared" si="29"/>
        <v>68.309999999999988</v>
      </c>
      <c r="P613" t="str">
        <f>_xlfn.XLOOKUP(C613,customers!$A$2:$A$1001,customers!$I$2:$I$1001,,0)</f>
        <v>No</v>
      </c>
    </row>
    <row r="614" spans="1:16" x14ac:dyDescent="0.25">
      <c r="A614" s="2" t="s">
        <v>3945</v>
      </c>
      <c r="B614" s="3">
        <v>43896</v>
      </c>
      <c r="C614" s="2" t="s">
        <v>3946</v>
      </c>
      <c r="D614" t="s">
        <v>6152</v>
      </c>
      <c r="E614" s="2">
        <v>4</v>
      </c>
      <c r="F614" s="2" t="str">
        <f>_xlfn.XLOOKUP(C614,customers!$A$2:$A$1001,customers!$B$2:$B$1001,,0)</f>
        <v>Betti Lacasa</v>
      </c>
      <c r="G614" s="2" t="str">
        <f>IF(_xlfn.XLOOKUP(orders!C614,customers!$A$1:$A$1001,customers!$C$1:$C$1001,,0)=0,"",_xlfn.XLOOKUP(orders!C614,customers!$A$1:$A$1001,customers!$C$1:$C$1001,,0))</f>
        <v/>
      </c>
      <c r="H614" s="2" t="str">
        <f>_xlfn.XLOOKUP(C614,customers!$A$1:$A$1001,customers!$G$1:$G$1001,,0)</f>
        <v>Ireland</v>
      </c>
      <c r="I614" t="str">
        <f>INDEX(products!$A$1:$G$49,MATCH(orders!$D614,products!$A$1:$A$49,0),MATCH(orders!I$1,products!$A$1:$G$1,0))</f>
        <v>Ara</v>
      </c>
      <c r="J614" t="str">
        <f t="shared" si="27"/>
        <v>Arabica</v>
      </c>
      <c r="K614" t="str">
        <f>INDEX(products!$A$1:$G$49,MATCH(orders!$D614,products!$A$1:$A$49,0),MATCH(orders!K$1,products!$A$1:$G$1,0))</f>
        <v>M</v>
      </c>
      <c r="L614" t="str">
        <f t="shared" si="28"/>
        <v>Medium</v>
      </c>
      <c r="M614" s="17">
        <f>INDEX(products!$A$1:$G$49,MATCH(orders!$D614,products!$A$1:$A$49,0),MATCH(orders!M$1,products!$A$1:$G$1,0))</f>
        <v>0.2</v>
      </c>
      <c r="N614" s="13">
        <f>INDEX(products!$A$1:$G$49,MATCH(orders!$D614,products!$A$1:$A$49,0),MATCH(orders!N$1,products!$A$1:$G$1,0))</f>
        <v>3.375</v>
      </c>
      <c r="O614" s="15">
        <f t="shared" si="29"/>
        <v>13.5</v>
      </c>
      <c r="P614" t="str">
        <f>_xlfn.XLOOKUP(C614,customers!$A$2:$A$1001,customers!$I$2:$I$1001,,0)</f>
        <v>No</v>
      </c>
    </row>
    <row r="615" spans="1:16" x14ac:dyDescent="0.25">
      <c r="A615" s="2" t="s">
        <v>3950</v>
      </c>
      <c r="B615" s="3">
        <v>43761</v>
      </c>
      <c r="C615" s="2" t="s">
        <v>3951</v>
      </c>
      <c r="D615" t="s">
        <v>6146</v>
      </c>
      <c r="E615" s="2">
        <v>1</v>
      </c>
      <c r="F615" s="2" t="str">
        <f>_xlfn.XLOOKUP(C615,customers!$A$2:$A$1001,customers!$B$2:$B$1001,,0)</f>
        <v>Gunilla Lynch</v>
      </c>
      <c r="G615" s="2" t="str">
        <f>IF(_xlfn.XLOOKUP(orders!C615,customers!$A$1:$A$1001,customers!$C$1:$C$1001,,0)=0,"",_xlfn.XLOOKUP(orders!C615,customers!$A$1:$A$1001,customers!$C$1:$C$1001,,0))</f>
        <v/>
      </c>
      <c r="H615" s="2" t="str">
        <f>_xlfn.XLOOKUP(C615,customers!$A$1:$A$1001,customers!$G$1:$G$1001,,0)</f>
        <v>United States</v>
      </c>
      <c r="I615" t="str">
        <f>INDEX(products!$A$1:$G$49,MATCH(orders!$D615,products!$A$1:$A$49,0),MATCH(orders!I$1,products!$A$1:$G$1,0))</f>
        <v>Rob</v>
      </c>
      <c r="J615" t="str">
        <f t="shared" si="27"/>
        <v>Robusta</v>
      </c>
      <c r="K615" t="str">
        <f>INDEX(products!$A$1:$G$49,MATCH(orders!$D615,products!$A$1:$A$49,0),MATCH(orders!K$1,products!$A$1:$G$1,0))</f>
        <v>M</v>
      </c>
      <c r="L615" t="str">
        <f t="shared" si="28"/>
        <v>Medium</v>
      </c>
      <c r="M615" s="17">
        <f>INDEX(products!$A$1:$G$49,MATCH(orders!$D615,products!$A$1:$A$49,0),MATCH(orders!M$1,products!$A$1:$G$1,0))</f>
        <v>0.5</v>
      </c>
      <c r="N615" s="13">
        <f>INDEX(products!$A$1:$G$49,MATCH(orders!$D615,products!$A$1:$A$49,0),MATCH(orders!N$1,products!$A$1:$G$1,0))</f>
        <v>5.97</v>
      </c>
      <c r="O615" s="15">
        <f t="shared" si="29"/>
        <v>5.97</v>
      </c>
      <c r="P615" t="str">
        <f>_xlfn.XLOOKUP(C615,customers!$A$2:$A$1001,customers!$I$2:$I$1001,,0)</f>
        <v>No</v>
      </c>
    </row>
    <row r="616" spans="1:16" x14ac:dyDescent="0.25">
      <c r="A616" s="2" t="s">
        <v>3955</v>
      </c>
      <c r="B616" s="3">
        <v>43944</v>
      </c>
      <c r="C616" s="2" t="s">
        <v>3840</v>
      </c>
      <c r="D616" t="s">
        <v>6146</v>
      </c>
      <c r="E616" s="2">
        <v>5</v>
      </c>
      <c r="F616" s="2" t="str">
        <f>_xlfn.XLOOKUP(C616,customers!$A$2:$A$1001,customers!$B$2:$B$1001,,0)</f>
        <v>Cody Verissimo</v>
      </c>
      <c r="G616" s="2" t="str">
        <f>IF(_xlfn.XLOOKUP(orders!C616,customers!$A$1:$A$1001,customers!$C$1:$C$1001,,0)=0,"",_xlfn.XLOOKUP(orders!C616,customers!$A$1:$A$1001,customers!$C$1:$C$1001,,0))</f>
        <v>cverissimogh@theglobeandmail.com</v>
      </c>
      <c r="H616" s="2" t="str">
        <f>_xlfn.XLOOKUP(C616,customers!$A$1:$A$1001,customers!$G$1:$G$1001,,0)</f>
        <v>United Kingdom</v>
      </c>
      <c r="I616" t="str">
        <f>INDEX(products!$A$1:$G$49,MATCH(orders!$D616,products!$A$1:$A$49,0),MATCH(orders!I$1,products!$A$1:$G$1,0))</f>
        <v>Rob</v>
      </c>
      <c r="J616" t="str">
        <f t="shared" si="27"/>
        <v>Robusta</v>
      </c>
      <c r="K616" t="str">
        <f>INDEX(products!$A$1:$G$49,MATCH(orders!$D616,products!$A$1:$A$49,0),MATCH(orders!K$1,products!$A$1:$G$1,0))</f>
        <v>M</v>
      </c>
      <c r="L616" t="str">
        <f t="shared" si="28"/>
        <v>Medium</v>
      </c>
      <c r="M616" s="17">
        <f>INDEX(products!$A$1:$G$49,MATCH(orders!$D616,products!$A$1:$A$49,0),MATCH(orders!M$1,products!$A$1:$G$1,0))</f>
        <v>0.5</v>
      </c>
      <c r="N616" s="13">
        <f>INDEX(products!$A$1:$G$49,MATCH(orders!$D616,products!$A$1:$A$49,0),MATCH(orders!N$1,products!$A$1:$G$1,0))</f>
        <v>5.97</v>
      </c>
      <c r="O616" s="15">
        <f t="shared" si="29"/>
        <v>29.849999999999998</v>
      </c>
      <c r="P616" t="str">
        <f>_xlfn.XLOOKUP(C616,customers!$A$2:$A$1001,customers!$I$2:$I$1001,,0)</f>
        <v>Yes</v>
      </c>
    </row>
    <row r="617" spans="1:16" x14ac:dyDescent="0.25">
      <c r="A617" s="2" t="s">
        <v>3960</v>
      </c>
      <c r="B617" s="3">
        <v>44006</v>
      </c>
      <c r="C617" s="2" t="s">
        <v>3961</v>
      </c>
      <c r="D617" t="s">
        <v>6164</v>
      </c>
      <c r="E617" s="2">
        <v>2</v>
      </c>
      <c r="F617" s="2" t="str">
        <f>_xlfn.XLOOKUP(C617,customers!$A$2:$A$1001,customers!$B$2:$B$1001,,0)</f>
        <v>Shay Couronne</v>
      </c>
      <c r="G617" s="2" t="str">
        <f>IF(_xlfn.XLOOKUP(orders!C617,customers!$A$1:$A$1001,customers!$C$1:$C$1001,,0)=0,"",_xlfn.XLOOKUP(orders!C617,customers!$A$1:$A$1001,customers!$C$1:$C$1001,,0))</f>
        <v>scouronneh3@mozilla.org</v>
      </c>
      <c r="H617" s="2" t="str">
        <f>_xlfn.XLOOKUP(C617,customers!$A$1:$A$1001,customers!$G$1:$G$1001,,0)</f>
        <v>United States</v>
      </c>
      <c r="I617" t="str">
        <f>INDEX(products!$A$1:$G$49,MATCH(orders!$D617,products!$A$1:$A$49,0),MATCH(orders!I$1,products!$A$1:$G$1,0))</f>
        <v>Lib</v>
      </c>
      <c r="J617" t="str">
        <f t="shared" si="27"/>
        <v>Liberica</v>
      </c>
      <c r="K617" t="str">
        <f>INDEX(products!$A$1:$G$49,MATCH(orders!$D617,products!$A$1:$A$49,0),MATCH(orders!K$1,products!$A$1:$G$1,0))</f>
        <v>L</v>
      </c>
      <c r="L617" t="str">
        <f t="shared" si="28"/>
        <v>Light</v>
      </c>
      <c r="M617" s="17">
        <f>INDEX(products!$A$1:$G$49,MATCH(orders!$D617,products!$A$1:$A$49,0),MATCH(orders!M$1,products!$A$1:$G$1,0))</f>
        <v>2.5</v>
      </c>
      <c r="N617" s="13">
        <f>INDEX(products!$A$1:$G$49,MATCH(orders!$D617,products!$A$1:$A$49,0),MATCH(orders!N$1,products!$A$1:$G$1,0))</f>
        <v>36.454999999999998</v>
      </c>
      <c r="O617" s="15">
        <f t="shared" si="29"/>
        <v>72.91</v>
      </c>
      <c r="P617" t="str">
        <f>_xlfn.XLOOKUP(C617,customers!$A$2:$A$1001,customers!$I$2:$I$1001,,0)</f>
        <v>Yes</v>
      </c>
    </row>
    <row r="618" spans="1:16" x14ac:dyDescent="0.25">
      <c r="A618" s="2" t="s">
        <v>3966</v>
      </c>
      <c r="B618" s="3">
        <v>44271</v>
      </c>
      <c r="C618" s="2" t="s">
        <v>3967</v>
      </c>
      <c r="D618" t="s">
        <v>6166</v>
      </c>
      <c r="E618" s="2">
        <v>4</v>
      </c>
      <c r="F618" s="2" t="str">
        <f>_xlfn.XLOOKUP(C618,customers!$A$2:$A$1001,customers!$B$2:$B$1001,,0)</f>
        <v>Linus Flippelli</v>
      </c>
      <c r="G618" s="2" t="str">
        <f>IF(_xlfn.XLOOKUP(orders!C618,customers!$A$1:$A$1001,customers!$C$1:$C$1001,,0)=0,"",_xlfn.XLOOKUP(orders!C618,customers!$A$1:$A$1001,customers!$C$1:$C$1001,,0))</f>
        <v>lflippellih4@github.io</v>
      </c>
      <c r="H618" s="2" t="str">
        <f>_xlfn.XLOOKUP(C618,customers!$A$1:$A$1001,customers!$G$1:$G$1001,,0)</f>
        <v>United Kingdom</v>
      </c>
      <c r="I618" t="str">
        <f>INDEX(products!$A$1:$G$49,MATCH(orders!$D618,products!$A$1:$A$49,0),MATCH(orders!I$1,products!$A$1:$G$1,0))</f>
        <v>Exc</v>
      </c>
      <c r="J618" t="str">
        <f t="shared" si="27"/>
        <v>Excelsa</v>
      </c>
      <c r="K618" t="str">
        <f>INDEX(products!$A$1:$G$49,MATCH(orders!$D618,products!$A$1:$A$49,0),MATCH(orders!K$1,products!$A$1:$G$1,0))</f>
        <v>M</v>
      </c>
      <c r="L618" t="str">
        <f t="shared" si="28"/>
        <v>Medium</v>
      </c>
      <c r="M618" s="17">
        <f>INDEX(products!$A$1:$G$49,MATCH(orders!$D618,products!$A$1:$A$49,0),MATCH(orders!M$1,products!$A$1:$G$1,0))</f>
        <v>2.5</v>
      </c>
      <c r="N618" s="13">
        <f>INDEX(products!$A$1:$G$49,MATCH(orders!$D618,products!$A$1:$A$49,0),MATCH(orders!N$1,products!$A$1:$G$1,0))</f>
        <v>31.624999999999996</v>
      </c>
      <c r="O618" s="15">
        <f t="shared" si="29"/>
        <v>126.49999999999999</v>
      </c>
      <c r="P618" t="str">
        <f>_xlfn.XLOOKUP(C618,customers!$A$2:$A$1001,customers!$I$2:$I$1001,,0)</f>
        <v>No</v>
      </c>
    </row>
    <row r="619" spans="1:16" x14ac:dyDescent="0.25">
      <c r="A619" s="2" t="s">
        <v>3972</v>
      </c>
      <c r="B619" s="3">
        <v>43928</v>
      </c>
      <c r="C619" s="2" t="s">
        <v>3973</v>
      </c>
      <c r="D619" t="s">
        <v>6181</v>
      </c>
      <c r="E619" s="2">
        <v>1</v>
      </c>
      <c r="F619" s="2" t="str">
        <f>_xlfn.XLOOKUP(C619,customers!$A$2:$A$1001,customers!$B$2:$B$1001,,0)</f>
        <v>Rachelle Elizabeth</v>
      </c>
      <c r="G619" s="2" t="str">
        <f>IF(_xlfn.XLOOKUP(orders!C619,customers!$A$1:$A$1001,customers!$C$1:$C$1001,,0)=0,"",_xlfn.XLOOKUP(orders!C619,customers!$A$1:$A$1001,customers!$C$1:$C$1001,,0))</f>
        <v>relizabethh5@live.com</v>
      </c>
      <c r="H619" s="2" t="str">
        <f>_xlfn.XLOOKUP(C619,customers!$A$1:$A$1001,customers!$G$1:$G$1001,,0)</f>
        <v>United States</v>
      </c>
      <c r="I619" t="str">
        <f>INDEX(products!$A$1:$G$49,MATCH(orders!$D619,products!$A$1:$A$49,0),MATCH(orders!I$1,products!$A$1:$G$1,0))</f>
        <v>Lib</v>
      </c>
      <c r="J619" t="str">
        <f t="shared" si="27"/>
        <v>Liberica</v>
      </c>
      <c r="K619" t="str">
        <f>INDEX(products!$A$1:$G$49,MATCH(orders!$D619,products!$A$1:$A$49,0),MATCH(orders!K$1,products!$A$1:$G$1,0))</f>
        <v>M</v>
      </c>
      <c r="L619" t="str">
        <f t="shared" si="28"/>
        <v>Medium</v>
      </c>
      <c r="M619" s="17">
        <f>INDEX(products!$A$1:$G$49,MATCH(orders!$D619,products!$A$1:$A$49,0),MATCH(orders!M$1,products!$A$1:$G$1,0))</f>
        <v>2.5</v>
      </c>
      <c r="N619" s="13">
        <f>INDEX(products!$A$1:$G$49,MATCH(orders!$D619,products!$A$1:$A$49,0),MATCH(orders!N$1,products!$A$1:$G$1,0))</f>
        <v>33.464999999999996</v>
      </c>
      <c r="O619" s="15">
        <f t="shared" si="29"/>
        <v>33.464999999999996</v>
      </c>
      <c r="P619" t="str">
        <f>_xlfn.XLOOKUP(C619,customers!$A$2:$A$1001,customers!$I$2:$I$1001,,0)</f>
        <v>No</v>
      </c>
    </row>
    <row r="620" spans="1:16" x14ac:dyDescent="0.25">
      <c r="A620" s="2" t="s">
        <v>3978</v>
      </c>
      <c r="B620" s="3">
        <v>44469</v>
      </c>
      <c r="C620" s="2" t="s">
        <v>3979</v>
      </c>
      <c r="D620" t="s">
        <v>6183</v>
      </c>
      <c r="E620" s="2">
        <v>6</v>
      </c>
      <c r="F620" s="2" t="str">
        <f>_xlfn.XLOOKUP(C620,customers!$A$2:$A$1001,customers!$B$2:$B$1001,,0)</f>
        <v>Innis Renhard</v>
      </c>
      <c r="G620" s="2" t="str">
        <f>IF(_xlfn.XLOOKUP(orders!C620,customers!$A$1:$A$1001,customers!$C$1:$C$1001,,0)=0,"",_xlfn.XLOOKUP(orders!C620,customers!$A$1:$A$1001,customers!$C$1:$C$1001,,0))</f>
        <v>irenhardh6@i2i.jp</v>
      </c>
      <c r="H620" s="2" t="str">
        <f>_xlfn.XLOOKUP(C620,customers!$A$1:$A$1001,customers!$G$1:$G$1001,,0)</f>
        <v>United States</v>
      </c>
      <c r="I620" t="str">
        <f>INDEX(products!$A$1:$G$49,MATCH(orders!$D620,products!$A$1:$A$49,0),MATCH(orders!I$1,products!$A$1:$G$1,0))</f>
        <v>Exc</v>
      </c>
      <c r="J620" t="str">
        <f t="shared" si="27"/>
        <v>Excelsa</v>
      </c>
      <c r="K620" t="str">
        <f>INDEX(products!$A$1:$G$49,MATCH(orders!$D620,products!$A$1:$A$49,0),MATCH(orders!K$1,products!$A$1:$G$1,0))</f>
        <v>D</v>
      </c>
      <c r="L620" t="str">
        <f t="shared" si="28"/>
        <v>Dark</v>
      </c>
      <c r="M620" s="17">
        <f>INDEX(products!$A$1:$G$49,MATCH(orders!$D620,products!$A$1:$A$49,0),MATCH(orders!M$1,products!$A$1:$G$1,0))</f>
        <v>1</v>
      </c>
      <c r="N620" s="13">
        <f>INDEX(products!$A$1:$G$49,MATCH(orders!$D620,products!$A$1:$A$49,0),MATCH(orders!N$1,products!$A$1:$G$1,0))</f>
        <v>12.15</v>
      </c>
      <c r="O620" s="15">
        <f t="shared" si="29"/>
        <v>72.900000000000006</v>
      </c>
      <c r="P620" t="str">
        <f>_xlfn.XLOOKUP(C620,customers!$A$2:$A$1001,customers!$I$2:$I$1001,,0)</f>
        <v>Yes</v>
      </c>
    </row>
    <row r="621" spans="1:16" x14ac:dyDescent="0.25">
      <c r="A621" s="2" t="s">
        <v>3984</v>
      </c>
      <c r="B621" s="3">
        <v>44682</v>
      </c>
      <c r="C621" s="2" t="s">
        <v>3985</v>
      </c>
      <c r="D621" t="s">
        <v>6169</v>
      </c>
      <c r="E621" s="2">
        <v>2</v>
      </c>
      <c r="F621" s="2" t="str">
        <f>_xlfn.XLOOKUP(C621,customers!$A$2:$A$1001,customers!$B$2:$B$1001,,0)</f>
        <v>Winne Roche</v>
      </c>
      <c r="G621" s="2" t="str">
        <f>IF(_xlfn.XLOOKUP(orders!C621,customers!$A$1:$A$1001,customers!$C$1:$C$1001,,0)=0,"",_xlfn.XLOOKUP(orders!C621,customers!$A$1:$A$1001,customers!$C$1:$C$1001,,0))</f>
        <v>wrocheh7@xinhuanet.com</v>
      </c>
      <c r="H621" s="2" t="str">
        <f>_xlfn.XLOOKUP(C621,customers!$A$1:$A$1001,customers!$G$1:$G$1001,,0)</f>
        <v>United States</v>
      </c>
      <c r="I621" t="str">
        <f>INDEX(products!$A$1:$G$49,MATCH(orders!$D621,products!$A$1:$A$49,0),MATCH(orders!I$1,products!$A$1:$G$1,0))</f>
        <v>Lib</v>
      </c>
      <c r="J621" t="str">
        <f t="shared" si="27"/>
        <v>Liberica</v>
      </c>
      <c r="K621" t="str">
        <f>INDEX(products!$A$1:$G$49,MATCH(orders!$D621,products!$A$1:$A$49,0),MATCH(orders!K$1,products!$A$1:$G$1,0))</f>
        <v>D</v>
      </c>
      <c r="L621" t="str">
        <f t="shared" si="28"/>
        <v>Dark</v>
      </c>
      <c r="M621" s="17">
        <f>INDEX(products!$A$1:$G$49,MATCH(orders!$D621,products!$A$1:$A$49,0),MATCH(orders!M$1,products!$A$1:$G$1,0))</f>
        <v>0.5</v>
      </c>
      <c r="N621" s="13">
        <f>INDEX(products!$A$1:$G$49,MATCH(orders!$D621,products!$A$1:$A$49,0),MATCH(orders!N$1,products!$A$1:$G$1,0))</f>
        <v>7.77</v>
      </c>
      <c r="O621" s="15">
        <f t="shared" si="29"/>
        <v>15.54</v>
      </c>
      <c r="P621" t="str">
        <f>_xlfn.XLOOKUP(C621,customers!$A$2:$A$1001,customers!$I$2:$I$1001,,0)</f>
        <v>Yes</v>
      </c>
    </row>
    <row r="622" spans="1:16" x14ac:dyDescent="0.25">
      <c r="A622" s="2" t="s">
        <v>3990</v>
      </c>
      <c r="B622" s="3">
        <v>44217</v>
      </c>
      <c r="C622" s="2" t="s">
        <v>4042</v>
      </c>
      <c r="D622" t="s">
        <v>6152</v>
      </c>
      <c r="E622" s="2">
        <v>6</v>
      </c>
      <c r="F622" s="2" t="str">
        <f>_xlfn.XLOOKUP(C622,customers!$A$2:$A$1001,customers!$B$2:$B$1001,,0)</f>
        <v>Linn Alaway</v>
      </c>
      <c r="G622" s="2" t="str">
        <f>IF(_xlfn.XLOOKUP(orders!C622,customers!$A$1:$A$1001,customers!$C$1:$C$1001,,0)=0,"",_xlfn.XLOOKUP(orders!C622,customers!$A$1:$A$1001,customers!$C$1:$C$1001,,0))</f>
        <v>lalawayhh@weather.com</v>
      </c>
      <c r="H622" s="2" t="str">
        <f>_xlfn.XLOOKUP(C622,customers!$A$1:$A$1001,customers!$G$1:$G$1001,,0)</f>
        <v>United States</v>
      </c>
      <c r="I622" t="str">
        <f>INDEX(products!$A$1:$G$49,MATCH(orders!$D622,products!$A$1:$A$49,0),MATCH(orders!I$1,products!$A$1:$G$1,0))</f>
        <v>Ara</v>
      </c>
      <c r="J622" t="str">
        <f t="shared" si="27"/>
        <v>Arabica</v>
      </c>
      <c r="K622" t="str">
        <f>INDEX(products!$A$1:$G$49,MATCH(orders!$D622,products!$A$1:$A$49,0),MATCH(orders!K$1,products!$A$1:$G$1,0))</f>
        <v>M</v>
      </c>
      <c r="L622" t="str">
        <f t="shared" si="28"/>
        <v>Medium</v>
      </c>
      <c r="M622" s="17">
        <f>INDEX(products!$A$1:$G$49,MATCH(orders!$D622,products!$A$1:$A$49,0),MATCH(orders!M$1,products!$A$1:$G$1,0))</f>
        <v>0.2</v>
      </c>
      <c r="N622" s="13">
        <f>INDEX(products!$A$1:$G$49,MATCH(orders!$D622,products!$A$1:$A$49,0),MATCH(orders!N$1,products!$A$1:$G$1,0))</f>
        <v>3.375</v>
      </c>
      <c r="O622" s="15">
        <f t="shared" si="29"/>
        <v>20.25</v>
      </c>
      <c r="P622" t="str">
        <f>_xlfn.XLOOKUP(C622,customers!$A$2:$A$1001,customers!$I$2:$I$1001,,0)</f>
        <v>No</v>
      </c>
    </row>
    <row r="623" spans="1:16" x14ac:dyDescent="0.25">
      <c r="A623" s="2" t="s">
        <v>3996</v>
      </c>
      <c r="B623" s="3">
        <v>44006</v>
      </c>
      <c r="C623" s="2" t="s">
        <v>3997</v>
      </c>
      <c r="D623" t="s">
        <v>6140</v>
      </c>
      <c r="E623" s="2">
        <v>6</v>
      </c>
      <c r="F623" s="2" t="str">
        <f>_xlfn.XLOOKUP(C623,customers!$A$2:$A$1001,customers!$B$2:$B$1001,,0)</f>
        <v>Cordy Odgaard</v>
      </c>
      <c r="G623" s="2" t="str">
        <f>IF(_xlfn.XLOOKUP(orders!C623,customers!$A$1:$A$1001,customers!$C$1:$C$1001,,0)=0,"",_xlfn.XLOOKUP(orders!C623,customers!$A$1:$A$1001,customers!$C$1:$C$1001,,0))</f>
        <v>codgaardh9@nsw.gov.au</v>
      </c>
      <c r="H623" s="2" t="str">
        <f>_xlfn.XLOOKUP(C623,customers!$A$1:$A$1001,customers!$G$1:$G$1001,,0)</f>
        <v>United States</v>
      </c>
      <c r="I623" t="str">
        <f>INDEX(products!$A$1:$G$49,MATCH(orders!$D623,products!$A$1:$A$49,0),MATCH(orders!I$1,products!$A$1:$G$1,0))</f>
        <v>Ara</v>
      </c>
      <c r="J623" t="str">
        <f t="shared" si="27"/>
        <v>Arabica</v>
      </c>
      <c r="K623" t="str">
        <f>INDEX(products!$A$1:$G$49,MATCH(orders!$D623,products!$A$1:$A$49,0),MATCH(orders!K$1,products!$A$1:$G$1,0))</f>
        <v>L</v>
      </c>
      <c r="L623" t="str">
        <f t="shared" si="28"/>
        <v>Light</v>
      </c>
      <c r="M623" s="17">
        <f>INDEX(products!$A$1:$G$49,MATCH(orders!$D623,products!$A$1:$A$49,0),MATCH(orders!M$1,products!$A$1:$G$1,0))</f>
        <v>1</v>
      </c>
      <c r="N623" s="13">
        <f>INDEX(products!$A$1:$G$49,MATCH(orders!$D623,products!$A$1:$A$49,0),MATCH(orders!N$1,products!$A$1:$G$1,0))</f>
        <v>12.95</v>
      </c>
      <c r="O623" s="15">
        <f t="shared" si="29"/>
        <v>77.699999999999989</v>
      </c>
      <c r="P623" t="str">
        <f>_xlfn.XLOOKUP(C623,customers!$A$2:$A$1001,customers!$I$2:$I$1001,,0)</f>
        <v>No</v>
      </c>
    </row>
    <row r="624" spans="1:16" x14ac:dyDescent="0.25">
      <c r="A624" s="2" t="s">
        <v>4002</v>
      </c>
      <c r="B624" s="3">
        <v>43527</v>
      </c>
      <c r="C624" s="2" t="s">
        <v>4003</v>
      </c>
      <c r="D624" t="s">
        <v>6181</v>
      </c>
      <c r="E624" s="2">
        <v>4</v>
      </c>
      <c r="F624" s="2" t="str">
        <f>_xlfn.XLOOKUP(C624,customers!$A$2:$A$1001,customers!$B$2:$B$1001,,0)</f>
        <v>Bertine Byrd</v>
      </c>
      <c r="G624" s="2" t="str">
        <f>IF(_xlfn.XLOOKUP(orders!C624,customers!$A$1:$A$1001,customers!$C$1:$C$1001,,0)=0,"",_xlfn.XLOOKUP(orders!C624,customers!$A$1:$A$1001,customers!$C$1:$C$1001,,0))</f>
        <v>bbyrdha@4shared.com</v>
      </c>
      <c r="H624" s="2" t="str">
        <f>_xlfn.XLOOKUP(C624,customers!$A$1:$A$1001,customers!$G$1:$G$1001,,0)</f>
        <v>United States</v>
      </c>
      <c r="I624" t="str">
        <f>INDEX(products!$A$1:$G$49,MATCH(orders!$D624,products!$A$1:$A$49,0),MATCH(orders!I$1,products!$A$1:$G$1,0))</f>
        <v>Lib</v>
      </c>
      <c r="J624" t="str">
        <f t="shared" si="27"/>
        <v>Liberica</v>
      </c>
      <c r="K624" t="str">
        <f>INDEX(products!$A$1:$G$49,MATCH(orders!$D624,products!$A$1:$A$49,0),MATCH(orders!K$1,products!$A$1:$G$1,0))</f>
        <v>M</v>
      </c>
      <c r="L624" t="str">
        <f t="shared" si="28"/>
        <v>Medium</v>
      </c>
      <c r="M624" s="17">
        <f>INDEX(products!$A$1:$G$49,MATCH(orders!$D624,products!$A$1:$A$49,0),MATCH(orders!M$1,products!$A$1:$G$1,0))</f>
        <v>2.5</v>
      </c>
      <c r="N624" s="13">
        <f>INDEX(products!$A$1:$G$49,MATCH(orders!$D624,products!$A$1:$A$49,0),MATCH(orders!N$1,products!$A$1:$G$1,0))</f>
        <v>33.464999999999996</v>
      </c>
      <c r="O624" s="15">
        <f t="shared" si="29"/>
        <v>133.85999999999999</v>
      </c>
      <c r="P624" t="str">
        <f>_xlfn.XLOOKUP(C624,customers!$A$2:$A$1001,customers!$I$2:$I$1001,,0)</f>
        <v>No</v>
      </c>
    </row>
    <row r="625" spans="1:16" x14ac:dyDescent="0.25">
      <c r="A625" s="2" t="s">
        <v>4007</v>
      </c>
      <c r="B625" s="3">
        <v>44224</v>
      </c>
      <c r="C625" s="2" t="s">
        <v>4008</v>
      </c>
      <c r="D625" t="s">
        <v>6183</v>
      </c>
      <c r="E625" s="2">
        <v>1</v>
      </c>
      <c r="F625" s="2" t="str">
        <f>_xlfn.XLOOKUP(C625,customers!$A$2:$A$1001,customers!$B$2:$B$1001,,0)</f>
        <v>Nelie Garnson</v>
      </c>
      <c r="G625" s="2" t="str">
        <f>IF(_xlfn.XLOOKUP(orders!C625,customers!$A$1:$A$1001,customers!$C$1:$C$1001,,0)=0,"",_xlfn.XLOOKUP(orders!C625,customers!$A$1:$A$1001,customers!$C$1:$C$1001,,0))</f>
        <v/>
      </c>
      <c r="H625" s="2" t="str">
        <f>_xlfn.XLOOKUP(C625,customers!$A$1:$A$1001,customers!$G$1:$G$1001,,0)</f>
        <v>United Kingdom</v>
      </c>
      <c r="I625" t="str">
        <f>INDEX(products!$A$1:$G$49,MATCH(orders!$D625,products!$A$1:$A$49,0),MATCH(orders!I$1,products!$A$1:$G$1,0))</f>
        <v>Exc</v>
      </c>
      <c r="J625" t="str">
        <f t="shared" si="27"/>
        <v>Excelsa</v>
      </c>
      <c r="K625" t="str">
        <f>INDEX(products!$A$1:$G$49,MATCH(orders!$D625,products!$A$1:$A$49,0),MATCH(orders!K$1,products!$A$1:$G$1,0))</f>
        <v>D</v>
      </c>
      <c r="L625" t="str">
        <f t="shared" si="28"/>
        <v>Dark</v>
      </c>
      <c r="M625" s="17">
        <f>INDEX(products!$A$1:$G$49,MATCH(orders!$D625,products!$A$1:$A$49,0),MATCH(orders!M$1,products!$A$1:$G$1,0))</f>
        <v>1</v>
      </c>
      <c r="N625" s="13">
        <f>INDEX(products!$A$1:$G$49,MATCH(orders!$D625,products!$A$1:$A$49,0),MATCH(orders!N$1,products!$A$1:$G$1,0))</f>
        <v>12.15</v>
      </c>
      <c r="O625" s="15">
        <f t="shared" si="29"/>
        <v>12.15</v>
      </c>
      <c r="P625" t="str">
        <f>_xlfn.XLOOKUP(C625,customers!$A$2:$A$1001,customers!$I$2:$I$1001,,0)</f>
        <v>No</v>
      </c>
    </row>
    <row r="626" spans="1:16" x14ac:dyDescent="0.25">
      <c r="A626" s="2" t="s">
        <v>4012</v>
      </c>
      <c r="B626" s="3">
        <v>44010</v>
      </c>
      <c r="C626" s="2" t="s">
        <v>4013</v>
      </c>
      <c r="D626" t="s">
        <v>6166</v>
      </c>
      <c r="E626" s="2">
        <v>2</v>
      </c>
      <c r="F626" s="2" t="str">
        <f>_xlfn.XLOOKUP(C626,customers!$A$2:$A$1001,customers!$B$2:$B$1001,,0)</f>
        <v>Dianne Chardin</v>
      </c>
      <c r="G626" s="2" t="str">
        <f>IF(_xlfn.XLOOKUP(orders!C626,customers!$A$1:$A$1001,customers!$C$1:$C$1001,,0)=0,"",_xlfn.XLOOKUP(orders!C626,customers!$A$1:$A$1001,customers!$C$1:$C$1001,,0))</f>
        <v>dchardinhc@nhs.uk</v>
      </c>
      <c r="H626" s="2" t="str">
        <f>_xlfn.XLOOKUP(C626,customers!$A$1:$A$1001,customers!$G$1:$G$1001,,0)</f>
        <v>Ireland</v>
      </c>
      <c r="I626" t="str">
        <f>INDEX(products!$A$1:$G$49,MATCH(orders!$D626,products!$A$1:$A$49,0),MATCH(orders!I$1,products!$A$1:$G$1,0))</f>
        <v>Exc</v>
      </c>
      <c r="J626" t="str">
        <f t="shared" si="27"/>
        <v>Excelsa</v>
      </c>
      <c r="K626" t="str">
        <f>INDEX(products!$A$1:$G$49,MATCH(orders!$D626,products!$A$1:$A$49,0),MATCH(orders!K$1,products!$A$1:$G$1,0))</f>
        <v>M</v>
      </c>
      <c r="L626" t="str">
        <f t="shared" si="28"/>
        <v>Medium</v>
      </c>
      <c r="M626" s="17">
        <f>INDEX(products!$A$1:$G$49,MATCH(orders!$D626,products!$A$1:$A$49,0),MATCH(orders!M$1,products!$A$1:$G$1,0))</f>
        <v>2.5</v>
      </c>
      <c r="N626" s="13">
        <f>INDEX(products!$A$1:$G$49,MATCH(orders!$D626,products!$A$1:$A$49,0),MATCH(orders!N$1,products!$A$1:$G$1,0))</f>
        <v>31.624999999999996</v>
      </c>
      <c r="O626" s="15">
        <f t="shared" si="29"/>
        <v>63.249999999999993</v>
      </c>
      <c r="P626" t="str">
        <f>_xlfn.XLOOKUP(C626,customers!$A$2:$A$1001,customers!$I$2:$I$1001,,0)</f>
        <v>Yes</v>
      </c>
    </row>
    <row r="627" spans="1:16" x14ac:dyDescent="0.25">
      <c r="A627" s="2" t="s">
        <v>4017</v>
      </c>
      <c r="B627" s="3">
        <v>44017</v>
      </c>
      <c r="C627" s="2" t="s">
        <v>4018</v>
      </c>
      <c r="D627" t="s">
        <v>6173</v>
      </c>
      <c r="E627" s="2">
        <v>5</v>
      </c>
      <c r="F627" s="2" t="str">
        <f>_xlfn.XLOOKUP(C627,customers!$A$2:$A$1001,customers!$B$2:$B$1001,,0)</f>
        <v>Hailee Radbone</v>
      </c>
      <c r="G627" s="2" t="str">
        <f>IF(_xlfn.XLOOKUP(orders!C627,customers!$A$1:$A$1001,customers!$C$1:$C$1001,,0)=0,"",_xlfn.XLOOKUP(orders!C627,customers!$A$1:$A$1001,customers!$C$1:$C$1001,,0))</f>
        <v>hradbonehd@newsvine.com</v>
      </c>
      <c r="H627" s="2" t="str">
        <f>_xlfn.XLOOKUP(C627,customers!$A$1:$A$1001,customers!$G$1:$G$1001,,0)</f>
        <v>United States</v>
      </c>
      <c r="I627" t="str">
        <f>INDEX(products!$A$1:$G$49,MATCH(orders!$D627,products!$A$1:$A$49,0),MATCH(orders!I$1,products!$A$1:$G$1,0))</f>
        <v>Rob</v>
      </c>
      <c r="J627" t="str">
        <f t="shared" si="27"/>
        <v>Robusta</v>
      </c>
      <c r="K627" t="str">
        <f>INDEX(products!$A$1:$G$49,MATCH(orders!$D627,products!$A$1:$A$49,0),MATCH(orders!K$1,products!$A$1:$G$1,0))</f>
        <v>L</v>
      </c>
      <c r="L627" t="str">
        <f t="shared" si="28"/>
        <v>Light</v>
      </c>
      <c r="M627" s="17">
        <f>INDEX(products!$A$1:$G$49,MATCH(orders!$D627,products!$A$1:$A$49,0),MATCH(orders!M$1,products!$A$1:$G$1,0))</f>
        <v>0.5</v>
      </c>
      <c r="N627" s="13">
        <f>INDEX(products!$A$1:$G$49,MATCH(orders!$D627,products!$A$1:$A$49,0),MATCH(orders!N$1,products!$A$1:$G$1,0))</f>
        <v>7.169999999999999</v>
      </c>
      <c r="O627" s="15">
        <f t="shared" si="29"/>
        <v>35.849999999999994</v>
      </c>
      <c r="P627" t="str">
        <f>_xlfn.XLOOKUP(C627,customers!$A$2:$A$1001,customers!$I$2:$I$1001,,0)</f>
        <v>No</v>
      </c>
    </row>
    <row r="628" spans="1:16" x14ac:dyDescent="0.25">
      <c r="A628" s="2" t="s">
        <v>4023</v>
      </c>
      <c r="B628" s="3">
        <v>43526</v>
      </c>
      <c r="C628" s="2" t="s">
        <v>4024</v>
      </c>
      <c r="D628" t="s">
        <v>6175</v>
      </c>
      <c r="E628" s="2">
        <v>3</v>
      </c>
      <c r="F628" s="2" t="str">
        <f>_xlfn.XLOOKUP(C628,customers!$A$2:$A$1001,customers!$B$2:$B$1001,,0)</f>
        <v>Wallis Bernth</v>
      </c>
      <c r="G628" s="2" t="str">
        <f>IF(_xlfn.XLOOKUP(orders!C628,customers!$A$1:$A$1001,customers!$C$1:$C$1001,,0)=0,"",_xlfn.XLOOKUP(orders!C628,customers!$A$1:$A$1001,customers!$C$1:$C$1001,,0))</f>
        <v>wbernthhe@miitbeian.gov.cn</v>
      </c>
      <c r="H628" s="2" t="str">
        <f>_xlfn.XLOOKUP(C628,customers!$A$1:$A$1001,customers!$G$1:$G$1001,,0)</f>
        <v>United States</v>
      </c>
      <c r="I628" t="str">
        <f>INDEX(products!$A$1:$G$49,MATCH(orders!$D628,products!$A$1:$A$49,0),MATCH(orders!I$1,products!$A$1:$G$1,0))</f>
        <v>Ara</v>
      </c>
      <c r="J628" t="str">
        <f t="shared" si="27"/>
        <v>Arabica</v>
      </c>
      <c r="K628" t="str">
        <f>INDEX(products!$A$1:$G$49,MATCH(orders!$D628,products!$A$1:$A$49,0),MATCH(orders!K$1,products!$A$1:$G$1,0))</f>
        <v>M</v>
      </c>
      <c r="L628" t="str">
        <f t="shared" si="28"/>
        <v>Medium</v>
      </c>
      <c r="M628" s="17">
        <f>INDEX(products!$A$1:$G$49,MATCH(orders!$D628,products!$A$1:$A$49,0),MATCH(orders!M$1,products!$A$1:$G$1,0))</f>
        <v>2.5</v>
      </c>
      <c r="N628" s="13">
        <f>INDEX(products!$A$1:$G$49,MATCH(orders!$D628,products!$A$1:$A$49,0),MATCH(orders!N$1,products!$A$1:$G$1,0))</f>
        <v>25.874999999999996</v>
      </c>
      <c r="O628" s="15">
        <f t="shared" si="29"/>
        <v>77.624999999999986</v>
      </c>
      <c r="P628" t="str">
        <f>_xlfn.XLOOKUP(C628,customers!$A$2:$A$1001,customers!$I$2:$I$1001,,0)</f>
        <v>No</v>
      </c>
    </row>
    <row r="629" spans="1:16" x14ac:dyDescent="0.25">
      <c r="A629" s="2" t="s">
        <v>4029</v>
      </c>
      <c r="B629" s="3">
        <v>44682</v>
      </c>
      <c r="C629" s="2" t="s">
        <v>4030</v>
      </c>
      <c r="D629" t="s">
        <v>6166</v>
      </c>
      <c r="E629" s="2">
        <v>2</v>
      </c>
      <c r="F629" s="2" t="str">
        <f>_xlfn.XLOOKUP(C629,customers!$A$2:$A$1001,customers!$B$2:$B$1001,,0)</f>
        <v>Byron Acarson</v>
      </c>
      <c r="G629" s="2" t="str">
        <f>IF(_xlfn.XLOOKUP(orders!C629,customers!$A$1:$A$1001,customers!$C$1:$C$1001,,0)=0,"",_xlfn.XLOOKUP(orders!C629,customers!$A$1:$A$1001,customers!$C$1:$C$1001,,0))</f>
        <v>bacarsonhf@cnn.com</v>
      </c>
      <c r="H629" s="2" t="str">
        <f>_xlfn.XLOOKUP(C629,customers!$A$1:$A$1001,customers!$G$1:$G$1001,,0)</f>
        <v>United States</v>
      </c>
      <c r="I629" t="str">
        <f>INDEX(products!$A$1:$G$49,MATCH(orders!$D629,products!$A$1:$A$49,0),MATCH(orders!I$1,products!$A$1:$G$1,0))</f>
        <v>Exc</v>
      </c>
      <c r="J629" t="str">
        <f t="shared" si="27"/>
        <v>Excelsa</v>
      </c>
      <c r="K629" t="str">
        <f>INDEX(products!$A$1:$G$49,MATCH(orders!$D629,products!$A$1:$A$49,0),MATCH(orders!K$1,products!$A$1:$G$1,0))</f>
        <v>M</v>
      </c>
      <c r="L629" t="str">
        <f t="shared" si="28"/>
        <v>Medium</v>
      </c>
      <c r="M629" s="17">
        <f>INDEX(products!$A$1:$G$49,MATCH(orders!$D629,products!$A$1:$A$49,0),MATCH(orders!M$1,products!$A$1:$G$1,0))</f>
        <v>2.5</v>
      </c>
      <c r="N629" s="13">
        <f>INDEX(products!$A$1:$G$49,MATCH(orders!$D629,products!$A$1:$A$49,0),MATCH(orders!N$1,products!$A$1:$G$1,0))</f>
        <v>31.624999999999996</v>
      </c>
      <c r="O629" s="15">
        <f t="shared" si="29"/>
        <v>63.249999999999993</v>
      </c>
      <c r="P629" t="str">
        <f>_xlfn.XLOOKUP(C629,customers!$A$2:$A$1001,customers!$I$2:$I$1001,,0)</f>
        <v>Yes</v>
      </c>
    </row>
    <row r="630" spans="1:16" x14ac:dyDescent="0.25">
      <c r="A630" s="2" t="s">
        <v>4035</v>
      </c>
      <c r="B630" s="3">
        <v>44680</v>
      </c>
      <c r="C630" s="2" t="s">
        <v>4036</v>
      </c>
      <c r="D630" t="s">
        <v>6184</v>
      </c>
      <c r="E630" s="2">
        <v>6</v>
      </c>
      <c r="F630" s="2" t="str">
        <f>_xlfn.XLOOKUP(C630,customers!$A$2:$A$1001,customers!$B$2:$B$1001,,0)</f>
        <v>Faunie Brigham</v>
      </c>
      <c r="G630" s="2" t="str">
        <f>IF(_xlfn.XLOOKUP(orders!C630,customers!$A$1:$A$1001,customers!$C$1:$C$1001,,0)=0,"",_xlfn.XLOOKUP(orders!C630,customers!$A$1:$A$1001,customers!$C$1:$C$1001,,0))</f>
        <v>fbrighamhg@blog.com</v>
      </c>
      <c r="H630" s="2" t="str">
        <f>_xlfn.XLOOKUP(C630,customers!$A$1:$A$1001,customers!$G$1:$G$1001,,0)</f>
        <v>Ireland</v>
      </c>
      <c r="I630" t="str">
        <f>INDEX(products!$A$1:$G$49,MATCH(orders!$D630,products!$A$1:$A$49,0),MATCH(orders!I$1,products!$A$1:$G$1,0))</f>
        <v>Exc</v>
      </c>
      <c r="J630" t="str">
        <f t="shared" si="27"/>
        <v>Excelsa</v>
      </c>
      <c r="K630" t="str">
        <f>INDEX(products!$A$1:$G$49,MATCH(orders!$D630,products!$A$1:$A$49,0),MATCH(orders!K$1,products!$A$1:$G$1,0))</f>
        <v>L</v>
      </c>
      <c r="L630" t="str">
        <f t="shared" si="28"/>
        <v>Light</v>
      </c>
      <c r="M630" s="17">
        <f>INDEX(products!$A$1:$G$49,MATCH(orders!$D630,products!$A$1:$A$49,0),MATCH(orders!M$1,products!$A$1:$G$1,0))</f>
        <v>0.2</v>
      </c>
      <c r="N630" s="13">
        <f>INDEX(products!$A$1:$G$49,MATCH(orders!$D630,products!$A$1:$A$49,0),MATCH(orders!N$1,products!$A$1:$G$1,0))</f>
        <v>4.4550000000000001</v>
      </c>
      <c r="O630" s="15">
        <f t="shared" si="29"/>
        <v>26.73</v>
      </c>
      <c r="P630" t="str">
        <f>_xlfn.XLOOKUP(C630,customers!$A$2:$A$1001,customers!$I$2:$I$1001,,0)</f>
        <v>Yes</v>
      </c>
    </row>
    <row r="631" spans="1:16" x14ac:dyDescent="0.25">
      <c r="A631" s="2" t="s">
        <v>4035</v>
      </c>
      <c r="B631" s="3">
        <v>44680</v>
      </c>
      <c r="C631" s="2" t="s">
        <v>4036</v>
      </c>
      <c r="D631" t="s">
        <v>6169</v>
      </c>
      <c r="E631" s="2">
        <v>4</v>
      </c>
      <c r="F631" s="2" t="str">
        <f>_xlfn.XLOOKUP(C631,customers!$A$2:$A$1001,customers!$B$2:$B$1001,,0)</f>
        <v>Faunie Brigham</v>
      </c>
      <c r="G631" s="2" t="str">
        <f>IF(_xlfn.XLOOKUP(orders!C631,customers!$A$1:$A$1001,customers!$C$1:$C$1001,,0)=0,"",_xlfn.XLOOKUP(orders!C631,customers!$A$1:$A$1001,customers!$C$1:$C$1001,,0))</f>
        <v>fbrighamhg@blog.com</v>
      </c>
      <c r="H631" s="2" t="str">
        <f>_xlfn.XLOOKUP(C631,customers!$A$1:$A$1001,customers!$G$1:$G$1001,,0)</f>
        <v>Ireland</v>
      </c>
      <c r="I631" t="str">
        <f>INDEX(products!$A$1:$G$49,MATCH(orders!$D631,products!$A$1:$A$49,0),MATCH(orders!I$1,products!$A$1:$G$1,0))</f>
        <v>Lib</v>
      </c>
      <c r="J631" t="str">
        <f t="shared" si="27"/>
        <v>Liberica</v>
      </c>
      <c r="K631" t="str">
        <f>INDEX(products!$A$1:$G$49,MATCH(orders!$D631,products!$A$1:$A$49,0),MATCH(orders!K$1,products!$A$1:$G$1,0))</f>
        <v>D</v>
      </c>
      <c r="L631" t="str">
        <f t="shared" si="28"/>
        <v>Dark</v>
      </c>
      <c r="M631" s="17">
        <f>INDEX(products!$A$1:$G$49,MATCH(orders!$D631,products!$A$1:$A$49,0),MATCH(orders!M$1,products!$A$1:$G$1,0))</f>
        <v>0.5</v>
      </c>
      <c r="N631" s="13">
        <f>INDEX(products!$A$1:$G$49,MATCH(orders!$D631,products!$A$1:$A$49,0),MATCH(orders!N$1,products!$A$1:$G$1,0))</f>
        <v>7.77</v>
      </c>
      <c r="O631" s="15">
        <f t="shared" si="29"/>
        <v>31.08</v>
      </c>
      <c r="P631" t="str">
        <f>_xlfn.XLOOKUP(C631,customers!$A$2:$A$1001,customers!$I$2:$I$1001,,0)</f>
        <v>Yes</v>
      </c>
    </row>
    <row r="632" spans="1:16" x14ac:dyDescent="0.25">
      <c r="A632" s="2" t="s">
        <v>4035</v>
      </c>
      <c r="B632" s="3">
        <v>44680</v>
      </c>
      <c r="C632" s="2" t="s">
        <v>4036</v>
      </c>
      <c r="D632" t="s">
        <v>6154</v>
      </c>
      <c r="E632" s="2">
        <v>1</v>
      </c>
      <c r="F632" s="2" t="str">
        <f>_xlfn.XLOOKUP(C632,customers!$A$2:$A$1001,customers!$B$2:$B$1001,,0)</f>
        <v>Faunie Brigham</v>
      </c>
      <c r="G632" s="2" t="str">
        <f>IF(_xlfn.XLOOKUP(orders!C632,customers!$A$1:$A$1001,customers!$C$1:$C$1001,,0)=0,"",_xlfn.XLOOKUP(orders!C632,customers!$A$1:$A$1001,customers!$C$1:$C$1001,,0))</f>
        <v>fbrighamhg@blog.com</v>
      </c>
      <c r="H632" s="2" t="str">
        <f>_xlfn.XLOOKUP(C632,customers!$A$1:$A$1001,customers!$G$1:$G$1001,,0)</f>
        <v>Ireland</v>
      </c>
      <c r="I632" t="str">
        <f>INDEX(products!$A$1:$G$49,MATCH(orders!$D632,products!$A$1:$A$49,0),MATCH(orders!I$1,products!$A$1:$G$1,0))</f>
        <v>Ara</v>
      </c>
      <c r="J632" t="str">
        <f t="shared" si="27"/>
        <v>Arabica</v>
      </c>
      <c r="K632" t="str">
        <f>INDEX(products!$A$1:$G$49,MATCH(orders!$D632,products!$A$1:$A$49,0),MATCH(orders!K$1,products!$A$1:$G$1,0))</f>
        <v>D</v>
      </c>
      <c r="L632" t="str">
        <f t="shared" si="28"/>
        <v>Dark</v>
      </c>
      <c r="M632" s="17">
        <f>INDEX(products!$A$1:$G$49,MATCH(orders!$D632,products!$A$1:$A$49,0),MATCH(orders!M$1,products!$A$1:$G$1,0))</f>
        <v>0.2</v>
      </c>
      <c r="N632" s="13">
        <f>INDEX(products!$A$1:$G$49,MATCH(orders!$D632,products!$A$1:$A$49,0),MATCH(orders!N$1,products!$A$1:$G$1,0))</f>
        <v>2.9849999999999999</v>
      </c>
      <c r="O632" s="15">
        <f t="shared" si="29"/>
        <v>2.9849999999999999</v>
      </c>
      <c r="P632" t="str">
        <f>_xlfn.XLOOKUP(C632,customers!$A$2:$A$1001,customers!$I$2:$I$1001,,0)</f>
        <v>Yes</v>
      </c>
    </row>
    <row r="633" spans="1:16" x14ac:dyDescent="0.25">
      <c r="A633" s="2" t="s">
        <v>4035</v>
      </c>
      <c r="B633" s="3">
        <v>44680</v>
      </c>
      <c r="C633" s="2" t="s">
        <v>4036</v>
      </c>
      <c r="D633" t="s">
        <v>6149</v>
      </c>
      <c r="E633" s="2">
        <v>5</v>
      </c>
      <c r="F633" s="2" t="str">
        <f>_xlfn.XLOOKUP(C633,customers!$A$2:$A$1001,customers!$B$2:$B$1001,,0)</f>
        <v>Faunie Brigham</v>
      </c>
      <c r="G633" s="2" t="str">
        <f>IF(_xlfn.XLOOKUP(orders!C633,customers!$A$1:$A$1001,customers!$C$1:$C$1001,,0)=0,"",_xlfn.XLOOKUP(orders!C633,customers!$A$1:$A$1001,customers!$C$1:$C$1001,,0))</f>
        <v>fbrighamhg@blog.com</v>
      </c>
      <c r="H633" s="2" t="str">
        <f>_xlfn.XLOOKUP(C633,customers!$A$1:$A$1001,customers!$G$1:$G$1001,,0)</f>
        <v>Ireland</v>
      </c>
      <c r="I633" t="str">
        <f>INDEX(products!$A$1:$G$49,MATCH(orders!$D633,products!$A$1:$A$49,0),MATCH(orders!I$1,products!$A$1:$G$1,0))</f>
        <v>Rob</v>
      </c>
      <c r="J633" t="str">
        <f t="shared" si="27"/>
        <v>Robusta</v>
      </c>
      <c r="K633" t="str">
        <f>INDEX(products!$A$1:$G$49,MATCH(orders!$D633,products!$A$1:$A$49,0),MATCH(orders!K$1,products!$A$1:$G$1,0))</f>
        <v>D</v>
      </c>
      <c r="L633" t="str">
        <f t="shared" si="28"/>
        <v>Dark</v>
      </c>
      <c r="M633" s="17">
        <f>INDEX(products!$A$1:$G$49,MATCH(orders!$D633,products!$A$1:$A$49,0),MATCH(orders!M$1,products!$A$1:$G$1,0))</f>
        <v>2.5</v>
      </c>
      <c r="N633" s="13">
        <f>INDEX(products!$A$1:$G$49,MATCH(orders!$D633,products!$A$1:$A$49,0),MATCH(orders!N$1,products!$A$1:$G$1,0))</f>
        <v>20.584999999999997</v>
      </c>
      <c r="O633" s="15">
        <f t="shared" si="29"/>
        <v>102.92499999999998</v>
      </c>
      <c r="P633" t="str">
        <f>_xlfn.XLOOKUP(C633,customers!$A$2:$A$1001,customers!$I$2:$I$1001,,0)</f>
        <v>Yes</v>
      </c>
    </row>
    <row r="634" spans="1:16" x14ac:dyDescent="0.25">
      <c r="A634" s="2" t="s">
        <v>4056</v>
      </c>
      <c r="B634" s="3">
        <v>44049</v>
      </c>
      <c r="C634" s="2" t="s">
        <v>4057</v>
      </c>
      <c r="D634" t="s">
        <v>6176</v>
      </c>
      <c r="E634" s="2">
        <v>4</v>
      </c>
      <c r="F634" s="2" t="str">
        <f>_xlfn.XLOOKUP(C634,customers!$A$2:$A$1001,customers!$B$2:$B$1001,,0)</f>
        <v>Marjorie Yoxen</v>
      </c>
      <c r="G634" s="2" t="str">
        <f>IF(_xlfn.XLOOKUP(orders!C634,customers!$A$1:$A$1001,customers!$C$1:$C$1001,,0)=0,"",_xlfn.XLOOKUP(orders!C634,customers!$A$1:$A$1001,customers!$C$1:$C$1001,,0))</f>
        <v>myoxenhk@google.com</v>
      </c>
      <c r="H634" s="2" t="str">
        <f>_xlfn.XLOOKUP(C634,customers!$A$1:$A$1001,customers!$G$1:$G$1001,,0)</f>
        <v>United States</v>
      </c>
      <c r="I634" t="str">
        <f>INDEX(products!$A$1:$G$49,MATCH(orders!$D634,products!$A$1:$A$49,0),MATCH(orders!I$1,products!$A$1:$G$1,0))</f>
        <v>Exc</v>
      </c>
      <c r="J634" t="str">
        <f t="shared" si="27"/>
        <v>Excelsa</v>
      </c>
      <c r="K634" t="str">
        <f>INDEX(products!$A$1:$G$49,MATCH(orders!$D634,products!$A$1:$A$49,0),MATCH(orders!K$1,products!$A$1:$G$1,0))</f>
        <v>L</v>
      </c>
      <c r="L634" t="str">
        <f t="shared" si="28"/>
        <v>Light</v>
      </c>
      <c r="M634" s="17">
        <f>INDEX(products!$A$1:$G$49,MATCH(orders!$D634,products!$A$1:$A$49,0),MATCH(orders!M$1,products!$A$1:$G$1,0))</f>
        <v>0.5</v>
      </c>
      <c r="N634" s="13">
        <f>INDEX(products!$A$1:$G$49,MATCH(orders!$D634,products!$A$1:$A$49,0),MATCH(orders!N$1,products!$A$1:$G$1,0))</f>
        <v>8.91</v>
      </c>
      <c r="O634" s="15">
        <f t="shared" si="29"/>
        <v>35.64</v>
      </c>
      <c r="P634" t="str">
        <f>_xlfn.XLOOKUP(C634,customers!$A$2:$A$1001,customers!$I$2:$I$1001,,0)</f>
        <v>No</v>
      </c>
    </row>
    <row r="635" spans="1:16" x14ac:dyDescent="0.25">
      <c r="A635" s="2" t="s">
        <v>4062</v>
      </c>
      <c r="B635" s="3">
        <v>43820</v>
      </c>
      <c r="C635" s="2" t="s">
        <v>4063</v>
      </c>
      <c r="D635" t="s">
        <v>6179</v>
      </c>
      <c r="E635" s="2">
        <v>4</v>
      </c>
      <c r="F635" s="2" t="str">
        <f>_xlfn.XLOOKUP(C635,customers!$A$2:$A$1001,customers!$B$2:$B$1001,,0)</f>
        <v>Gaspar McGavin</v>
      </c>
      <c r="G635" s="2" t="str">
        <f>IF(_xlfn.XLOOKUP(orders!C635,customers!$A$1:$A$1001,customers!$C$1:$C$1001,,0)=0,"",_xlfn.XLOOKUP(orders!C635,customers!$A$1:$A$1001,customers!$C$1:$C$1001,,0))</f>
        <v>gmcgavinhl@histats.com</v>
      </c>
      <c r="H635" s="2" t="str">
        <f>_xlfn.XLOOKUP(C635,customers!$A$1:$A$1001,customers!$G$1:$G$1001,,0)</f>
        <v>United States</v>
      </c>
      <c r="I635" t="str">
        <f>INDEX(products!$A$1:$G$49,MATCH(orders!$D635,products!$A$1:$A$49,0),MATCH(orders!I$1,products!$A$1:$G$1,0))</f>
        <v>Rob</v>
      </c>
      <c r="J635" t="str">
        <f t="shared" si="27"/>
        <v>Robusta</v>
      </c>
      <c r="K635" t="str">
        <f>INDEX(products!$A$1:$G$49,MATCH(orders!$D635,products!$A$1:$A$49,0),MATCH(orders!K$1,products!$A$1:$G$1,0))</f>
        <v>L</v>
      </c>
      <c r="L635" t="str">
        <f t="shared" si="28"/>
        <v>Light</v>
      </c>
      <c r="M635" s="17">
        <f>INDEX(products!$A$1:$G$49,MATCH(orders!$D635,products!$A$1:$A$49,0),MATCH(orders!M$1,products!$A$1:$G$1,0))</f>
        <v>1</v>
      </c>
      <c r="N635" s="13">
        <f>INDEX(products!$A$1:$G$49,MATCH(orders!$D635,products!$A$1:$A$49,0),MATCH(orders!N$1,products!$A$1:$G$1,0))</f>
        <v>11.95</v>
      </c>
      <c r="O635" s="15">
        <f t="shared" si="29"/>
        <v>47.8</v>
      </c>
      <c r="P635" t="str">
        <f>_xlfn.XLOOKUP(C635,customers!$A$2:$A$1001,customers!$I$2:$I$1001,,0)</f>
        <v>No</v>
      </c>
    </row>
    <row r="636" spans="1:16" x14ac:dyDescent="0.25">
      <c r="A636" s="2" t="s">
        <v>4068</v>
      </c>
      <c r="B636" s="3">
        <v>43940</v>
      </c>
      <c r="C636" s="2" t="s">
        <v>4069</v>
      </c>
      <c r="D636" t="s">
        <v>6162</v>
      </c>
      <c r="E636" s="2">
        <v>3</v>
      </c>
      <c r="F636" s="2" t="str">
        <f>_xlfn.XLOOKUP(C636,customers!$A$2:$A$1001,customers!$B$2:$B$1001,,0)</f>
        <v>Lindy Uttermare</v>
      </c>
      <c r="G636" s="2" t="str">
        <f>IF(_xlfn.XLOOKUP(orders!C636,customers!$A$1:$A$1001,customers!$C$1:$C$1001,,0)=0,"",_xlfn.XLOOKUP(orders!C636,customers!$A$1:$A$1001,customers!$C$1:$C$1001,,0))</f>
        <v>luttermarehm@engadget.com</v>
      </c>
      <c r="H636" s="2" t="str">
        <f>_xlfn.XLOOKUP(C636,customers!$A$1:$A$1001,customers!$G$1:$G$1001,,0)</f>
        <v>United States</v>
      </c>
      <c r="I636" t="str">
        <f>INDEX(products!$A$1:$G$49,MATCH(orders!$D636,products!$A$1:$A$49,0),MATCH(orders!I$1,products!$A$1:$G$1,0))</f>
        <v>Lib</v>
      </c>
      <c r="J636" t="str">
        <f t="shared" si="27"/>
        <v>Liberica</v>
      </c>
      <c r="K636" t="str">
        <f>INDEX(products!$A$1:$G$49,MATCH(orders!$D636,products!$A$1:$A$49,0),MATCH(orders!K$1,products!$A$1:$G$1,0))</f>
        <v>M</v>
      </c>
      <c r="L636" t="str">
        <f t="shared" si="28"/>
        <v>Medium</v>
      </c>
      <c r="M636" s="17">
        <f>INDEX(products!$A$1:$G$49,MATCH(orders!$D636,products!$A$1:$A$49,0),MATCH(orders!M$1,products!$A$1:$G$1,0))</f>
        <v>1</v>
      </c>
      <c r="N636" s="13">
        <f>INDEX(products!$A$1:$G$49,MATCH(orders!$D636,products!$A$1:$A$49,0),MATCH(orders!N$1,products!$A$1:$G$1,0))</f>
        <v>14.55</v>
      </c>
      <c r="O636" s="15">
        <f t="shared" si="29"/>
        <v>43.650000000000006</v>
      </c>
      <c r="P636" t="str">
        <f>_xlfn.XLOOKUP(C636,customers!$A$2:$A$1001,customers!$I$2:$I$1001,,0)</f>
        <v>No</v>
      </c>
    </row>
    <row r="637" spans="1:16" x14ac:dyDescent="0.25">
      <c r="A637" s="2" t="s">
        <v>4074</v>
      </c>
      <c r="B637" s="3">
        <v>44578</v>
      </c>
      <c r="C637" s="2" t="s">
        <v>4075</v>
      </c>
      <c r="D637" t="s">
        <v>6176</v>
      </c>
      <c r="E637" s="2">
        <v>4</v>
      </c>
      <c r="F637" s="2" t="str">
        <f>_xlfn.XLOOKUP(C637,customers!$A$2:$A$1001,customers!$B$2:$B$1001,,0)</f>
        <v>Eal D'Ambrogio</v>
      </c>
      <c r="G637" s="2" t="str">
        <f>IF(_xlfn.XLOOKUP(orders!C637,customers!$A$1:$A$1001,customers!$C$1:$C$1001,,0)=0,"",_xlfn.XLOOKUP(orders!C637,customers!$A$1:$A$1001,customers!$C$1:$C$1001,,0))</f>
        <v>edambrogiohn@techcrunch.com</v>
      </c>
      <c r="H637" s="2" t="str">
        <f>_xlfn.XLOOKUP(C637,customers!$A$1:$A$1001,customers!$G$1:$G$1001,,0)</f>
        <v>United States</v>
      </c>
      <c r="I637" t="str">
        <f>INDEX(products!$A$1:$G$49,MATCH(orders!$D637,products!$A$1:$A$49,0),MATCH(orders!I$1,products!$A$1:$G$1,0))</f>
        <v>Exc</v>
      </c>
      <c r="J637" t="str">
        <f t="shared" si="27"/>
        <v>Excelsa</v>
      </c>
      <c r="K637" t="str">
        <f>INDEX(products!$A$1:$G$49,MATCH(orders!$D637,products!$A$1:$A$49,0),MATCH(orders!K$1,products!$A$1:$G$1,0))</f>
        <v>L</v>
      </c>
      <c r="L637" t="str">
        <f t="shared" si="28"/>
        <v>Light</v>
      </c>
      <c r="M637" s="17">
        <f>INDEX(products!$A$1:$G$49,MATCH(orders!$D637,products!$A$1:$A$49,0),MATCH(orders!M$1,products!$A$1:$G$1,0))</f>
        <v>0.5</v>
      </c>
      <c r="N637" s="13">
        <f>INDEX(products!$A$1:$G$49,MATCH(orders!$D637,products!$A$1:$A$49,0),MATCH(orders!N$1,products!$A$1:$G$1,0))</f>
        <v>8.91</v>
      </c>
      <c r="O637" s="15">
        <f t="shared" si="29"/>
        <v>35.64</v>
      </c>
      <c r="P637" t="str">
        <f>_xlfn.XLOOKUP(C637,customers!$A$2:$A$1001,customers!$I$2:$I$1001,,0)</f>
        <v>Yes</v>
      </c>
    </row>
    <row r="638" spans="1:16" x14ac:dyDescent="0.25">
      <c r="A638" s="2" t="s">
        <v>4080</v>
      </c>
      <c r="B638" s="3">
        <v>43487</v>
      </c>
      <c r="C638" s="2" t="s">
        <v>4081</v>
      </c>
      <c r="D638" t="s">
        <v>6170</v>
      </c>
      <c r="E638" s="2">
        <v>6</v>
      </c>
      <c r="F638" s="2" t="str">
        <f>_xlfn.XLOOKUP(C638,customers!$A$2:$A$1001,customers!$B$2:$B$1001,,0)</f>
        <v>Carolee Winchcombe</v>
      </c>
      <c r="G638" s="2" t="str">
        <f>IF(_xlfn.XLOOKUP(orders!C638,customers!$A$1:$A$1001,customers!$C$1:$C$1001,,0)=0,"",_xlfn.XLOOKUP(orders!C638,customers!$A$1:$A$1001,customers!$C$1:$C$1001,,0))</f>
        <v>cwinchcombeho@jiathis.com</v>
      </c>
      <c r="H638" s="2" t="str">
        <f>_xlfn.XLOOKUP(C638,customers!$A$1:$A$1001,customers!$G$1:$G$1001,,0)</f>
        <v>United States</v>
      </c>
      <c r="I638" t="str">
        <f>INDEX(products!$A$1:$G$49,MATCH(orders!$D638,products!$A$1:$A$49,0),MATCH(orders!I$1,products!$A$1:$G$1,0))</f>
        <v>Lib</v>
      </c>
      <c r="J638" t="str">
        <f t="shared" si="27"/>
        <v>Liberica</v>
      </c>
      <c r="K638" t="str">
        <f>INDEX(products!$A$1:$G$49,MATCH(orders!$D638,products!$A$1:$A$49,0),MATCH(orders!K$1,products!$A$1:$G$1,0))</f>
        <v>L</v>
      </c>
      <c r="L638" t="str">
        <f t="shared" si="28"/>
        <v>Light</v>
      </c>
      <c r="M638" s="17">
        <f>INDEX(products!$A$1:$G$49,MATCH(orders!$D638,products!$A$1:$A$49,0),MATCH(orders!M$1,products!$A$1:$G$1,0))</f>
        <v>1</v>
      </c>
      <c r="N638" s="13">
        <f>INDEX(products!$A$1:$G$49,MATCH(orders!$D638,products!$A$1:$A$49,0),MATCH(orders!N$1,products!$A$1:$G$1,0))</f>
        <v>15.85</v>
      </c>
      <c r="O638" s="15">
        <f t="shared" si="29"/>
        <v>95.1</v>
      </c>
      <c r="P638" t="str">
        <f>_xlfn.XLOOKUP(C638,customers!$A$2:$A$1001,customers!$I$2:$I$1001,,0)</f>
        <v>Yes</v>
      </c>
    </row>
    <row r="639" spans="1:16" x14ac:dyDescent="0.25">
      <c r="A639" s="2" t="s">
        <v>4086</v>
      </c>
      <c r="B639" s="3">
        <v>43889</v>
      </c>
      <c r="C639" s="2" t="s">
        <v>4087</v>
      </c>
      <c r="D639" t="s">
        <v>6166</v>
      </c>
      <c r="E639" s="2">
        <v>1</v>
      </c>
      <c r="F639" s="2" t="str">
        <f>_xlfn.XLOOKUP(C639,customers!$A$2:$A$1001,customers!$B$2:$B$1001,,0)</f>
        <v>Benedikta Paumier</v>
      </c>
      <c r="G639" s="2" t="str">
        <f>IF(_xlfn.XLOOKUP(orders!C639,customers!$A$1:$A$1001,customers!$C$1:$C$1001,,0)=0,"",_xlfn.XLOOKUP(orders!C639,customers!$A$1:$A$1001,customers!$C$1:$C$1001,,0))</f>
        <v>bpaumierhp@umn.edu</v>
      </c>
      <c r="H639" s="2" t="str">
        <f>_xlfn.XLOOKUP(C639,customers!$A$1:$A$1001,customers!$G$1:$G$1001,,0)</f>
        <v>Ireland</v>
      </c>
      <c r="I639" t="str">
        <f>INDEX(products!$A$1:$G$49,MATCH(orders!$D639,products!$A$1:$A$49,0),MATCH(orders!I$1,products!$A$1:$G$1,0))</f>
        <v>Exc</v>
      </c>
      <c r="J639" t="str">
        <f t="shared" si="27"/>
        <v>Excelsa</v>
      </c>
      <c r="K639" t="str">
        <f>INDEX(products!$A$1:$G$49,MATCH(orders!$D639,products!$A$1:$A$49,0),MATCH(orders!K$1,products!$A$1:$G$1,0))</f>
        <v>M</v>
      </c>
      <c r="L639" t="str">
        <f t="shared" si="28"/>
        <v>Medium</v>
      </c>
      <c r="M639" s="17">
        <f>INDEX(products!$A$1:$G$49,MATCH(orders!$D639,products!$A$1:$A$49,0),MATCH(orders!M$1,products!$A$1:$G$1,0))</f>
        <v>2.5</v>
      </c>
      <c r="N639" s="13">
        <f>INDEX(products!$A$1:$G$49,MATCH(orders!$D639,products!$A$1:$A$49,0),MATCH(orders!N$1,products!$A$1:$G$1,0))</f>
        <v>31.624999999999996</v>
      </c>
      <c r="O639" s="15">
        <f t="shared" si="29"/>
        <v>31.624999999999996</v>
      </c>
      <c r="P639" t="str">
        <f>_xlfn.XLOOKUP(C639,customers!$A$2:$A$1001,customers!$I$2:$I$1001,,0)</f>
        <v>Yes</v>
      </c>
    </row>
    <row r="640" spans="1:16" x14ac:dyDescent="0.25">
      <c r="A640" s="2" t="s">
        <v>4093</v>
      </c>
      <c r="B640" s="3">
        <v>43684</v>
      </c>
      <c r="C640" s="2" t="s">
        <v>4094</v>
      </c>
      <c r="D640" t="s">
        <v>6175</v>
      </c>
      <c r="E640" s="2">
        <v>3</v>
      </c>
      <c r="F640" s="2" t="str">
        <f>_xlfn.XLOOKUP(C640,customers!$A$2:$A$1001,customers!$B$2:$B$1001,,0)</f>
        <v>Neville Piatto</v>
      </c>
      <c r="G640" s="2" t="str">
        <f>IF(_xlfn.XLOOKUP(orders!C640,customers!$A$1:$A$1001,customers!$C$1:$C$1001,,0)=0,"",_xlfn.XLOOKUP(orders!C640,customers!$A$1:$A$1001,customers!$C$1:$C$1001,,0))</f>
        <v/>
      </c>
      <c r="H640" s="2" t="str">
        <f>_xlfn.XLOOKUP(C640,customers!$A$1:$A$1001,customers!$G$1:$G$1001,,0)</f>
        <v>Ireland</v>
      </c>
      <c r="I640" t="str">
        <f>INDEX(products!$A$1:$G$49,MATCH(orders!$D640,products!$A$1:$A$49,0),MATCH(orders!I$1,products!$A$1:$G$1,0))</f>
        <v>Ara</v>
      </c>
      <c r="J640" t="str">
        <f t="shared" si="27"/>
        <v>Arabica</v>
      </c>
      <c r="K640" t="str">
        <f>INDEX(products!$A$1:$G$49,MATCH(orders!$D640,products!$A$1:$A$49,0),MATCH(orders!K$1,products!$A$1:$G$1,0))</f>
        <v>M</v>
      </c>
      <c r="L640" t="str">
        <f t="shared" si="28"/>
        <v>Medium</v>
      </c>
      <c r="M640" s="17">
        <f>INDEX(products!$A$1:$G$49,MATCH(orders!$D640,products!$A$1:$A$49,0),MATCH(orders!M$1,products!$A$1:$G$1,0))</f>
        <v>2.5</v>
      </c>
      <c r="N640" s="13">
        <f>INDEX(products!$A$1:$G$49,MATCH(orders!$D640,products!$A$1:$A$49,0),MATCH(orders!N$1,products!$A$1:$G$1,0))</f>
        <v>25.874999999999996</v>
      </c>
      <c r="O640" s="15">
        <f t="shared" si="29"/>
        <v>77.624999999999986</v>
      </c>
      <c r="P640" t="str">
        <f>_xlfn.XLOOKUP(C640,customers!$A$2:$A$1001,customers!$I$2:$I$1001,,0)</f>
        <v>Yes</v>
      </c>
    </row>
    <row r="641" spans="1:16" x14ac:dyDescent="0.25">
      <c r="A641" s="2" t="s">
        <v>4098</v>
      </c>
      <c r="B641" s="3">
        <v>44331</v>
      </c>
      <c r="C641" s="2" t="s">
        <v>4099</v>
      </c>
      <c r="D641" t="s">
        <v>6150</v>
      </c>
      <c r="E641" s="2">
        <v>1</v>
      </c>
      <c r="F641" s="2" t="str">
        <f>_xlfn.XLOOKUP(C641,customers!$A$2:$A$1001,customers!$B$2:$B$1001,,0)</f>
        <v>Jeno Capey</v>
      </c>
      <c r="G641" s="2" t="str">
        <f>IF(_xlfn.XLOOKUP(orders!C641,customers!$A$1:$A$1001,customers!$C$1:$C$1001,,0)=0,"",_xlfn.XLOOKUP(orders!C641,customers!$A$1:$A$1001,customers!$C$1:$C$1001,,0))</f>
        <v>jcapeyhr@bravesites.com</v>
      </c>
      <c r="H641" s="2" t="str">
        <f>_xlfn.XLOOKUP(C641,customers!$A$1:$A$1001,customers!$G$1:$G$1001,,0)</f>
        <v>United States</v>
      </c>
      <c r="I641" t="str">
        <f>INDEX(products!$A$1:$G$49,MATCH(orders!$D641,products!$A$1:$A$49,0),MATCH(orders!I$1,products!$A$1:$G$1,0))</f>
        <v>Lib</v>
      </c>
      <c r="J641" t="str">
        <f t="shared" si="27"/>
        <v>Liberica</v>
      </c>
      <c r="K641" t="str">
        <f>INDEX(products!$A$1:$G$49,MATCH(orders!$D641,products!$A$1:$A$49,0),MATCH(orders!K$1,products!$A$1:$G$1,0))</f>
        <v>D</v>
      </c>
      <c r="L641" t="str">
        <f t="shared" si="28"/>
        <v>Dark</v>
      </c>
      <c r="M641" s="17">
        <f>INDEX(products!$A$1:$G$49,MATCH(orders!$D641,products!$A$1:$A$49,0),MATCH(orders!M$1,products!$A$1:$G$1,0))</f>
        <v>0.2</v>
      </c>
      <c r="N641" s="13">
        <f>INDEX(products!$A$1:$G$49,MATCH(orders!$D641,products!$A$1:$A$49,0),MATCH(orders!N$1,products!$A$1:$G$1,0))</f>
        <v>3.8849999999999998</v>
      </c>
      <c r="O641" s="15">
        <f t="shared" si="29"/>
        <v>3.8849999999999998</v>
      </c>
      <c r="P641" t="str">
        <f>_xlfn.XLOOKUP(C641,customers!$A$2:$A$1001,customers!$I$2:$I$1001,,0)</f>
        <v>Yes</v>
      </c>
    </row>
    <row r="642" spans="1:16" x14ac:dyDescent="0.25">
      <c r="A642" s="2" t="s">
        <v>4104</v>
      </c>
      <c r="B642" s="3">
        <v>44547</v>
      </c>
      <c r="C642" s="2" t="s">
        <v>4152</v>
      </c>
      <c r="D642" t="s">
        <v>6142</v>
      </c>
      <c r="E642" s="2">
        <v>5</v>
      </c>
      <c r="F642" s="2" t="str">
        <f>_xlfn.XLOOKUP(C642,customers!$A$2:$A$1001,customers!$B$2:$B$1001,,0)</f>
        <v>Tuckie Mathonnet</v>
      </c>
      <c r="G642" s="2" t="str">
        <f>IF(_xlfn.XLOOKUP(orders!C642,customers!$A$1:$A$1001,customers!$C$1:$C$1001,,0)=0,"",_xlfn.XLOOKUP(orders!C642,customers!$A$1:$A$1001,customers!$C$1:$C$1001,,0))</f>
        <v>tmathonneti0@google.co.jp</v>
      </c>
      <c r="H642" s="2" t="str">
        <f>_xlfn.XLOOKUP(C642,customers!$A$1:$A$1001,customers!$G$1:$G$1001,,0)</f>
        <v>United States</v>
      </c>
      <c r="I642" t="str">
        <f>INDEX(products!$A$1:$G$49,MATCH(orders!$D642,products!$A$1:$A$49,0),MATCH(orders!I$1,products!$A$1:$G$1,0))</f>
        <v>Rob</v>
      </c>
      <c r="J642" t="str">
        <f t="shared" ref="J642:J705" si="30">IF(I642="Rob","Robusta", IF(I642="Exc", "Excelsa", IF(I642="Lib","Liberica", IF(I642="Ara","Arabica",""))))</f>
        <v>Robusta</v>
      </c>
      <c r="K642" t="str">
        <f>INDEX(products!$A$1:$G$49,MATCH(orders!$D642,products!$A$1:$A$49,0),MATCH(orders!K$1,products!$A$1:$G$1,0))</f>
        <v>L</v>
      </c>
      <c r="L642" t="str">
        <f t="shared" ref="L642:L705" si="31">IF(K642="M","Medium", IF(K642="L","Light", IF(K642="D","Dark","")))</f>
        <v>Light</v>
      </c>
      <c r="M642" s="17">
        <f>INDEX(products!$A$1:$G$49,MATCH(orders!$D642,products!$A$1:$A$49,0),MATCH(orders!M$1,products!$A$1:$G$1,0))</f>
        <v>2.5</v>
      </c>
      <c r="N642" s="13">
        <f>INDEX(products!$A$1:$G$49,MATCH(orders!$D642,products!$A$1:$A$49,0),MATCH(orders!N$1,products!$A$1:$G$1,0))</f>
        <v>27.484999999999996</v>
      </c>
      <c r="O642" s="15">
        <f t="shared" si="29"/>
        <v>137.42499999999998</v>
      </c>
      <c r="P642" t="str">
        <f>_xlfn.XLOOKUP(C642,customers!$A$2:$A$1001,customers!$I$2:$I$1001,,0)</f>
        <v>No</v>
      </c>
    </row>
    <row r="643" spans="1:16" x14ac:dyDescent="0.25">
      <c r="A643" s="2" t="s">
        <v>4109</v>
      </c>
      <c r="B643" s="3">
        <v>44448</v>
      </c>
      <c r="C643" s="2" t="s">
        <v>4110</v>
      </c>
      <c r="D643" t="s">
        <v>6179</v>
      </c>
      <c r="E643" s="2">
        <v>3</v>
      </c>
      <c r="F643" s="2" t="str">
        <f>_xlfn.XLOOKUP(C643,customers!$A$2:$A$1001,customers!$B$2:$B$1001,,0)</f>
        <v>Yardley Basill</v>
      </c>
      <c r="G643" s="2" t="str">
        <f>IF(_xlfn.XLOOKUP(orders!C643,customers!$A$1:$A$1001,customers!$C$1:$C$1001,,0)=0,"",_xlfn.XLOOKUP(orders!C643,customers!$A$1:$A$1001,customers!$C$1:$C$1001,,0))</f>
        <v>ybasillht@theguardian.com</v>
      </c>
      <c r="H643" s="2" t="str">
        <f>_xlfn.XLOOKUP(C643,customers!$A$1:$A$1001,customers!$G$1:$G$1001,,0)</f>
        <v>United States</v>
      </c>
      <c r="I643" t="str">
        <f>INDEX(products!$A$1:$G$49,MATCH(orders!$D643,products!$A$1:$A$49,0),MATCH(orders!I$1,products!$A$1:$G$1,0))</f>
        <v>Rob</v>
      </c>
      <c r="J643" t="str">
        <f t="shared" si="30"/>
        <v>Robusta</v>
      </c>
      <c r="K643" t="str">
        <f>INDEX(products!$A$1:$G$49,MATCH(orders!$D643,products!$A$1:$A$49,0),MATCH(orders!K$1,products!$A$1:$G$1,0))</f>
        <v>L</v>
      </c>
      <c r="L643" t="str">
        <f t="shared" si="31"/>
        <v>Light</v>
      </c>
      <c r="M643" s="17">
        <f>INDEX(products!$A$1:$G$49,MATCH(orders!$D643,products!$A$1:$A$49,0),MATCH(orders!M$1,products!$A$1:$G$1,0))</f>
        <v>1</v>
      </c>
      <c r="N643" s="13">
        <f>INDEX(products!$A$1:$G$49,MATCH(orders!$D643,products!$A$1:$A$49,0),MATCH(orders!N$1,products!$A$1:$G$1,0))</f>
        <v>11.95</v>
      </c>
      <c r="O643" s="15">
        <f t="shared" ref="O643:O706" si="32">N643*E643</f>
        <v>35.849999999999994</v>
      </c>
      <c r="P643" t="str">
        <f>_xlfn.XLOOKUP(C643,customers!$A$2:$A$1001,customers!$I$2:$I$1001,,0)</f>
        <v>Yes</v>
      </c>
    </row>
    <row r="644" spans="1:16" x14ac:dyDescent="0.25">
      <c r="A644" s="2" t="s">
        <v>4115</v>
      </c>
      <c r="B644" s="3">
        <v>43880</v>
      </c>
      <c r="C644" s="2" t="s">
        <v>4116</v>
      </c>
      <c r="D644" t="s">
        <v>6156</v>
      </c>
      <c r="E644" s="2">
        <v>2</v>
      </c>
      <c r="F644" s="2" t="str">
        <f>_xlfn.XLOOKUP(C644,customers!$A$2:$A$1001,customers!$B$2:$B$1001,,0)</f>
        <v>Maggy Baistow</v>
      </c>
      <c r="G644" s="2" t="str">
        <f>IF(_xlfn.XLOOKUP(orders!C644,customers!$A$1:$A$1001,customers!$C$1:$C$1001,,0)=0,"",_xlfn.XLOOKUP(orders!C644,customers!$A$1:$A$1001,customers!$C$1:$C$1001,,0))</f>
        <v>mbaistowhu@i2i.jp</v>
      </c>
      <c r="H644" s="2" t="str">
        <f>_xlfn.XLOOKUP(C644,customers!$A$1:$A$1001,customers!$G$1:$G$1001,,0)</f>
        <v>United Kingdom</v>
      </c>
      <c r="I644" t="str">
        <f>INDEX(products!$A$1:$G$49,MATCH(orders!$D644,products!$A$1:$A$49,0),MATCH(orders!I$1,products!$A$1:$G$1,0))</f>
        <v>Exc</v>
      </c>
      <c r="J644" t="str">
        <f t="shared" si="30"/>
        <v>Excelsa</v>
      </c>
      <c r="K644" t="str">
        <f>INDEX(products!$A$1:$G$49,MATCH(orders!$D644,products!$A$1:$A$49,0),MATCH(orders!K$1,products!$A$1:$G$1,0))</f>
        <v>M</v>
      </c>
      <c r="L644" t="str">
        <f t="shared" si="31"/>
        <v>Medium</v>
      </c>
      <c r="M644" s="17">
        <f>INDEX(products!$A$1:$G$49,MATCH(orders!$D644,products!$A$1:$A$49,0),MATCH(orders!M$1,products!$A$1:$G$1,0))</f>
        <v>0.2</v>
      </c>
      <c r="N644" s="13">
        <f>INDEX(products!$A$1:$G$49,MATCH(orders!$D644,products!$A$1:$A$49,0),MATCH(orders!N$1,products!$A$1:$G$1,0))</f>
        <v>4.125</v>
      </c>
      <c r="O644" s="15">
        <f t="shared" si="32"/>
        <v>8.25</v>
      </c>
      <c r="P644" t="str">
        <f>_xlfn.XLOOKUP(C644,customers!$A$2:$A$1001,customers!$I$2:$I$1001,,0)</f>
        <v>Yes</v>
      </c>
    </row>
    <row r="645" spans="1:16" x14ac:dyDescent="0.25">
      <c r="A645" s="2" t="s">
        <v>4123</v>
      </c>
      <c r="B645" s="3">
        <v>44011</v>
      </c>
      <c r="C645" s="2" t="s">
        <v>4124</v>
      </c>
      <c r="D645" t="s">
        <v>6148</v>
      </c>
      <c r="E645" s="2">
        <v>3</v>
      </c>
      <c r="F645" s="2" t="str">
        <f>_xlfn.XLOOKUP(C645,customers!$A$2:$A$1001,customers!$B$2:$B$1001,,0)</f>
        <v>Courtney Pallant</v>
      </c>
      <c r="G645" s="2" t="str">
        <f>IF(_xlfn.XLOOKUP(orders!C645,customers!$A$1:$A$1001,customers!$C$1:$C$1001,,0)=0,"",_xlfn.XLOOKUP(orders!C645,customers!$A$1:$A$1001,customers!$C$1:$C$1001,,0))</f>
        <v>cpallanthv@typepad.com</v>
      </c>
      <c r="H645" s="2" t="str">
        <f>_xlfn.XLOOKUP(C645,customers!$A$1:$A$1001,customers!$G$1:$G$1001,,0)</f>
        <v>United States</v>
      </c>
      <c r="I645" t="str">
        <f>INDEX(products!$A$1:$G$49,MATCH(orders!$D645,products!$A$1:$A$49,0),MATCH(orders!I$1,products!$A$1:$G$1,0))</f>
        <v>Exc</v>
      </c>
      <c r="J645" t="str">
        <f t="shared" si="30"/>
        <v>Excelsa</v>
      </c>
      <c r="K645" t="str">
        <f>INDEX(products!$A$1:$G$49,MATCH(orders!$D645,products!$A$1:$A$49,0),MATCH(orders!K$1,products!$A$1:$G$1,0))</f>
        <v>L</v>
      </c>
      <c r="L645" t="str">
        <f t="shared" si="31"/>
        <v>Light</v>
      </c>
      <c r="M645" s="17">
        <f>INDEX(products!$A$1:$G$49,MATCH(orders!$D645,products!$A$1:$A$49,0),MATCH(orders!M$1,products!$A$1:$G$1,0))</f>
        <v>2.5</v>
      </c>
      <c r="N645" s="13">
        <f>INDEX(products!$A$1:$G$49,MATCH(orders!$D645,products!$A$1:$A$49,0),MATCH(orders!N$1,products!$A$1:$G$1,0))</f>
        <v>34.154999999999994</v>
      </c>
      <c r="O645" s="15">
        <f t="shared" si="32"/>
        <v>102.46499999999997</v>
      </c>
      <c r="P645" t="str">
        <f>_xlfn.XLOOKUP(C645,customers!$A$2:$A$1001,customers!$I$2:$I$1001,,0)</f>
        <v>Yes</v>
      </c>
    </row>
    <row r="646" spans="1:16" x14ac:dyDescent="0.25">
      <c r="A646" s="2" t="s">
        <v>4128</v>
      </c>
      <c r="B646" s="3">
        <v>44694</v>
      </c>
      <c r="C646" s="2" t="s">
        <v>4129</v>
      </c>
      <c r="D646" t="s">
        <v>6149</v>
      </c>
      <c r="E646" s="2">
        <v>2</v>
      </c>
      <c r="F646" s="2" t="str">
        <f>_xlfn.XLOOKUP(C646,customers!$A$2:$A$1001,customers!$B$2:$B$1001,,0)</f>
        <v>Marne Mingey</v>
      </c>
      <c r="G646" s="2" t="str">
        <f>IF(_xlfn.XLOOKUP(orders!C646,customers!$A$1:$A$1001,customers!$C$1:$C$1001,,0)=0,"",_xlfn.XLOOKUP(orders!C646,customers!$A$1:$A$1001,customers!$C$1:$C$1001,,0))</f>
        <v/>
      </c>
      <c r="H646" s="2" t="str">
        <f>_xlfn.XLOOKUP(C646,customers!$A$1:$A$1001,customers!$G$1:$G$1001,,0)</f>
        <v>United States</v>
      </c>
      <c r="I646" t="str">
        <f>INDEX(products!$A$1:$G$49,MATCH(orders!$D646,products!$A$1:$A$49,0),MATCH(orders!I$1,products!$A$1:$G$1,0))</f>
        <v>Rob</v>
      </c>
      <c r="J646" t="str">
        <f t="shared" si="30"/>
        <v>Robusta</v>
      </c>
      <c r="K646" t="str">
        <f>INDEX(products!$A$1:$G$49,MATCH(orders!$D646,products!$A$1:$A$49,0),MATCH(orders!K$1,products!$A$1:$G$1,0))</f>
        <v>D</v>
      </c>
      <c r="L646" t="str">
        <f t="shared" si="31"/>
        <v>Dark</v>
      </c>
      <c r="M646" s="17">
        <f>INDEX(products!$A$1:$G$49,MATCH(orders!$D646,products!$A$1:$A$49,0),MATCH(orders!M$1,products!$A$1:$G$1,0))</f>
        <v>2.5</v>
      </c>
      <c r="N646" s="13">
        <f>INDEX(products!$A$1:$G$49,MATCH(orders!$D646,products!$A$1:$A$49,0),MATCH(orders!N$1,products!$A$1:$G$1,0))</f>
        <v>20.584999999999997</v>
      </c>
      <c r="O646" s="15">
        <f t="shared" si="32"/>
        <v>41.169999999999995</v>
      </c>
      <c r="P646" t="str">
        <f>_xlfn.XLOOKUP(C646,customers!$A$2:$A$1001,customers!$I$2:$I$1001,,0)</f>
        <v>No</v>
      </c>
    </row>
    <row r="647" spans="1:16" x14ac:dyDescent="0.25">
      <c r="A647" s="2" t="s">
        <v>4133</v>
      </c>
      <c r="B647" s="3">
        <v>44106</v>
      </c>
      <c r="C647" s="2" t="s">
        <v>4134</v>
      </c>
      <c r="D647" t="s">
        <v>6168</v>
      </c>
      <c r="E647" s="2">
        <v>3</v>
      </c>
      <c r="F647" s="2" t="str">
        <f>_xlfn.XLOOKUP(C647,customers!$A$2:$A$1001,customers!$B$2:$B$1001,,0)</f>
        <v>Denny O' Ronan</v>
      </c>
      <c r="G647" s="2" t="str">
        <f>IF(_xlfn.XLOOKUP(orders!C647,customers!$A$1:$A$1001,customers!$C$1:$C$1001,,0)=0,"",_xlfn.XLOOKUP(orders!C647,customers!$A$1:$A$1001,customers!$C$1:$C$1001,,0))</f>
        <v>dohx@redcross.org</v>
      </c>
      <c r="H647" s="2" t="str">
        <f>_xlfn.XLOOKUP(C647,customers!$A$1:$A$1001,customers!$G$1:$G$1001,,0)</f>
        <v>United States</v>
      </c>
      <c r="I647" t="str">
        <f>INDEX(products!$A$1:$G$49,MATCH(orders!$D647,products!$A$1:$A$49,0),MATCH(orders!I$1,products!$A$1:$G$1,0))</f>
        <v>Ara</v>
      </c>
      <c r="J647" t="str">
        <f t="shared" si="30"/>
        <v>Arabica</v>
      </c>
      <c r="K647" t="str">
        <f>INDEX(products!$A$1:$G$49,MATCH(orders!$D647,products!$A$1:$A$49,0),MATCH(orders!K$1,products!$A$1:$G$1,0))</f>
        <v>D</v>
      </c>
      <c r="L647" t="str">
        <f t="shared" si="31"/>
        <v>Dark</v>
      </c>
      <c r="M647" s="17">
        <f>INDEX(products!$A$1:$G$49,MATCH(orders!$D647,products!$A$1:$A$49,0),MATCH(orders!M$1,products!$A$1:$G$1,0))</f>
        <v>2.5</v>
      </c>
      <c r="N647" s="13">
        <f>INDEX(products!$A$1:$G$49,MATCH(orders!$D647,products!$A$1:$A$49,0),MATCH(orders!N$1,products!$A$1:$G$1,0))</f>
        <v>22.884999999999998</v>
      </c>
      <c r="O647" s="15">
        <f t="shared" si="32"/>
        <v>68.655000000000001</v>
      </c>
      <c r="P647" t="str">
        <f>_xlfn.XLOOKUP(C647,customers!$A$2:$A$1001,customers!$I$2:$I$1001,,0)</f>
        <v>Yes</v>
      </c>
    </row>
    <row r="648" spans="1:16" x14ac:dyDescent="0.25">
      <c r="A648" s="2" t="s">
        <v>4139</v>
      </c>
      <c r="B648" s="3">
        <v>44532</v>
      </c>
      <c r="C648" s="2" t="s">
        <v>4140</v>
      </c>
      <c r="D648" t="s">
        <v>6147</v>
      </c>
      <c r="E648" s="2">
        <v>1</v>
      </c>
      <c r="F648" s="2" t="str">
        <f>_xlfn.XLOOKUP(C648,customers!$A$2:$A$1001,customers!$B$2:$B$1001,,0)</f>
        <v>Dottie Rallin</v>
      </c>
      <c r="G648" s="2" t="str">
        <f>IF(_xlfn.XLOOKUP(orders!C648,customers!$A$1:$A$1001,customers!$C$1:$C$1001,,0)=0,"",_xlfn.XLOOKUP(orders!C648,customers!$A$1:$A$1001,customers!$C$1:$C$1001,,0))</f>
        <v>drallinhy@howstuffworks.com</v>
      </c>
      <c r="H648" s="2" t="str">
        <f>_xlfn.XLOOKUP(C648,customers!$A$1:$A$1001,customers!$G$1:$G$1001,,0)</f>
        <v>United States</v>
      </c>
      <c r="I648" t="str">
        <f>INDEX(products!$A$1:$G$49,MATCH(orders!$D648,products!$A$1:$A$49,0),MATCH(orders!I$1,products!$A$1:$G$1,0))</f>
        <v>Ara</v>
      </c>
      <c r="J648" t="str">
        <f t="shared" si="30"/>
        <v>Arabica</v>
      </c>
      <c r="K648" t="str">
        <f>INDEX(products!$A$1:$G$49,MATCH(orders!$D648,products!$A$1:$A$49,0),MATCH(orders!K$1,products!$A$1:$G$1,0))</f>
        <v>D</v>
      </c>
      <c r="L648" t="str">
        <f t="shared" si="31"/>
        <v>Dark</v>
      </c>
      <c r="M648" s="17">
        <f>INDEX(products!$A$1:$G$49,MATCH(orders!$D648,products!$A$1:$A$49,0),MATCH(orders!M$1,products!$A$1:$G$1,0))</f>
        <v>1</v>
      </c>
      <c r="N648" s="13">
        <f>INDEX(products!$A$1:$G$49,MATCH(orders!$D648,products!$A$1:$A$49,0),MATCH(orders!N$1,products!$A$1:$G$1,0))</f>
        <v>9.9499999999999993</v>
      </c>
      <c r="O648" s="15">
        <f t="shared" si="32"/>
        <v>9.9499999999999993</v>
      </c>
      <c r="P648" t="str">
        <f>_xlfn.XLOOKUP(C648,customers!$A$2:$A$1001,customers!$I$2:$I$1001,,0)</f>
        <v>Yes</v>
      </c>
    </row>
    <row r="649" spans="1:16" x14ac:dyDescent="0.25">
      <c r="A649" s="2" t="s">
        <v>4145</v>
      </c>
      <c r="B649" s="3">
        <v>44502</v>
      </c>
      <c r="C649" s="2" t="s">
        <v>4146</v>
      </c>
      <c r="D649" t="s">
        <v>6161</v>
      </c>
      <c r="E649" s="2">
        <v>3</v>
      </c>
      <c r="F649" s="2" t="str">
        <f>_xlfn.XLOOKUP(C649,customers!$A$2:$A$1001,customers!$B$2:$B$1001,,0)</f>
        <v>Ardith Chill</v>
      </c>
      <c r="G649" s="2" t="str">
        <f>IF(_xlfn.XLOOKUP(orders!C649,customers!$A$1:$A$1001,customers!$C$1:$C$1001,,0)=0,"",_xlfn.XLOOKUP(orders!C649,customers!$A$1:$A$1001,customers!$C$1:$C$1001,,0))</f>
        <v>achillhz@epa.gov</v>
      </c>
      <c r="H649" s="2" t="str">
        <f>_xlfn.XLOOKUP(C649,customers!$A$1:$A$1001,customers!$G$1:$G$1001,,0)</f>
        <v>United Kingdom</v>
      </c>
      <c r="I649" t="str">
        <f>INDEX(products!$A$1:$G$49,MATCH(orders!$D649,products!$A$1:$A$49,0),MATCH(orders!I$1,products!$A$1:$G$1,0))</f>
        <v>Lib</v>
      </c>
      <c r="J649" t="str">
        <f t="shared" si="30"/>
        <v>Liberica</v>
      </c>
      <c r="K649" t="str">
        <f>INDEX(products!$A$1:$G$49,MATCH(orders!$D649,products!$A$1:$A$49,0),MATCH(orders!K$1,products!$A$1:$G$1,0))</f>
        <v>L</v>
      </c>
      <c r="L649" t="str">
        <f t="shared" si="31"/>
        <v>Light</v>
      </c>
      <c r="M649" s="17">
        <f>INDEX(products!$A$1:$G$49,MATCH(orders!$D649,products!$A$1:$A$49,0),MATCH(orders!M$1,products!$A$1:$G$1,0))</f>
        <v>0.5</v>
      </c>
      <c r="N649" s="13">
        <f>INDEX(products!$A$1:$G$49,MATCH(orders!$D649,products!$A$1:$A$49,0),MATCH(orders!N$1,products!$A$1:$G$1,0))</f>
        <v>9.51</v>
      </c>
      <c r="O649" s="15">
        <f t="shared" si="32"/>
        <v>28.53</v>
      </c>
      <c r="P649" t="str">
        <f>_xlfn.XLOOKUP(C649,customers!$A$2:$A$1001,customers!$I$2:$I$1001,,0)</f>
        <v>Yes</v>
      </c>
    </row>
    <row r="650" spans="1:16" x14ac:dyDescent="0.25">
      <c r="A650" s="2" t="s">
        <v>4151</v>
      </c>
      <c r="B650" s="3">
        <v>43884</v>
      </c>
      <c r="C650" s="2" t="s">
        <v>4152</v>
      </c>
      <c r="D650" t="s">
        <v>6163</v>
      </c>
      <c r="E650" s="2">
        <v>6</v>
      </c>
      <c r="F650" s="2" t="str">
        <f>_xlfn.XLOOKUP(C650,customers!$A$2:$A$1001,customers!$B$2:$B$1001,,0)</f>
        <v>Tuckie Mathonnet</v>
      </c>
      <c r="G650" s="2" t="str">
        <f>IF(_xlfn.XLOOKUP(orders!C650,customers!$A$1:$A$1001,customers!$C$1:$C$1001,,0)=0,"",_xlfn.XLOOKUP(orders!C650,customers!$A$1:$A$1001,customers!$C$1:$C$1001,,0))</f>
        <v>tmathonneti0@google.co.jp</v>
      </c>
      <c r="H650" s="2" t="str">
        <f>_xlfn.XLOOKUP(C650,customers!$A$1:$A$1001,customers!$G$1:$G$1001,,0)</f>
        <v>United States</v>
      </c>
      <c r="I650" t="str">
        <f>INDEX(products!$A$1:$G$49,MATCH(orders!$D650,products!$A$1:$A$49,0),MATCH(orders!I$1,products!$A$1:$G$1,0))</f>
        <v>Rob</v>
      </c>
      <c r="J650" t="str">
        <f t="shared" si="30"/>
        <v>Robusta</v>
      </c>
      <c r="K650" t="str">
        <f>INDEX(products!$A$1:$G$49,MATCH(orders!$D650,products!$A$1:$A$49,0),MATCH(orders!K$1,products!$A$1:$G$1,0))</f>
        <v>D</v>
      </c>
      <c r="L650" t="str">
        <f t="shared" si="31"/>
        <v>Dark</v>
      </c>
      <c r="M650" s="17">
        <f>INDEX(products!$A$1:$G$49,MATCH(orders!$D650,products!$A$1:$A$49,0),MATCH(orders!M$1,products!$A$1:$G$1,0))</f>
        <v>0.2</v>
      </c>
      <c r="N650" s="13">
        <f>INDEX(products!$A$1:$G$49,MATCH(orders!$D650,products!$A$1:$A$49,0),MATCH(orders!N$1,products!$A$1:$G$1,0))</f>
        <v>2.6849999999999996</v>
      </c>
      <c r="O650" s="15">
        <f t="shared" si="32"/>
        <v>16.11</v>
      </c>
      <c r="P650" t="str">
        <f>_xlfn.XLOOKUP(C650,customers!$A$2:$A$1001,customers!$I$2:$I$1001,,0)</f>
        <v>No</v>
      </c>
    </row>
    <row r="651" spans="1:16" x14ac:dyDescent="0.25">
      <c r="A651" s="2" t="s">
        <v>4157</v>
      </c>
      <c r="B651" s="3">
        <v>44015</v>
      </c>
      <c r="C651" s="2" t="s">
        <v>4158</v>
      </c>
      <c r="D651" t="s">
        <v>6170</v>
      </c>
      <c r="E651" s="2">
        <v>6</v>
      </c>
      <c r="F651" s="2" t="str">
        <f>_xlfn.XLOOKUP(C651,customers!$A$2:$A$1001,customers!$B$2:$B$1001,,0)</f>
        <v>Charmane Denys</v>
      </c>
      <c r="G651" s="2" t="str">
        <f>IF(_xlfn.XLOOKUP(orders!C651,customers!$A$1:$A$1001,customers!$C$1:$C$1001,,0)=0,"",_xlfn.XLOOKUP(orders!C651,customers!$A$1:$A$1001,customers!$C$1:$C$1001,,0))</f>
        <v>cdenysi1@is.gd</v>
      </c>
      <c r="H651" s="2" t="str">
        <f>_xlfn.XLOOKUP(C651,customers!$A$1:$A$1001,customers!$G$1:$G$1001,,0)</f>
        <v>United Kingdom</v>
      </c>
      <c r="I651" t="str">
        <f>INDEX(products!$A$1:$G$49,MATCH(orders!$D651,products!$A$1:$A$49,0),MATCH(orders!I$1,products!$A$1:$G$1,0))</f>
        <v>Lib</v>
      </c>
      <c r="J651" t="str">
        <f t="shared" si="30"/>
        <v>Liberica</v>
      </c>
      <c r="K651" t="str">
        <f>INDEX(products!$A$1:$G$49,MATCH(orders!$D651,products!$A$1:$A$49,0),MATCH(orders!K$1,products!$A$1:$G$1,0))</f>
        <v>L</v>
      </c>
      <c r="L651" t="str">
        <f t="shared" si="31"/>
        <v>Light</v>
      </c>
      <c r="M651" s="17">
        <f>INDEX(products!$A$1:$G$49,MATCH(orders!$D651,products!$A$1:$A$49,0),MATCH(orders!M$1,products!$A$1:$G$1,0))</f>
        <v>1</v>
      </c>
      <c r="N651" s="13">
        <f>INDEX(products!$A$1:$G$49,MATCH(orders!$D651,products!$A$1:$A$49,0),MATCH(orders!N$1,products!$A$1:$G$1,0))</f>
        <v>15.85</v>
      </c>
      <c r="O651" s="15">
        <f t="shared" si="32"/>
        <v>95.1</v>
      </c>
      <c r="P651" t="str">
        <f>_xlfn.XLOOKUP(C651,customers!$A$2:$A$1001,customers!$I$2:$I$1001,,0)</f>
        <v>No</v>
      </c>
    </row>
    <row r="652" spans="1:16" x14ac:dyDescent="0.25">
      <c r="A652" s="2" t="s">
        <v>4163</v>
      </c>
      <c r="B652" s="3">
        <v>43507</v>
      </c>
      <c r="C652" s="2" t="s">
        <v>4164</v>
      </c>
      <c r="D652" t="s">
        <v>6172</v>
      </c>
      <c r="E652" s="2">
        <v>1</v>
      </c>
      <c r="F652" s="2" t="str">
        <f>_xlfn.XLOOKUP(C652,customers!$A$2:$A$1001,customers!$B$2:$B$1001,,0)</f>
        <v>Cecily Stebbings</v>
      </c>
      <c r="G652" s="2" t="str">
        <f>IF(_xlfn.XLOOKUP(orders!C652,customers!$A$1:$A$1001,customers!$C$1:$C$1001,,0)=0,"",_xlfn.XLOOKUP(orders!C652,customers!$A$1:$A$1001,customers!$C$1:$C$1001,,0))</f>
        <v>cstebbingsi2@drupal.org</v>
      </c>
      <c r="H652" s="2" t="str">
        <f>_xlfn.XLOOKUP(C652,customers!$A$1:$A$1001,customers!$G$1:$G$1001,,0)</f>
        <v>United States</v>
      </c>
      <c r="I652" t="str">
        <f>INDEX(products!$A$1:$G$49,MATCH(orders!$D652,products!$A$1:$A$49,0),MATCH(orders!I$1,products!$A$1:$G$1,0))</f>
        <v>Rob</v>
      </c>
      <c r="J652" t="str">
        <f t="shared" si="30"/>
        <v>Robusta</v>
      </c>
      <c r="K652" t="str">
        <f>INDEX(products!$A$1:$G$49,MATCH(orders!$D652,products!$A$1:$A$49,0),MATCH(orders!K$1,products!$A$1:$G$1,0))</f>
        <v>D</v>
      </c>
      <c r="L652" t="str">
        <f t="shared" si="31"/>
        <v>Dark</v>
      </c>
      <c r="M652" s="17">
        <f>INDEX(products!$A$1:$G$49,MATCH(orders!$D652,products!$A$1:$A$49,0),MATCH(orders!M$1,products!$A$1:$G$1,0))</f>
        <v>0.5</v>
      </c>
      <c r="N652" s="13">
        <f>INDEX(products!$A$1:$G$49,MATCH(orders!$D652,products!$A$1:$A$49,0),MATCH(orders!N$1,products!$A$1:$G$1,0))</f>
        <v>5.3699999999999992</v>
      </c>
      <c r="O652" s="15">
        <f t="shared" si="32"/>
        <v>5.3699999999999992</v>
      </c>
      <c r="P652" t="str">
        <f>_xlfn.XLOOKUP(C652,customers!$A$2:$A$1001,customers!$I$2:$I$1001,,0)</f>
        <v>Yes</v>
      </c>
    </row>
    <row r="653" spans="1:16" x14ac:dyDescent="0.25">
      <c r="A653" s="2" t="s">
        <v>4169</v>
      </c>
      <c r="B653" s="3">
        <v>44084</v>
      </c>
      <c r="C653" s="2" t="s">
        <v>4170</v>
      </c>
      <c r="D653" t="s">
        <v>6179</v>
      </c>
      <c r="E653" s="2">
        <v>4</v>
      </c>
      <c r="F653" s="2" t="str">
        <f>_xlfn.XLOOKUP(C653,customers!$A$2:$A$1001,customers!$B$2:$B$1001,,0)</f>
        <v>Giana Tonnesen</v>
      </c>
      <c r="G653" s="2" t="str">
        <f>IF(_xlfn.XLOOKUP(orders!C653,customers!$A$1:$A$1001,customers!$C$1:$C$1001,,0)=0,"",_xlfn.XLOOKUP(orders!C653,customers!$A$1:$A$1001,customers!$C$1:$C$1001,,0))</f>
        <v/>
      </c>
      <c r="H653" s="2" t="str">
        <f>_xlfn.XLOOKUP(C653,customers!$A$1:$A$1001,customers!$G$1:$G$1001,,0)</f>
        <v>United States</v>
      </c>
      <c r="I653" t="str">
        <f>INDEX(products!$A$1:$G$49,MATCH(orders!$D653,products!$A$1:$A$49,0),MATCH(orders!I$1,products!$A$1:$G$1,0))</f>
        <v>Rob</v>
      </c>
      <c r="J653" t="str">
        <f t="shared" si="30"/>
        <v>Robusta</v>
      </c>
      <c r="K653" t="str">
        <f>INDEX(products!$A$1:$G$49,MATCH(orders!$D653,products!$A$1:$A$49,0),MATCH(orders!K$1,products!$A$1:$G$1,0))</f>
        <v>L</v>
      </c>
      <c r="L653" t="str">
        <f t="shared" si="31"/>
        <v>Light</v>
      </c>
      <c r="M653" s="17">
        <f>INDEX(products!$A$1:$G$49,MATCH(orders!$D653,products!$A$1:$A$49,0),MATCH(orders!M$1,products!$A$1:$G$1,0))</f>
        <v>1</v>
      </c>
      <c r="N653" s="13">
        <f>INDEX(products!$A$1:$G$49,MATCH(orders!$D653,products!$A$1:$A$49,0),MATCH(orders!N$1,products!$A$1:$G$1,0))</f>
        <v>11.95</v>
      </c>
      <c r="O653" s="15">
        <f t="shared" si="32"/>
        <v>47.8</v>
      </c>
      <c r="P653" t="str">
        <f>_xlfn.XLOOKUP(C653,customers!$A$2:$A$1001,customers!$I$2:$I$1001,,0)</f>
        <v>No</v>
      </c>
    </row>
    <row r="654" spans="1:16" x14ac:dyDescent="0.25">
      <c r="A654" s="2" t="s">
        <v>4174</v>
      </c>
      <c r="B654" s="3">
        <v>43892</v>
      </c>
      <c r="C654" s="2" t="s">
        <v>4175</v>
      </c>
      <c r="D654" t="s">
        <v>6170</v>
      </c>
      <c r="E654" s="2">
        <v>4</v>
      </c>
      <c r="F654" s="2" t="str">
        <f>_xlfn.XLOOKUP(C654,customers!$A$2:$A$1001,customers!$B$2:$B$1001,,0)</f>
        <v>Rhetta Zywicki</v>
      </c>
      <c r="G654" s="2" t="str">
        <f>IF(_xlfn.XLOOKUP(orders!C654,customers!$A$1:$A$1001,customers!$C$1:$C$1001,,0)=0,"",_xlfn.XLOOKUP(orders!C654,customers!$A$1:$A$1001,customers!$C$1:$C$1001,,0))</f>
        <v>rzywickii4@ifeng.com</v>
      </c>
      <c r="H654" s="2" t="str">
        <f>_xlfn.XLOOKUP(C654,customers!$A$1:$A$1001,customers!$G$1:$G$1001,,0)</f>
        <v>Ireland</v>
      </c>
      <c r="I654" t="str">
        <f>INDEX(products!$A$1:$G$49,MATCH(orders!$D654,products!$A$1:$A$49,0),MATCH(orders!I$1,products!$A$1:$G$1,0))</f>
        <v>Lib</v>
      </c>
      <c r="J654" t="str">
        <f t="shared" si="30"/>
        <v>Liberica</v>
      </c>
      <c r="K654" t="str">
        <f>INDEX(products!$A$1:$G$49,MATCH(orders!$D654,products!$A$1:$A$49,0),MATCH(orders!K$1,products!$A$1:$G$1,0))</f>
        <v>L</v>
      </c>
      <c r="L654" t="str">
        <f t="shared" si="31"/>
        <v>Light</v>
      </c>
      <c r="M654" s="17">
        <f>INDEX(products!$A$1:$G$49,MATCH(orders!$D654,products!$A$1:$A$49,0),MATCH(orders!M$1,products!$A$1:$G$1,0))</f>
        <v>1</v>
      </c>
      <c r="N654" s="13">
        <f>INDEX(products!$A$1:$G$49,MATCH(orders!$D654,products!$A$1:$A$49,0),MATCH(orders!N$1,products!$A$1:$G$1,0))</f>
        <v>15.85</v>
      </c>
      <c r="O654" s="15">
        <f t="shared" si="32"/>
        <v>63.4</v>
      </c>
      <c r="P654" t="str">
        <f>_xlfn.XLOOKUP(C654,customers!$A$2:$A$1001,customers!$I$2:$I$1001,,0)</f>
        <v>No</v>
      </c>
    </row>
    <row r="655" spans="1:16" x14ac:dyDescent="0.25">
      <c r="A655" s="2" t="s">
        <v>4179</v>
      </c>
      <c r="B655" s="3">
        <v>44375</v>
      </c>
      <c r="C655" s="2" t="s">
        <v>4180</v>
      </c>
      <c r="D655" t="s">
        <v>6175</v>
      </c>
      <c r="E655" s="2">
        <v>4</v>
      </c>
      <c r="F655" s="2" t="str">
        <f>_xlfn.XLOOKUP(C655,customers!$A$2:$A$1001,customers!$B$2:$B$1001,,0)</f>
        <v>Almeria Burgett</v>
      </c>
      <c r="G655" s="2" t="str">
        <f>IF(_xlfn.XLOOKUP(orders!C655,customers!$A$1:$A$1001,customers!$C$1:$C$1001,,0)=0,"",_xlfn.XLOOKUP(orders!C655,customers!$A$1:$A$1001,customers!$C$1:$C$1001,,0))</f>
        <v>aburgetti5@moonfruit.com</v>
      </c>
      <c r="H655" s="2" t="str">
        <f>_xlfn.XLOOKUP(C655,customers!$A$1:$A$1001,customers!$G$1:$G$1001,,0)</f>
        <v>United States</v>
      </c>
      <c r="I655" t="str">
        <f>INDEX(products!$A$1:$G$49,MATCH(orders!$D655,products!$A$1:$A$49,0),MATCH(orders!I$1,products!$A$1:$G$1,0))</f>
        <v>Ara</v>
      </c>
      <c r="J655" t="str">
        <f t="shared" si="30"/>
        <v>Arabica</v>
      </c>
      <c r="K655" t="str">
        <f>INDEX(products!$A$1:$G$49,MATCH(orders!$D655,products!$A$1:$A$49,0),MATCH(orders!K$1,products!$A$1:$G$1,0))</f>
        <v>M</v>
      </c>
      <c r="L655" t="str">
        <f t="shared" si="31"/>
        <v>Medium</v>
      </c>
      <c r="M655" s="17">
        <f>INDEX(products!$A$1:$G$49,MATCH(orders!$D655,products!$A$1:$A$49,0),MATCH(orders!M$1,products!$A$1:$G$1,0))</f>
        <v>2.5</v>
      </c>
      <c r="N655" s="13">
        <f>INDEX(products!$A$1:$G$49,MATCH(orders!$D655,products!$A$1:$A$49,0),MATCH(orders!N$1,products!$A$1:$G$1,0))</f>
        <v>25.874999999999996</v>
      </c>
      <c r="O655" s="15">
        <f t="shared" si="32"/>
        <v>103.49999999999999</v>
      </c>
      <c r="P655" t="str">
        <f>_xlfn.XLOOKUP(C655,customers!$A$2:$A$1001,customers!$I$2:$I$1001,,0)</f>
        <v>No</v>
      </c>
    </row>
    <row r="656" spans="1:16" x14ac:dyDescent="0.25">
      <c r="A656" s="2" t="s">
        <v>4185</v>
      </c>
      <c r="B656" s="3">
        <v>43476</v>
      </c>
      <c r="C656" s="2" t="s">
        <v>4186</v>
      </c>
      <c r="D656" t="s">
        <v>6168</v>
      </c>
      <c r="E656" s="2">
        <v>3</v>
      </c>
      <c r="F656" s="2" t="str">
        <f>_xlfn.XLOOKUP(C656,customers!$A$2:$A$1001,customers!$B$2:$B$1001,,0)</f>
        <v>Marvin Malloy</v>
      </c>
      <c r="G656" s="2" t="str">
        <f>IF(_xlfn.XLOOKUP(orders!C656,customers!$A$1:$A$1001,customers!$C$1:$C$1001,,0)=0,"",_xlfn.XLOOKUP(orders!C656,customers!$A$1:$A$1001,customers!$C$1:$C$1001,,0))</f>
        <v>mmalloyi6@seattletimes.com</v>
      </c>
      <c r="H656" s="2" t="str">
        <f>_xlfn.XLOOKUP(C656,customers!$A$1:$A$1001,customers!$G$1:$G$1001,,0)</f>
        <v>United States</v>
      </c>
      <c r="I656" t="str">
        <f>INDEX(products!$A$1:$G$49,MATCH(orders!$D656,products!$A$1:$A$49,0),MATCH(orders!I$1,products!$A$1:$G$1,0))</f>
        <v>Ara</v>
      </c>
      <c r="J656" t="str">
        <f t="shared" si="30"/>
        <v>Arabica</v>
      </c>
      <c r="K656" t="str">
        <f>INDEX(products!$A$1:$G$49,MATCH(orders!$D656,products!$A$1:$A$49,0),MATCH(orders!K$1,products!$A$1:$G$1,0))</f>
        <v>D</v>
      </c>
      <c r="L656" t="str">
        <f t="shared" si="31"/>
        <v>Dark</v>
      </c>
      <c r="M656" s="17">
        <f>INDEX(products!$A$1:$G$49,MATCH(orders!$D656,products!$A$1:$A$49,0),MATCH(orders!M$1,products!$A$1:$G$1,0))</f>
        <v>2.5</v>
      </c>
      <c r="N656" s="13">
        <f>INDEX(products!$A$1:$G$49,MATCH(orders!$D656,products!$A$1:$A$49,0),MATCH(orders!N$1,products!$A$1:$G$1,0))</f>
        <v>22.884999999999998</v>
      </c>
      <c r="O656" s="15">
        <f t="shared" si="32"/>
        <v>68.655000000000001</v>
      </c>
      <c r="P656" t="str">
        <f>_xlfn.XLOOKUP(C656,customers!$A$2:$A$1001,customers!$I$2:$I$1001,,0)</f>
        <v>No</v>
      </c>
    </row>
    <row r="657" spans="1:16" x14ac:dyDescent="0.25">
      <c r="A657" s="2" t="s">
        <v>4191</v>
      </c>
      <c r="B657" s="3">
        <v>43728</v>
      </c>
      <c r="C657" s="2" t="s">
        <v>4192</v>
      </c>
      <c r="D657" t="s">
        <v>6151</v>
      </c>
      <c r="E657" s="2">
        <v>2</v>
      </c>
      <c r="F657" s="2" t="str">
        <f>_xlfn.XLOOKUP(C657,customers!$A$2:$A$1001,customers!$B$2:$B$1001,,0)</f>
        <v>Maxim McParland</v>
      </c>
      <c r="G657" s="2" t="str">
        <f>IF(_xlfn.XLOOKUP(orders!C657,customers!$A$1:$A$1001,customers!$C$1:$C$1001,,0)=0,"",_xlfn.XLOOKUP(orders!C657,customers!$A$1:$A$1001,customers!$C$1:$C$1001,,0))</f>
        <v>mmcparlandi7@w3.org</v>
      </c>
      <c r="H657" s="2" t="str">
        <f>_xlfn.XLOOKUP(C657,customers!$A$1:$A$1001,customers!$G$1:$G$1001,,0)</f>
        <v>United States</v>
      </c>
      <c r="I657" t="str">
        <f>INDEX(products!$A$1:$G$49,MATCH(orders!$D657,products!$A$1:$A$49,0),MATCH(orders!I$1,products!$A$1:$G$1,0))</f>
        <v>Rob</v>
      </c>
      <c r="J657" t="str">
        <f t="shared" si="30"/>
        <v>Robusta</v>
      </c>
      <c r="K657" t="str">
        <f>INDEX(products!$A$1:$G$49,MATCH(orders!$D657,products!$A$1:$A$49,0),MATCH(orders!K$1,products!$A$1:$G$1,0))</f>
        <v>M</v>
      </c>
      <c r="L657" t="str">
        <f t="shared" si="31"/>
        <v>Medium</v>
      </c>
      <c r="M657" s="17">
        <f>INDEX(products!$A$1:$G$49,MATCH(orders!$D657,products!$A$1:$A$49,0),MATCH(orders!M$1,products!$A$1:$G$1,0))</f>
        <v>2.5</v>
      </c>
      <c r="N657" s="13">
        <f>INDEX(products!$A$1:$G$49,MATCH(orders!$D657,products!$A$1:$A$49,0),MATCH(orders!N$1,products!$A$1:$G$1,0))</f>
        <v>22.884999999999998</v>
      </c>
      <c r="O657" s="15">
        <f t="shared" si="32"/>
        <v>45.769999999999996</v>
      </c>
      <c r="P657" t="str">
        <f>_xlfn.XLOOKUP(C657,customers!$A$2:$A$1001,customers!$I$2:$I$1001,,0)</f>
        <v>Yes</v>
      </c>
    </row>
    <row r="658" spans="1:16" x14ac:dyDescent="0.25">
      <c r="A658" s="2" t="s">
        <v>4196</v>
      </c>
      <c r="B658" s="3">
        <v>44485</v>
      </c>
      <c r="C658" s="2" t="s">
        <v>4197</v>
      </c>
      <c r="D658" t="s">
        <v>6143</v>
      </c>
      <c r="E658" s="2">
        <v>4</v>
      </c>
      <c r="F658" s="2" t="str">
        <f>_xlfn.XLOOKUP(C658,customers!$A$2:$A$1001,customers!$B$2:$B$1001,,0)</f>
        <v>Sylas Jennaroy</v>
      </c>
      <c r="G658" s="2" t="str">
        <f>IF(_xlfn.XLOOKUP(orders!C658,customers!$A$1:$A$1001,customers!$C$1:$C$1001,,0)=0,"",_xlfn.XLOOKUP(orders!C658,customers!$A$1:$A$1001,customers!$C$1:$C$1001,,0))</f>
        <v>sjennaroyi8@purevolume.com</v>
      </c>
      <c r="H658" s="2" t="str">
        <f>_xlfn.XLOOKUP(C658,customers!$A$1:$A$1001,customers!$G$1:$G$1001,,0)</f>
        <v>United States</v>
      </c>
      <c r="I658" t="str">
        <f>INDEX(products!$A$1:$G$49,MATCH(orders!$D658,products!$A$1:$A$49,0),MATCH(orders!I$1,products!$A$1:$G$1,0))</f>
        <v>Lib</v>
      </c>
      <c r="J658" t="str">
        <f t="shared" si="30"/>
        <v>Liberica</v>
      </c>
      <c r="K658" t="str">
        <f>INDEX(products!$A$1:$G$49,MATCH(orders!$D658,products!$A$1:$A$49,0),MATCH(orders!K$1,products!$A$1:$G$1,0))</f>
        <v>D</v>
      </c>
      <c r="L658" t="str">
        <f t="shared" si="31"/>
        <v>Dark</v>
      </c>
      <c r="M658" s="17">
        <f>INDEX(products!$A$1:$G$49,MATCH(orders!$D658,products!$A$1:$A$49,0),MATCH(orders!M$1,products!$A$1:$G$1,0))</f>
        <v>1</v>
      </c>
      <c r="N658" s="13">
        <f>INDEX(products!$A$1:$G$49,MATCH(orders!$D658,products!$A$1:$A$49,0),MATCH(orders!N$1,products!$A$1:$G$1,0))</f>
        <v>12.95</v>
      </c>
      <c r="O658" s="15">
        <f t="shared" si="32"/>
        <v>51.8</v>
      </c>
      <c r="P658" t="str">
        <f>_xlfn.XLOOKUP(C658,customers!$A$2:$A$1001,customers!$I$2:$I$1001,,0)</f>
        <v>No</v>
      </c>
    </row>
    <row r="659" spans="1:16" x14ac:dyDescent="0.25">
      <c r="A659" s="2" t="s">
        <v>4201</v>
      </c>
      <c r="B659" s="3">
        <v>43831</v>
      </c>
      <c r="C659" s="2" t="s">
        <v>4202</v>
      </c>
      <c r="D659" t="s">
        <v>6157</v>
      </c>
      <c r="E659" s="2">
        <v>2</v>
      </c>
      <c r="F659" s="2" t="str">
        <f>_xlfn.XLOOKUP(C659,customers!$A$2:$A$1001,customers!$B$2:$B$1001,,0)</f>
        <v>Wren Place</v>
      </c>
      <c r="G659" s="2" t="str">
        <f>IF(_xlfn.XLOOKUP(orders!C659,customers!$A$1:$A$1001,customers!$C$1:$C$1001,,0)=0,"",_xlfn.XLOOKUP(orders!C659,customers!$A$1:$A$1001,customers!$C$1:$C$1001,,0))</f>
        <v>wplacei9@wsj.com</v>
      </c>
      <c r="H659" s="2" t="str">
        <f>_xlfn.XLOOKUP(C659,customers!$A$1:$A$1001,customers!$G$1:$G$1001,,0)</f>
        <v>United States</v>
      </c>
      <c r="I659" t="str">
        <f>INDEX(products!$A$1:$G$49,MATCH(orders!$D659,products!$A$1:$A$49,0),MATCH(orders!I$1,products!$A$1:$G$1,0))</f>
        <v>Ara</v>
      </c>
      <c r="J659" t="str">
        <f t="shared" si="30"/>
        <v>Arabica</v>
      </c>
      <c r="K659" t="str">
        <f>INDEX(products!$A$1:$G$49,MATCH(orders!$D659,products!$A$1:$A$49,0),MATCH(orders!K$1,products!$A$1:$G$1,0))</f>
        <v>M</v>
      </c>
      <c r="L659" t="str">
        <f t="shared" si="31"/>
        <v>Medium</v>
      </c>
      <c r="M659" s="17">
        <f>INDEX(products!$A$1:$G$49,MATCH(orders!$D659,products!$A$1:$A$49,0),MATCH(orders!M$1,products!$A$1:$G$1,0))</f>
        <v>0.5</v>
      </c>
      <c r="N659" s="13">
        <f>INDEX(products!$A$1:$G$49,MATCH(orders!$D659,products!$A$1:$A$49,0),MATCH(orders!N$1,products!$A$1:$G$1,0))</f>
        <v>6.75</v>
      </c>
      <c r="O659" s="15">
        <f t="shared" si="32"/>
        <v>13.5</v>
      </c>
      <c r="P659" t="str">
        <f>_xlfn.XLOOKUP(C659,customers!$A$2:$A$1001,customers!$I$2:$I$1001,,0)</f>
        <v>Yes</v>
      </c>
    </row>
    <row r="660" spans="1:16" x14ac:dyDescent="0.25">
      <c r="A660" s="2" t="s">
        <v>4207</v>
      </c>
      <c r="B660" s="3">
        <v>44630</v>
      </c>
      <c r="C660" s="2" t="s">
        <v>4263</v>
      </c>
      <c r="D660" t="s">
        <v>6139</v>
      </c>
      <c r="E660" s="2">
        <v>3</v>
      </c>
      <c r="F660" s="2" t="str">
        <f>_xlfn.XLOOKUP(C660,customers!$A$2:$A$1001,customers!$B$2:$B$1001,,0)</f>
        <v>Janella Millett</v>
      </c>
      <c r="G660" s="2" t="str">
        <f>IF(_xlfn.XLOOKUP(orders!C660,customers!$A$1:$A$1001,customers!$C$1:$C$1001,,0)=0,"",_xlfn.XLOOKUP(orders!C660,customers!$A$1:$A$1001,customers!$C$1:$C$1001,,0))</f>
        <v>jmillettik@addtoany.com</v>
      </c>
      <c r="H660" s="2" t="str">
        <f>_xlfn.XLOOKUP(C660,customers!$A$1:$A$1001,customers!$G$1:$G$1001,,0)</f>
        <v>United States</v>
      </c>
      <c r="I660" t="str">
        <f>INDEX(products!$A$1:$G$49,MATCH(orders!$D660,products!$A$1:$A$49,0),MATCH(orders!I$1,products!$A$1:$G$1,0))</f>
        <v>Exc</v>
      </c>
      <c r="J660" t="str">
        <f t="shared" si="30"/>
        <v>Excelsa</v>
      </c>
      <c r="K660" t="str">
        <f>INDEX(products!$A$1:$G$49,MATCH(orders!$D660,products!$A$1:$A$49,0),MATCH(orders!K$1,products!$A$1:$G$1,0))</f>
        <v>M</v>
      </c>
      <c r="L660" t="str">
        <f t="shared" si="31"/>
        <v>Medium</v>
      </c>
      <c r="M660" s="17">
        <f>INDEX(products!$A$1:$G$49,MATCH(orders!$D660,products!$A$1:$A$49,0),MATCH(orders!M$1,products!$A$1:$G$1,0))</f>
        <v>0.5</v>
      </c>
      <c r="N660" s="13">
        <f>INDEX(products!$A$1:$G$49,MATCH(orders!$D660,products!$A$1:$A$49,0),MATCH(orders!N$1,products!$A$1:$G$1,0))</f>
        <v>8.25</v>
      </c>
      <c r="O660" s="15">
        <f t="shared" si="32"/>
        <v>24.75</v>
      </c>
      <c r="P660" t="str">
        <f>_xlfn.XLOOKUP(C660,customers!$A$2:$A$1001,customers!$I$2:$I$1001,,0)</f>
        <v>Yes</v>
      </c>
    </row>
    <row r="661" spans="1:16" x14ac:dyDescent="0.25">
      <c r="A661" s="2" t="s">
        <v>4211</v>
      </c>
      <c r="B661" s="3">
        <v>44693</v>
      </c>
      <c r="C661" s="2" t="s">
        <v>4212</v>
      </c>
      <c r="D661" t="s">
        <v>6168</v>
      </c>
      <c r="E661" s="2">
        <v>2</v>
      </c>
      <c r="F661" s="2" t="str">
        <f>_xlfn.XLOOKUP(C661,customers!$A$2:$A$1001,customers!$B$2:$B$1001,,0)</f>
        <v>Dollie Gadsden</v>
      </c>
      <c r="G661" s="2" t="str">
        <f>IF(_xlfn.XLOOKUP(orders!C661,customers!$A$1:$A$1001,customers!$C$1:$C$1001,,0)=0,"",_xlfn.XLOOKUP(orders!C661,customers!$A$1:$A$1001,customers!$C$1:$C$1001,,0))</f>
        <v>dgadsdenib@google.com.hk</v>
      </c>
      <c r="H661" s="2" t="str">
        <f>_xlfn.XLOOKUP(C661,customers!$A$1:$A$1001,customers!$G$1:$G$1001,,0)</f>
        <v>Ireland</v>
      </c>
      <c r="I661" t="str">
        <f>INDEX(products!$A$1:$G$49,MATCH(orders!$D661,products!$A$1:$A$49,0),MATCH(orders!I$1,products!$A$1:$G$1,0))</f>
        <v>Ara</v>
      </c>
      <c r="J661" t="str">
        <f t="shared" si="30"/>
        <v>Arabica</v>
      </c>
      <c r="K661" t="str">
        <f>INDEX(products!$A$1:$G$49,MATCH(orders!$D661,products!$A$1:$A$49,0),MATCH(orders!K$1,products!$A$1:$G$1,0))</f>
        <v>D</v>
      </c>
      <c r="L661" t="str">
        <f t="shared" si="31"/>
        <v>Dark</v>
      </c>
      <c r="M661" s="17">
        <f>INDEX(products!$A$1:$G$49,MATCH(orders!$D661,products!$A$1:$A$49,0),MATCH(orders!M$1,products!$A$1:$G$1,0))</f>
        <v>2.5</v>
      </c>
      <c r="N661" s="13">
        <f>INDEX(products!$A$1:$G$49,MATCH(orders!$D661,products!$A$1:$A$49,0),MATCH(orders!N$1,products!$A$1:$G$1,0))</f>
        <v>22.884999999999998</v>
      </c>
      <c r="O661" s="15">
        <f t="shared" si="32"/>
        <v>45.769999999999996</v>
      </c>
      <c r="P661" t="str">
        <f>_xlfn.XLOOKUP(C661,customers!$A$2:$A$1001,customers!$I$2:$I$1001,,0)</f>
        <v>Yes</v>
      </c>
    </row>
    <row r="662" spans="1:16" x14ac:dyDescent="0.25">
      <c r="A662" s="2" t="s">
        <v>4217</v>
      </c>
      <c r="B662" s="3">
        <v>44084</v>
      </c>
      <c r="C662" s="2" t="s">
        <v>4218</v>
      </c>
      <c r="D662" t="s">
        <v>6176</v>
      </c>
      <c r="E662" s="2">
        <v>6</v>
      </c>
      <c r="F662" s="2" t="str">
        <f>_xlfn.XLOOKUP(C662,customers!$A$2:$A$1001,customers!$B$2:$B$1001,,0)</f>
        <v>Val Wakelin</v>
      </c>
      <c r="G662" s="2" t="str">
        <f>IF(_xlfn.XLOOKUP(orders!C662,customers!$A$1:$A$1001,customers!$C$1:$C$1001,,0)=0,"",_xlfn.XLOOKUP(orders!C662,customers!$A$1:$A$1001,customers!$C$1:$C$1001,,0))</f>
        <v>vwakelinic@unesco.org</v>
      </c>
      <c r="H662" s="2" t="str">
        <f>_xlfn.XLOOKUP(C662,customers!$A$1:$A$1001,customers!$G$1:$G$1001,,0)</f>
        <v>United States</v>
      </c>
      <c r="I662" t="str">
        <f>INDEX(products!$A$1:$G$49,MATCH(orders!$D662,products!$A$1:$A$49,0),MATCH(orders!I$1,products!$A$1:$G$1,0))</f>
        <v>Exc</v>
      </c>
      <c r="J662" t="str">
        <f t="shared" si="30"/>
        <v>Excelsa</v>
      </c>
      <c r="K662" t="str">
        <f>INDEX(products!$A$1:$G$49,MATCH(orders!$D662,products!$A$1:$A$49,0),MATCH(orders!K$1,products!$A$1:$G$1,0))</f>
        <v>L</v>
      </c>
      <c r="L662" t="str">
        <f t="shared" si="31"/>
        <v>Light</v>
      </c>
      <c r="M662" s="17">
        <f>INDEX(products!$A$1:$G$49,MATCH(orders!$D662,products!$A$1:$A$49,0),MATCH(orders!M$1,products!$A$1:$G$1,0))</f>
        <v>0.5</v>
      </c>
      <c r="N662" s="13">
        <f>INDEX(products!$A$1:$G$49,MATCH(orders!$D662,products!$A$1:$A$49,0),MATCH(orders!N$1,products!$A$1:$G$1,0))</f>
        <v>8.91</v>
      </c>
      <c r="O662" s="15">
        <f t="shared" si="32"/>
        <v>53.46</v>
      </c>
      <c r="P662" t="str">
        <f>_xlfn.XLOOKUP(C662,customers!$A$2:$A$1001,customers!$I$2:$I$1001,,0)</f>
        <v>No</v>
      </c>
    </row>
    <row r="663" spans="1:16" x14ac:dyDescent="0.25">
      <c r="A663" s="2" t="s">
        <v>4223</v>
      </c>
      <c r="B663" s="3">
        <v>44485</v>
      </c>
      <c r="C663" s="2" t="s">
        <v>4224</v>
      </c>
      <c r="D663" t="s">
        <v>6152</v>
      </c>
      <c r="E663" s="2">
        <v>6</v>
      </c>
      <c r="F663" s="2" t="str">
        <f>_xlfn.XLOOKUP(C663,customers!$A$2:$A$1001,customers!$B$2:$B$1001,,0)</f>
        <v>Annie Campsall</v>
      </c>
      <c r="G663" s="2" t="str">
        <f>IF(_xlfn.XLOOKUP(orders!C663,customers!$A$1:$A$1001,customers!$C$1:$C$1001,,0)=0,"",_xlfn.XLOOKUP(orders!C663,customers!$A$1:$A$1001,customers!$C$1:$C$1001,,0))</f>
        <v>acampsallid@zimbio.com</v>
      </c>
      <c r="H663" s="2" t="str">
        <f>_xlfn.XLOOKUP(C663,customers!$A$1:$A$1001,customers!$G$1:$G$1001,,0)</f>
        <v>United States</v>
      </c>
      <c r="I663" t="str">
        <f>INDEX(products!$A$1:$G$49,MATCH(orders!$D663,products!$A$1:$A$49,0),MATCH(orders!I$1,products!$A$1:$G$1,0))</f>
        <v>Ara</v>
      </c>
      <c r="J663" t="str">
        <f t="shared" si="30"/>
        <v>Arabica</v>
      </c>
      <c r="K663" t="str">
        <f>INDEX(products!$A$1:$G$49,MATCH(orders!$D663,products!$A$1:$A$49,0),MATCH(orders!K$1,products!$A$1:$G$1,0))</f>
        <v>M</v>
      </c>
      <c r="L663" t="str">
        <f t="shared" si="31"/>
        <v>Medium</v>
      </c>
      <c r="M663" s="17">
        <f>INDEX(products!$A$1:$G$49,MATCH(orders!$D663,products!$A$1:$A$49,0),MATCH(orders!M$1,products!$A$1:$G$1,0))</f>
        <v>0.2</v>
      </c>
      <c r="N663" s="13">
        <f>INDEX(products!$A$1:$G$49,MATCH(orders!$D663,products!$A$1:$A$49,0),MATCH(orders!N$1,products!$A$1:$G$1,0))</f>
        <v>3.375</v>
      </c>
      <c r="O663" s="15">
        <f t="shared" si="32"/>
        <v>20.25</v>
      </c>
      <c r="P663" t="str">
        <f>_xlfn.XLOOKUP(C663,customers!$A$2:$A$1001,customers!$I$2:$I$1001,,0)</f>
        <v>Yes</v>
      </c>
    </row>
    <row r="664" spans="1:16" x14ac:dyDescent="0.25">
      <c r="A664" s="2" t="s">
        <v>4229</v>
      </c>
      <c r="B664" s="3">
        <v>44364</v>
      </c>
      <c r="C664" s="2" t="s">
        <v>4230</v>
      </c>
      <c r="D664" t="s">
        <v>6165</v>
      </c>
      <c r="E664" s="2">
        <v>5</v>
      </c>
      <c r="F664" s="2" t="str">
        <f>_xlfn.XLOOKUP(C664,customers!$A$2:$A$1001,customers!$B$2:$B$1001,,0)</f>
        <v>Shermy Moseby</v>
      </c>
      <c r="G664" s="2" t="str">
        <f>IF(_xlfn.XLOOKUP(orders!C664,customers!$A$1:$A$1001,customers!$C$1:$C$1001,,0)=0,"",_xlfn.XLOOKUP(orders!C664,customers!$A$1:$A$1001,customers!$C$1:$C$1001,,0))</f>
        <v>smosebyie@stanford.edu</v>
      </c>
      <c r="H664" s="2" t="str">
        <f>_xlfn.XLOOKUP(C664,customers!$A$1:$A$1001,customers!$G$1:$G$1001,,0)</f>
        <v>United States</v>
      </c>
      <c r="I664" t="str">
        <f>INDEX(products!$A$1:$G$49,MATCH(orders!$D664,products!$A$1:$A$49,0),MATCH(orders!I$1,products!$A$1:$G$1,0))</f>
        <v>Lib</v>
      </c>
      <c r="J664" t="str">
        <f t="shared" si="30"/>
        <v>Liberica</v>
      </c>
      <c r="K664" t="str">
        <f>INDEX(products!$A$1:$G$49,MATCH(orders!$D664,products!$A$1:$A$49,0),MATCH(orders!K$1,products!$A$1:$G$1,0))</f>
        <v>D</v>
      </c>
      <c r="L664" t="str">
        <f t="shared" si="31"/>
        <v>Dark</v>
      </c>
      <c r="M664" s="17">
        <f>INDEX(products!$A$1:$G$49,MATCH(orders!$D664,products!$A$1:$A$49,0),MATCH(orders!M$1,products!$A$1:$G$1,0))</f>
        <v>2.5</v>
      </c>
      <c r="N664" s="13">
        <f>INDEX(products!$A$1:$G$49,MATCH(orders!$D664,products!$A$1:$A$49,0),MATCH(orders!N$1,products!$A$1:$G$1,0))</f>
        <v>29.784999999999997</v>
      </c>
      <c r="O664" s="15">
        <f t="shared" si="32"/>
        <v>148.92499999999998</v>
      </c>
      <c r="P664" t="str">
        <f>_xlfn.XLOOKUP(C664,customers!$A$2:$A$1001,customers!$I$2:$I$1001,,0)</f>
        <v>No</v>
      </c>
    </row>
    <row r="665" spans="1:16" x14ac:dyDescent="0.25">
      <c r="A665" s="2" t="s">
        <v>4234</v>
      </c>
      <c r="B665" s="3">
        <v>43554</v>
      </c>
      <c r="C665" s="2" t="s">
        <v>4235</v>
      </c>
      <c r="D665" t="s">
        <v>6155</v>
      </c>
      <c r="E665" s="2">
        <v>6</v>
      </c>
      <c r="F665" s="2" t="str">
        <f>_xlfn.XLOOKUP(C665,customers!$A$2:$A$1001,customers!$B$2:$B$1001,,0)</f>
        <v>Corrie Wass</v>
      </c>
      <c r="G665" s="2" t="str">
        <f>IF(_xlfn.XLOOKUP(orders!C665,customers!$A$1:$A$1001,customers!$C$1:$C$1001,,0)=0,"",_xlfn.XLOOKUP(orders!C665,customers!$A$1:$A$1001,customers!$C$1:$C$1001,,0))</f>
        <v>cwassif@prweb.com</v>
      </c>
      <c r="H665" s="2" t="str">
        <f>_xlfn.XLOOKUP(C665,customers!$A$1:$A$1001,customers!$G$1:$G$1001,,0)</f>
        <v>United States</v>
      </c>
      <c r="I665" t="str">
        <f>INDEX(products!$A$1:$G$49,MATCH(orders!$D665,products!$A$1:$A$49,0),MATCH(orders!I$1,products!$A$1:$G$1,0))</f>
        <v>Ara</v>
      </c>
      <c r="J665" t="str">
        <f t="shared" si="30"/>
        <v>Arabica</v>
      </c>
      <c r="K665" t="str">
        <f>INDEX(products!$A$1:$G$49,MATCH(orders!$D665,products!$A$1:$A$49,0),MATCH(orders!K$1,products!$A$1:$G$1,0))</f>
        <v>M</v>
      </c>
      <c r="L665" t="str">
        <f t="shared" si="31"/>
        <v>Medium</v>
      </c>
      <c r="M665" s="17">
        <f>INDEX(products!$A$1:$G$49,MATCH(orders!$D665,products!$A$1:$A$49,0),MATCH(orders!M$1,products!$A$1:$G$1,0))</f>
        <v>1</v>
      </c>
      <c r="N665" s="13">
        <f>INDEX(products!$A$1:$G$49,MATCH(orders!$D665,products!$A$1:$A$49,0),MATCH(orders!N$1,products!$A$1:$G$1,0))</f>
        <v>11.25</v>
      </c>
      <c r="O665" s="15">
        <f t="shared" si="32"/>
        <v>67.5</v>
      </c>
      <c r="P665" t="str">
        <f>_xlfn.XLOOKUP(C665,customers!$A$2:$A$1001,customers!$I$2:$I$1001,,0)</f>
        <v>No</v>
      </c>
    </row>
    <row r="666" spans="1:16" x14ac:dyDescent="0.25">
      <c r="A666" s="2" t="s">
        <v>4239</v>
      </c>
      <c r="B666" s="3">
        <v>44549</v>
      </c>
      <c r="C666" s="2" t="s">
        <v>4240</v>
      </c>
      <c r="D666" t="s">
        <v>6183</v>
      </c>
      <c r="E666" s="2">
        <v>6</v>
      </c>
      <c r="F666" s="2" t="str">
        <f>_xlfn.XLOOKUP(C666,customers!$A$2:$A$1001,customers!$B$2:$B$1001,,0)</f>
        <v>Ira Sjostrom</v>
      </c>
      <c r="G666" s="2" t="str">
        <f>IF(_xlfn.XLOOKUP(orders!C666,customers!$A$1:$A$1001,customers!$C$1:$C$1001,,0)=0,"",_xlfn.XLOOKUP(orders!C666,customers!$A$1:$A$1001,customers!$C$1:$C$1001,,0))</f>
        <v>isjostromig@pbs.org</v>
      </c>
      <c r="H666" s="2" t="str">
        <f>_xlfn.XLOOKUP(C666,customers!$A$1:$A$1001,customers!$G$1:$G$1001,,0)</f>
        <v>United States</v>
      </c>
      <c r="I666" t="str">
        <f>INDEX(products!$A$1:$G$49,MATCH(orders!$D666,products!$A$1:$A$49,0),MATCH(orders!I$1,products!$A$1:$G$1,0))</f>
        <v>Exc</v>
      </c>
      <c r="J666" t="str">
        <f t="shared" si="30"/>
        <v>Excelsa</v>
      </c>
      <c r="K666" t="str">
        <f>INDEX(products!$A$1:$G$49,MATCH(orders!$D666,products!$A$1:$A$49,0),MATCH(orders!K$1,products!$A$1:$G$1,0))</f>
        <v>D</v>
      </c>
      <c r="L666" t="str">
        <f t="shared" si="31"/>
        <v>Dark</v>
      </c>
      <c r="M666" s="17">
        <f>INDEX(products!$A$1:$G$49,MATCH(orders!$D666,products!$A$1:$A$49,0),MATCH(orders!M$1,products!$A$1:$G$1,0))</f>
        <v>1</v>
      </c>
      <c r="N666" s="13">
        <f>INDEX(products!$A$1:$G$49,MATCH(orders!$D666,products!$A$1:$A$49,0),MATCH(orders!N$1,products!$A$1:$G$1,0))</f>
        <v>12.15</v>
      </c>
      <c r="O666" s="15">
        <f t="shared" si="32"/>
        <v>72.900000000000006</v>
      </c>
      <c r="P666" t="str">
        <f>_xlfn.XLOOKUP(C666,customers!$A$2:$A$1001,customers!$I$2:$I$1001,,0)</f>
        <v>No</v>
      </c>
    </row>
    <row r="667" spans="1:16" x14ac:dyDescent="0.25">
      <c r="A667" s="2" t="s">
        <v>4239</v>
      </c>
      <c r="B667" s="3">
        <v>44549</v>
      </c>
      <c r="C667" s="2" t="s">
        <v>4240</v>
      </c>
      <c r="D667" t="s">
        <v>6150</v>
      </c>
      <c r="E667" s="2">
        <v>2</v>
      </c>
      <c r="F667" s="2" t="str">
        <f>_xlfn.XLOOKUP(C667,customers!$A$2:$A$1001,customers!$B$2:$B$1001,,0)</f>
        <v>Ira Sjostrom</v>
      </c>
      <c r="G667" s="2" t="str">
        <f>IF(_xlfn.XLOOKUP(orders!C667,customers!$A$1:$A$1001,customers!$C$1:$C$1001,,0)=0,"",_xlfn.XLOOKUP(orders!C667,customers!$A$1:$A$1001,customers!$C$1:$C$1001,,0))</f>
        <v>isjostromig@pbs.org</v>
      </c>
      <c r="H667" s="2" t="str">
        <f>_xlfn.XLOOKUP(C667,customers!$A$1:$A$1001,customers!$G$1:$G$1001,,0)</f>
        <v>United States</v>
      </c>
      <c r="I667" t="str">
        <f>INDEX(products!$A$1:$G$49,MATCH(orders!$D667,products!$A$1:$A$49,0),MATCH(orders!I$1,products!$A$1:$G$1,0))</f>
        <v>Lib</v>
      </c>
      <c r="J667" t="str">
        <f t="shared" si="30"/>
        <v>Liberica</v>
      </c>
      <c r="K667" t="str">
        <f>INDEX(products!$A$1:$G$49,MATCH(orders!$D667,products!$A$1:$A$49,0),MATCH(orders!K$1,products!$A$1:$G$1,0))</f>
        <v>D</v>
      </c>
      <c r="L667" t="str">
        <f t="shared" si="31"/>
        <v>Dark</v>
      </c>
      <c r="M667" s="17">
        <f>INDEX(products!$A$1:$G$49,MATCH(orders!$D667,products!$A$1:$A$49,0),MATCH(orders!M$1,products!$A$1:$G$1,0))</f>
        <v>0.2</v>
      </c>
      <c r="N667" s="13">
        <f>INDEX(products!$A$1:$G$49,MATCH(orders!$D667,products!$A$1:$A$49,0),MATCH(orders!N$1,products!$A$1:$G$1,0))</f>
        <v>3.8849999999999998</v>
      </c>
      <c r="O667" s="15">
        <f t="shared" si="32"/>
        <v>7.77</v>
      </c>
      <c r="P667" t="str">
        <f>_xlfn.XLOOKUP(C667,customers!$A$2:$A$1001,customers!$I$2:$I$1001,,0)</f>
        <v>No</v>
      </c>
    </row>
    <row r="668" spans="1:16" x14ac:dyDescent="0.25">
      <c r="A668" s="2" t="s">
        <v>4250</v>
      </c>
      <c r="B668" s="3">
        <v>43987</v>
      </c>
      <c r="C668" s="2" t="s">
        <v>4251</v>
      </c>
      <c r="D668" t="s">
        <v>6168</v>
      </c>
      <c r="E668" s="2">
        <v>4</v>
      </c>
      <c r="F668" s="2" t="str">
        <f>_xlfn.XLOOKUP(C668,customers!$A$2:$A$1001,customers!$B$2:$B$1001,,0)</f>
        <v>Jermaine Branchett</v>
      </c>
      <c r="G668" s="2" t="str">
        <f>IF(_xlfn.XLOOKUP(orders!C668,customers!$A$1:$A$1001,customers!$C$1:$C$1001,,0)=0,"",_xlfn.XLOOKUP(orders!C668,customers!$A$1:$A$1001,customers!$C$1:$C$1001,,0))</f>
        <v>jbranchettii@bravesites.com</v>
      </c>
      <c r="H668" s="2" t="str">
        <f>_xlfn.XLOOKUP(C668,customers!$A$1:$A$1001,customers!$G$1:$G$1001,,0)</f>
        <v>United States</v>
      </c>
      <c r="I668" t="str">
        <f>INDEX(products!$A$1:$G$49,MATCH(orders!$D668,products!$A$1:$A$49,0),MATCH(orders!I$1,products!$A$1:$G$1,0))</f>
        <v>Ara</v>
      </c>
      <c r="J668" t="str">
        <f t="shared" si="30"/>
        <v>Arabica</v>
      </c>
      <c r="K668" t="str">
        <f>INDEX(products!$A$1:$G$49,MATCH(orders!$D668,products!$A$1:$A$49,0),MATCH(orders!K$1,products!$A$1:$G$1,0))</f>
        <v>D</v>
      </c>
      <c r="L668" t="str">
        <f t="shared" si="31"/>
        <v>Dark</v>
      </c>
      <c r="M668" s="17">
        <f>INDEX(products!$A$1:$G$49,MATCH(orders!$D668,products!$A$1:$A$49,0),MATCH(orders!M$1,products!$A$1:$G$1,0))</f>
        <v>2.5</v>
      </c>
      <c r="N668" s="13">
        <f>INDEX(products!$A$1:$G$49,MATCH(orders!$D668,products!$A$1:$A$49,0),MATCH(orders!N$1,products!$A$1:$G$1,0))</f>
        <v>22.884999999999998</v>
      </c>
      <c r="O668" s="15">
        <f t="shared" si="32"/>
        <v>91.539999999999992</v>
      </c>
      <c r="P668" t="str">
        <f>_xlfn.XLOOKUP(C668,customers!$A$2:$A$1001,customers!$I$2:$I$1001,,0)</f>
        <v>No</v>
      </c>
    </row>
    <row r="669" spans="1:16" x14ac:dyDescent="0.25">
      <c r="A669" s="2" t="s">
        <v>4256</v>
      </c>
      <c r="B669" s="3">
        <v>44451</v>
      </c>
      <c r="C669" s="2" t="s">
        <v>4257</v>
      </c>
      <c r="D669" t="s">
        <v>6147</v>
      </c>
      <c r="E669" s="2">
        <v>6</v>
      </c>
      <c r="F669" s="2" t="str">
        <f>_xlfn.XLOOKUP(C669,customers!$A$2:$A$1001,customers!$B$2:$B$1001,,0)</f>
        <v>Nissie Rudland</v>
      </c>
      <c r="G669" s="2" t="str">
        <f>IF(_xlfn.XLOOKUP(orders!C669,customers!$A$1:$A$1001,customers!$C$1:$C$1001,,0)=0,"",_xlfn.XLOOKUP(orders!C669,customers!$A$1:$A$1001,customers!$C$1:$C$1001,,0))</f>
        <v>nrudlandij@blogs.com</v>
      </c>
      <c r="H669" s="2" t="str">
        <f>_xlfn.XLOOKUP(C669,customers!$A$1:$A$1001,customers!$G$1:$G$1001,,0)</f>
        <v>Ireland</v>
      </c>
      <c r="I669" t="str">
        <f>INDEX(products!$A$1:$G$49,MATCH(orders!$D669,products!$A$1:$A$49,0),MATCH(orders!I$1,products!$A$1:$G$1,0))</f>
        <v>Ara</v>
      </c>
      <c r="J669" t="str">
        <f t="shared" si="30"/>
        <v>Arabica</v>
      </c>
      <c r="K669" t="str">
        <f>INDEX(products!$A$1:$G$49,MATCH(orders!$D669,products!$A$1:$A$49,0),MATCH(orders!K$1,products!$A$1:$G$1,0))</f>
        <v>D</v>
      </c>
      <c r="L669" t="str">
        <f t="shared" si="31"/>
        <v>Dark</v>
      </c>
      <c r="M669" s="17">
        <f>INDEX(products!$A$1:$G$49,MATCH(orders!$D669,products!$A$1:$A$49,0),MATCH(orders!M$1,products!$A$1:$G$1,0))</f>
        <v>1</v>
      </c>
      <c r="N669" s="13">
        <f>INDEX(products!$A$1:$G$49,MATCH(orders!$D669,products!$A$1:$A$49,0),MATCH(orders!N$1,products!$A$1:$G$1,0))</f>
        <v>9.9499999999999993</v>
      </c>
      <c r="O669" s="15">
        <f t="shared" si="32"/>
        <v>59.699999999999996</v>
      </c>
      <c r="P669" t="str">
        <f>_xlfn.XLOOKUP(C669,customers!$A$2:$A$1001,customers!$I$2:$I$1001,,0)</f>
        <v>No</v>
      </c>
    </row>
    <row r="670" spans="1:16" x14ac:dyDescent="0.25">
      <c r="A670" s="2" t="s">
        <v>4262</v>
      </c>
      <c r="B670" s="3">
        <v>44636</v>
      </c>
      <c r="C670" s="2" t="s">
        <v>4263</v>
      </c>
      <c r="D670" t="s">
        <v>6142</v>
      </c>
      <c r="E670" s="2">
        <v>5</v>
      </c>
      <c r="F670" s="2" t="str">
        <f>_xlfn.XLOOKUP(C670,customers!$A$2:$A$1001,customers!$B$2:$B$1001,,0)</f>
        <v>Janella Millett</v>
      </c>
      <c r="G670" s="2" t="str">
        <f>IF(_xlfn.XLOOKUP(orders!C670,customers!$A$1:$A$1001,customers!$C$1:$C$1001,,0)=0,"",_xlfn.XLOOKUP(orders!C670,customers!$A$1:$A$1001,customers!$C$1:$C$1001,,0))</f>
        <v>jmillettik@addtoany.com</v>
      </c>
      <c r="H670" s="2" t="str">
        <f>_xlfn.XLOOKUP(C670,customers!$A$1:$A$1001,customers!$G$1:$G$1001,,0)</f>
        <v>United States</v>
      </c>
      <c r="I670" t="str">
        <f>INDEX(products!$A$1:$G$49,MATCH(orders!$D670,products!$A$1:$A$49,0),MATCH(orders!I$1,products!$A$1:$G$1,0))</f>
        <v>Rob</v>
      </c>
      <c r="J670" t="str">
        <f t="shared" si="30"/>
        <v>Robusta</v>
      </c>
      <c r="K670" t="str">
        <f>INDEX(products!$A$1:$G$49,MATCH(orders!$D670,products!$A$1:$A$49,0),MATCH(orders!K$1,products!$A$1:$G$1,0))</f>
        <v>L</v>
      </c>
      <c r="L670" t="str">
        <f t="shared" si="31"/>
        <v>Light</v>
      </c>
      <c r="M670" s="17">
        <f>INDEX(products!$A$1:$G$49,MATCH(orders!$D670,products!$A$1:$A$49,0),MATCH(orders!M$1,products!$A$1:$G$1,0))</f>
        <v>2.5</v>
      </c>
      <c r="N670" s="13">
        <f>INDEX(products!$A$1:$G$49,MATCH(orders!$D670,products!$A$1:$A$49,0),MATCH(orders!N$1,products!$A$1:$G$1,0))</f>
        <v>27.484999999999996</v>
      </c>
      <c r="O670" s="15">
        <f t="shared" si="32"/>
        <v>137.42499999999998</v>
      </c>
      <c r="P670" t="str">
        <f>_xlfn.XLOOKUP(C670,customers!$A$2:$A$1001,customers!$I$2:$I$1001,,0)</f>
        <v>Yes</v>
      </c>
    </row>
    <row r="671" spans="1:16" x14ac:dyDescent="0.25">
      <c r="A671" s="2" t="s">
        <v>4268</v>
      </c>
      <c r="B671" s="3">
        <v>44551</v>
      </c>
      <c r="C671" s="2" t="s">
        <v>4269</v>
      </c>
      <c r="D671" t="s">
        <v>6181</v>
      </c>
      <c r="E671" s="2">
        <v>2</v>
      </c>
      <c r="F671" s="2" t="str">
        <f>_xlfn.XLOOKUP(C671,customers!$A$2:$A$1001,customers!$B$2:$B$1001,,0)</f>
        <v>Ferdie Tourry</v>
      </c>
      <c r="G671" s="2" t="str">
        <f>IF(_xlfn.XLOOKUP(orders!C671,customers!$A$1:$A$1001,customers!$C$1:$C$1001,,0)=0,"",_xlfn.XLOOKUP(orders!C671,customers!$A$1:$A$1001,customers!$C$1:$C$1001,,0))</f>
        <v>ftourryil@google.de</v>
      </c>
      <c r="H671" s="2" t="str">
        <f>_xlfn.XLOOKUP(C671,customers!$A$1:$A$1001,customers!$G$1:$G$1001,,0)</f>
        <v>United States</v>
      </c>
      <c r="I671" t="str">
        <f>INDEX(products!$A$1:$G$49,MATCH(orders!$D671,products!$A$1:$A$49,0),MATCH(orders!I$1,products!$A$1:$G$1,0))</f>
        <v>Lib</v>
      </c>
      <c r="J671" t="str">
        <f t="shared" si="30"/>
        <v>Liberica</v>
      </c>
      <c r="K671" t="str">
        <f>INDEX(products!$A$1:$G$49,MATCH(orders!$D671,products!$A$1:$A$49,0),MATCH(orders!K$1,products!$A$1:$G$1,0))</f>
        <v>M</v>
      </c>
      <c r="L671" t="str">
        <f t="shared" si="31"/>
        <v>Medium</v>
      </c>
      <c r="M671" s="17">
        <f>INDEX(products!$A$1:$G$49,MATCH(orders!$D671,products!$A$1:$A$49,0),MATCH(orders!M$1,products!$A$1:$G$1,0))</f>
        <v>2.5</v>
      </c>
      <c r="N671" s="13">
        <f>INDEX(products!$A$1:$G$49,MATCH(orders!$D671,products!$A$1:$A$49,0),MATCH(orders!N$1,products!$A$1:$G$1,0))</f>
        <v>33.464999999999996</v>
      </c>
      <c r="O671" s="15">
        <f t="shared" si="32"/>
        <v>66.929999999999993</v>
      </c>
      <c r="P671" t="str">
        <f>_xlfn.XLOOKUP(C671,customers!$A$2:$A$1001,customers!$I$2:$I$1001,,0)</f>
        <v>No</v>
      </c>
    </row>
    <row r="672" spans="1:16" x14ac:dyDescent="0.25">
      <c r="A672" s="2" t="s">
        <v>4274</v>
      </c>
      <c r="B672" s="3">
        <v>43606</v>
      </c>
      <c r="C672" s="2" t="s">
        <v>4275</v>
      </c>
      <c r="D672" t="s">
        <v>6159</v>
      </c>
      <c r="E672" s="2">
        <v>3</v>
      </c>
      <c r="F672" s="2" t="str">
        <f>_xlfn.XLOOKUP(C672,customers!$A$2:$A$1001,customers!$B$2:$B$1001,,0)</f>
        <v>Cecil Weatherall</v>
      </c>
      <c r="G672" s="2" t="str">
        <f>IF(_xlfn.XLOOKUP(orders!C672,customers!$A$1:$A$1001,customers!$C$1:$C$1001,,0)=0,"",_xlfn.XLOOKUP(orders!C672,customers!$A$1:$A$1001,customers!$C$1:$C$1001,,0))</f>
        <v>cweatherallim@toplist.cz</v>
      </c>
      <c r="H672" s="2" t="str">
        <f>_xlfn.XLOOKUP(C672,customers!$A$1:$A$1001,customers!$G$1:$G$1001,,0)</f>
        <v>United States</v>
      </c>
      <c r="I672" t="str">
        <f>INDEX(products!$A$1:$G$49,MATCH(orders!$D672,products!$A$1:$A$49,0),MATCH(orders!I$1,products!$A$1:$G$1,0))</f>
        <v>Lib</v>
      </c>
      <c r="J672" t="str">
        <f t="shared" si="30"/>
        <v>Liberica</v>
      </c>
      <c r="K672" t="str">
        <f>INDEX(products!$A$1:$G$49,MATCH(orders!$D672,products!$A$1:$A$49,0),MATCH(orders!K$1,products!$A$1:$G$1,0))</f>
        <v>M</v>
      </c>
      <c r="L672" t="str">
        <f t="shared" si="31"/>
        <v>Medium</v>
      </c>
      <c r="M672" s="17">
        <f>INDEX(products!$A$1:$G$49,MATCH(orders!$D672,products!$A$1:$A$49,0),MATCH(orders!M$1,products!$A$1:$G$1,0))</f>
        <v>0.2</v>
      </c>
      <c r="N672" s="13">
        <f>INDEX(products!$A$1:$G$49,MATCH(orders!$D672,products!$A$1:$A$49,0),MATCH(orders!N$1,products!$A$1:$G$1,0))</f>
        <v>4.3650000000000002</v>
      </c>
      <c r="O672" s="15">
        <f t="shared" si="32"/>
        <v>13.095000000000001</v>
      </c>
      <c r="P672" t="str">
        <f>_xlfn.XLOOKUP(C672,customers!$A$2:$A$1001,customers!$I$2:$I$1001,,0)</f>
        <v>Yes</v>
      </c>
    </row>
    <row r="673" spans="1:16" x14ac:dyDescent="0.25">
      <c r="A673" s="2" t="s">
        <v>4280</v>
      </c>
      <c r="B673" s="3">
        <v>44495</v>
      </c>
      <c r="C673" s="2" t="s">
        <v>4281</v>
      </c>
      <c r="D673" t="s">
        <v>6179</v>
      </c>
      <c r="E673" s="2">
        <v>5</v>
      </c>
      <c r="F673" s="2" t="str">
        <f>_xlfn.XLOOKUP(C673,customers!$A$2:$A$1001,customers!$B$2:$B$1001,,0)</f>
        <v>Gale Heindrick</v>
      </c>
      <c r="G673" s="2" t="str">
        <f>IF(_xlfn.XLOOKUP(orders!C673,customers!$A$1:$A$1001,customers!$C$1:$C$1001,,0)=0,"",_xlfn.XLOOKUP(orders!C673,customers!$A$1:$A$1001,customers!$C$1:$C$1001,,0))</f>
        <v>gheindrickin@usda.gov</v>
      </c>
      <c r="H673" s="2" t="str">
        <f>_xlfn.XLOOKUP(C673,customers!$A$1:$A$1001,customers!$G$1:$G$1001,,0)</f>
        <v>United States</v>
      </c>
      <c r="I673" t="str">
        <f>INDEX(products!$A$1:$G$49,MATCH(orders!$D673,products!$A$1:$A$49,0),MATCH(orders!I$1,products!$A$1:$G$1,0))</f>
        <v>Rob</v>
      </c>
      <c r="J673" t="str">
        <f t="shared" si="30"/>
        <v>Robusta</v>
      </c>
      <c r="K673" t="str">
        <f>INDEX(products!$A$1:$G$49,MATCH(orders!$D673,products!$A$1:$A$49,0),MATCH(orders!K$1,products!$A$1:$G$1,0))</f>
        <v>L</v>
      </c>
      <c r="L673" t="str">
        <f t="shared" si="31"/>
        <v>Light</v>
      </c>
      <c r="M673" s="17">
        <f>INDEX(products!$A$1:$G$49,MATCH(orders!$D673,products!$A$1:$A$49,0),MATCH(orders!M$1,products!$A$1:$G$1,0))</f>
        <v>1</v>
      </c>
      <c r="N673" s="13">
        <f>INDEX(products!$A$1:$G$49,MATCH(orders!$D673,products!$A$1:$A$49,0),MATCH(orders!N$1,products!$A$1:$G$1,0))</f>
        <v>11.95</v>
      </c>
      <c r="O673" s="15">
        <f t="shared" si="32"/>
        <v>59.75</v>
      </c>
      <c r="P673" t="str">
        <f>_xlfn.XLOOKUP(C673,customers!$A$2:$A$1001,customers!$I$2:$I$1001,,0)</f>
        <v>No</v>
      </c>
    </row>
    <row r="674" spans="1:16" x14ac:dyDescent="0.25">
      <c r="A674" s="2" t="s">
        <v>4286</v>
      </c>
      <c r="B674" s="3">
        <v>43916</v>
      </c>
      <c r="C674" s="2" t="s">
        <v>4287</v>
      </c>
      <c r="D674" t="s">
        <v>6160</v>
      </c>
      <c r="E674" s="2">
        <v>5</v>
      </c>
      <c r="F674" s="2" t="str">
        <f>_xlfn.XLOOKUP(C674,customers!$A$2:$A$1001,customers!$B$2:$B$1001,,0)</f>
        <v>Layne Imason</v>
      </c>
      <c r="G674" s="2" t="str">
        <f>IF(_xlfn.XLOOKUP(orders!C674,customers!$A$1:$A$1001,customers!$C$1:$C$1001,,0)=0,"",_xlfn.XLOOKUP(orders!C674,customers!$A$1:$A$1001,customers!$C$1:$C$1001,,0))</f>
        <v>limasonio@discuz.net</v>
      </c>
      <c r="H674" s="2" t="str">
        <f>_xlfn.XLOOKUP(C674,customers!$A$1:$A$1001,customers!$G$1:$G$1001,,0)</f>
        <v>United States</v>
      </c>
      <c r="I674" t="str">
        <f>INDEX(products!$A$1:$G$49,MATCH(orders!$D674,products!$A$1:$A$49,0),MATCH(orders!I$1,products!$A$1:$G$1,0))</f>
        <v>Lib</v>
      </c>
      <c r="J674" t="str">
        <f t="shared" si="30"/>
        <v>Liberica</v>
      </c>
      <c r="K674" t="str">
        <f>INDEX(products!$A$1:$G$49,MATCH(orders!$D674,products!$A$1:$A$49,0),MATCH(orders!K$1,products!$A$1:$G$1,0))</f>
        <v>M</v>
      </c>
      <c r="L674" t="str">
        <f t="shared" si="31"/>
        <v>Medium</v>
      </c>
      <c r="M674" s="17">
        <f>INDEX(products!$A$1:$G$49,MATCH(orders!$D674,products!$A$1:$A$49,0),MATCH(orders!M$1,products!$A$1:$G$1,0))</f>
        <v>0.5</v>
      </c>
      <c r="N674" s="13">
        <f>INDEX(products!$A$1:$G$49,MATCH(orders!$D674,products!$A$1:$A$49,0),MATCH(orders!N$1,products!$A$1:$G$1,0))</f>
        <v>8.73</v>
      </c>
      <c r="O674" s="15">
        <f t="shared" si="32"/>
        <v>43.650000000000006</v>
      </c>
      <c r="P674" t="str">
        <f>_xlfn.XLOOKUP(C674,customers!$A$2:$A$1001,customers!$I$2:$I$1001,,0)</f>
        <v>Yes</v>
      </c>
    </row>
    <row r="675" spans="1:16" x14ac:dyDescent="0.25">
      <c r="A675" s="2" t="s">
        <v>4291</v>
      </c>
      <c r="B675" s="3">
        <v>44118</v>
      </c>
      <c r="C675" s="2" t="s">
        <v>4292</v>
      </c>
      <c r="D675" t="s">
        <v>6141</v>
      </c>
      <c r="E675" s="2">
        <v>6</v>
      </c>
      <c r="F675" s="2" t="str">
        <f>_xlfn.XLOOKUP(C675,customers!$A$2:$A$1001,customers!$B$2:$B$1001,,0)</f>
        <v>Hazel Saill</v>
      </c>
      <c r="G675" s="2" t="str">
        <f>IF(_xlfn.XLOOKUP(orders!C675,customers!$A$1:$A$1001,customers!$C$1:$C$1001,,0)=0,"",_xlfn.XLOOKUP(orders!C675,customers!$A$1:$A$1001,customers!$C$1:$C$1001,,0))</f>
        <v>hsaillip@odnoklassniki.ru</v>
      </c>
      <c r="H675" s="2" t="str">
        <f>_xlfn.XLOOKUP(C675,customers!$A$1:$A$1001,customers!$G$1:$G$1001,,0)</f>
        <v>United States</v>
      </c>
      <c r="I675" t="str">
        <f>INDEX(products!$A$1:$G$49,MATCH(orders!$D675,products!$A$1:$A$49,0),MATCH(orders!I$1,products!$A$1:$G$1,0))</f>
        <v>Exc</v>
      </c>
      <c r="J675" t="str">
        <f t="shared" si="30"/>
        <v>Excelsa</v>
      </c>
      <c r="K675" t="str">
        <f>INDEX(products!$A$1:$G$49,MATCH(orders!$D675,products!$A$1:$A$49,0),MATCH(orders!K$1,products!$A$1:$G$1,0))</f>
        <v>M</v>
      </c>
      <c r="L675" t="str">
        <f t="shared" si="31"/>
        <v>Medium</v>
      </c>
      <c r="M675" s="17">
        <f>INDEX(products!$A$1:$G$49,MATCH(orders!$D675,products!$A$1:$A$49,0),MATCH(orders!M$1,products!$A$1:$G$1,0))</f>
        <v>1</v>
      </c>
      <c r="N675" s="13">
        <f>INDEX(products!$A$1:$G$49,MATCH(orders!$D675,products!$A$1:$A$49,0),MATCH(orders!N$1,products!$A$1:$G$1,0))</f>
        <v>13.75</v>
      </c>
      <c r="O675" s="15">
        <f t="shared" si="32"/>
        <v>82.5</v>
      </c>
      <c r="P675" t="str">
        <f>_xlfn.XLOOKUP(C675,customers!$A$2:$A$1001,customers!$I$2:$I$1001,,0)</f>
        <v>Yes</v>
      </c>
    </row>
    <row r="676" spans="1:16" x14ac:dyDescent="0.25">
      <c r="A676" s="2" t="s">
        <v>4297</v>
      </c>
      <c r="B676" s="3">
        <v>44543</v>
      </c>
      <c r="C676" s="2" t="s">
        <v>4298</v>
      </c>
      <c r="D676" t="s">
        <v>6182</v>
      </c>
      <c r="E676" s="2">
        <v>6</v>
      </c>
      <c r="F676" s="2" t="str">
        <f>_xlfn.XLOOKUP(C676,customers!$A$2:$A$1001,customers!$B$2:$B$1001,,0)</f>
        <v>Hermann Larvor</v>
      </c>
      <c r="G676" s="2" t="str">
        <f>IF(_xlfn.XLOOKUP(orders!C676,customers!$A$1:$A$1001,customers!$C$1:$C$1001,,0)=0,"",_xlfn.XLOOKUP(orders!C676,customers!$A$1:$A$1001,customers!$C$1:$C$1001,,0))</f>
        <v>hlarvoriq@last.fm</v>
      </c>
      <c r="H676" s="2" t="str">
        <f>_xlfn.XLOOKUP(C676,customers!$A$1:$A$1001,customers!$G$1:$G$1001,,0)</f>
        <v>United States</v>
      </c>
      <c r="I676" t="str">
        <f>INDEX(products!$A$1:$G$49,MATCH(orders!$D676,products!$A$1:$A$49,0),MATCH(orders!I$1,products!$A$1:$G$1,0))</f>
        <v>Ara</v>
      </c>
      <c r="J676" t="str">
        <f t="shared" si="30"/>
        <v>Arabica</v>
      </c>
      <c r="K676" t="str">
        <f>INDEX(products!$A$1:$G$49,MATCH(orders!$D676,products!$A$1:$A$49,0),MATCH(orders!K$1,products!$A$1:$G$1,0))</f>
        <v>L</v>
      </c>
      <c r="L676" t="str">
        <f t="shared" si="31"/>
        <v>Light</v>
      </c>
      <c r="M676" s="17">
        <f>INDEX(products!$A$1:$G$49,MATCH(orders!$D676,products!$A$1:$A$49,0),MATCH(orders!M$1,products!$A$1:$G$1,0))</f>
        <v>2.5</v>
      </c>
      <c r="N676" s="13">
        <f>INDEX(products!$A$1:$G$49,MATCH(orders!$D676,products!$A$1:$A$49,0),MATCH(orders!N$1,products!$A$1:$G$1,0))</f>
        <v>29.784999999999997</v>
      </c>
      <c r="O676" s="15">
        <f t="shared" si="32"/>
        <v>178.70999999999998</v>
      </c>
      <c r="P676" t="str">
        <f>_xlfn.XLOOKUP(C676,customers!$A$2:$A$1001,customers!$I$2:$I$1001,,0)</f>
        <v>Yes</v>
      </c>
    </row>
    <row r="677" spans="1:16" x14ac:dyDescent="0.25">
      <c r="A677" s="2" t="s">
        <v>4303</v>
      </c>
      <c r="B677" s="3">
        <v>44263</v>
      </c>
      <c r="C677" s="2" t="s">
        <v>4304</v>
      </c>
      <c r="D677" t="s">
        <v>6165</v>
      </c>
      <c r="E677" s="2">
        <v>4</v>
      </c>
      <c r="F677" s="2" t="str">
        <f>_xlfn.XLOOKUP(C677,customers!$A$2:$A$1001,customers!$B$2:$B$1001,,0)</f>
        <v>Terri Lyford</v>
      </c>
      <c r="G677" s="2" t="str">
        <f>IF(_xlfn.XLOOKUP(orders!C677,customers!$A$1:$A$1001,customers!$C$1:$C$1001,,0)=0,"",_xlfn.XLOOKUP(orders!C677,customers!$A$1:$A$1001,customers!$C$1:$C$1001,,0))</f>
        <v/>
      </c>
      <c r="H677" s="2" t="str">
        <f>_xlfn.XLOOKUP(C677,customers!$A$1:$A$1001,customers!$G$1:$G$1001,,0)</f>
        <v>United States</v>
      </c>
      <c r="I677" t="str">
        <f>INDEX(products!$A$1:$G$49,MATCH(orders!$D677,products!$A$1:$A$49,0),MATCH(orders!I$1,products!$A$1:$G$1,0))</f>
        <v>Lib</v>
      </c>
      <c r="J677" t="str">
        <f t="shared" si="30"/>
        <v>Liberica</v>
      </c>
      <c r="K677" t="str">
        <f>INDEX(products!$A$1:$G$49,MATCH(orders!$D677,products!$A$1:$A$49,0),MATCH(orders!K$1,products!$A$1:$G$1,0))</f>
        <v>D</v>
      </c>
      <c r="L677" t="str">
        <f t="shared" si="31"/>
        <v>Dark</v>
      </c>
      <c r="M677" s="17">
        <f>INDEX(products!$A$1:$G$49,MATCH(orders!$D677,products!$A$1:$A$49,0),MATCH(orders!M$1,products!$A$1:$G$1,0))</f>
        <v>2.5</v>
      </c>
      <c r="N677" s="13">
        <f>INDEX(products!$A$1:$G$49,MATCH(orders!$D677,products!$A$1:$A$49,0),MATCH(orders!N$1,products!$A$1:$G$1,0))</f>
        <v>29.784999999999997</v>
      </c>
      <c r="O677" s="15">
        <f t="shared" si="32"/>
        <v>119.13999999999999</v>
      </c>
      <c r="P677" t="str">
        <f>_xlfn.XLOOKUP(C677,customers!$A$2:$A$1001,customers!$I$2:$I$1001,,0)</f>
        <v>Yes</v>
      </c>
    </row>
    <row r="678" spans="1:16" x14ac:dyDescent="0.25">
      <c r="A678" s="2" t="s">
        <v>4308</v>
      </c>
      <c r="B678" s="3">
        <v>44217</v>
      </c>
      <c r="C678" s="2" t="s">
        <v>4309</v>
      </c>
      <c r="D678" t="s">
        <v>6161</v>
      </c>
      <c r="E678" s="2">
        <v>5</v>
      </c>
      <c r="F678" s="2" t="str">
        <f>_xlfn.XLOOKUP(C678,customers!$A$2:$A$1001,customers!$B$2:$B$1001,,0)</f>
        <v>Gabey Cogan</v>
      </c>
      <c r="G678" s="2" t="str">
        <f>IF(_xlfn.XLOOKUP(orders!C678,customers!$A$1:$A$1001,customers!$C$1:$C$1001,,0)=0,"",_xlfn.XLOOKUP(orders!C678,customers!$A$1:$A$1001,customers!$C$1:$C$1001,,0))</f>
        <v/>
      </c>
      <c r="H678" s="2" t="str">
        <f>_xlfn.XLOOKUP(C678,customers!$A$1:$A$1001,customers!$G$1:$G$1001,,0)</f>
        <v>United States</v>
      </c>
      <c r="I678" t="str">
        <f>INDEX(products!$A$1:$G$49,MATCH(orders!$D678,products!$A$1:$A$49,0),MATCH(orders!I$1,products!$A$1:$G$1,0))</f>
        <v>Lib</v>
      </c>
      <c r="J678" t="str">
        <f t="shared" si="30"/>
        <v>Liberica</v>
      </c>
      <c r="K678" t="str">
        <f>INDEX(products!$A$1:$G$49,MATCH(orders!$D678,products!$A$1:$A$49,0),MATCH(orders!K$1,products!$A$1:$G$1,0))</f>
        <v>L</v>
      </c>
      <c r="L678" t="str">
        <f t="shared" si="31"/>
        <v>Light</v>
      </c>
      <c r="M678" s="17">
        <f>INDEX(products!$A$1:$G$49,MATCH(orders!$D678,products!$A$1:$A$49,0),MATCH(orders!M$1,products!$A$1:$G$1,0))</f>
        <v>0.5</v>
      </c>
      <c r="N678" s="13">
        <f>INDEX(products!$A$1:$G$49,MATCH(orders!$D678,products!$A$1:$A$49,0),MATCH(orders!N$1,products!$A$1:$G$1,0))</f>
        <v>9.51</v>
      </c>
      <c r="O678" s="15">
        <f t="shared" si="32"/>
        <v>47.55</v>
      </c>
      <c r="P678" t="str">
        <f>_xlfn.XLOOKUP(C678,customers!$A$2:$A$1001,customers!$I$2:$I$1001,,0)</f>
        <v>No</v>
      </c>
    </row>
    <row r="679" spans="1:16" x14ac:dyDescent="0.25">
      <c r="A679" s="2" t="s">
        <v>4313</v>
      </c>
      <c r="B679" s="3">
        <v>44206</v>
      </c>
      <c r="C679" s="2" t="s">
        <v>4314</v>
      </c>
      <c r="D679" t="s">
        <v>6160</v>
      </c>
      <c r="E679" s="2">
        <v>5</v>
      </c>
      <c r="F679" s="2" t="str">
        <f>_xlfn.XLOOKUP(C679,customers!$A$2:$A$1001,customers!$B$2:$B$1001,,0)</f>
        <v>Charin Penwarden</v>
      </c>
      <c r="G679" s="2" t="str">
        <f>IF(_xlfn.XLOOKUP(orders!C679,customers!$A$1:$A$1001,customers!$C$1:$C$1001,,0)=0,"",_xlfn.XLOOKUP(orders!C679,customers!$A$1:$A$1001,customers!$C$1:$C$1001,,0))</f>
        <v>cpenwardenit@mlb.com</v>
      </c>
      <c r="H679" s="2" t="str">
        <f>_xlfn.XLOOKUP(C679,customers!$A$1:$A$1001,customers!$G$1:$G$1001,,0)</f>
        <v>Ireland</v>
      </c>
      <c r="I679" t="str">
        <f>INDEX(products!$A$1:$G$49,MATCH(orders!$D679,products!$A$1:$A$49,0),MATCH(orders!I$1,products!$A$1:$G$1,0))</f>
        <v>Lib</v>
      </c>
      <c r="J679" t="str">
        <f t="shared" si="30"/>
        <v>Liberica</v>
      </c>
      <c r="K679" t="str">
        <f>INDEX(products!$A$1:$G$49,MATCH(orders!$D679,products!$A$1:$A$49,0),MATCH(orders!K$1,products!$A$1:$G$1,0))</f>
        <v>M</v>
      </c>
      <c r="L679" t="str">
        <f t="shared" si="31"/>
        <v>Medium</v>
      </c>
      <c r="M679" s="17">
        <f>INDEX(products!$A$1:$G$49,MATCH(orders!$D679,products!$A$1:$A$49,0),MATCH(orders!M$1,products!$A$1:$G$1,0))</f>
        <v>0.5</v>
      </c>
      <c r="N679" s="13">
        <f>INDEX(products!$A$1:$G$49,MATCH(orders!$D679,products!$A$1:$A$49,0),MATCH(orders!N$1,products!$A$1:$G$1,0))</f>
        <v>8.73</v>
      </c>
      <c r="O679" s="15">
        <f t="shared" si="32"/>
        <v>43.650000000000006</v>
      </c>
      <c r="P679" t="str">
        <f>_xlfn.XLOOKUP(C679,customers!$A$2:$A$1001,customers!$I$2:$I$1001,,0)</f>
        <v>No</v>
      </c>
    </row>
    <row r="680" spans="1:16" x14ac:dyDescent="0.25">
      <c r="A680" s="2" t="s">
        <v>4319</v>
      </c>
      <c r="B680" s="3">
        <v>44281</v>
      </c>
      <c r="C680" s="2" t="s">
        <v>4320</v>
      </c>
      <c r="D680" t="s">
        <v>6182</v>
      </c>
      <c r="E680" s="2">
        <v>6</v>
      </c>
      <c r="F680" s="2" t="str">
        <f>_xlfn.XLOOKUP(C680,customers!$A$2:$A$1001,customers!$B$2:$B$1001,,0)</f>
        <v>Milty Middis</v>
      </c>
      <c r="G680" s="2" t="str">
        <f>IF(_xlfn.XLOOKUP(orders!C680,customers!$A$1:$A$1001,customers!$C$1:$C$1001,,0)=0,"",_xlfn.XLOOKUP(orders!C680,customers!$A$1:$A$1001,customers!$C$1:$C$1001,,0))</f>
        <v>mmiddisiu@dmoz.org</v>
      </c>
      <c r="H680" s="2" t="str">
        <f>_xlfn.XLOOKUP(C680,customers!$A$1:$A$1001,customers!$G$1:$G$1001,,0)</f>
        <v>United States</v>
      </c>
      <c r="I680" t="str">
        <f>INDEX(products!$A$1:$G$49,MATCH(orders!$D680,products!$A$1:$A$49,0),MATCH(orders!I$1,products!$A$1:$G$1,0))</f>
        <v>Ara</v>
      </c>
      <c r="J680" t="str">
        <f t="shared" si="30"/>
        <v>Arabica</v>
      </c>
      <c r="K680" t="str">
        <f>INDEX(products!$A$1:$G$49,MATCH(orders!$D680,products!$A$1:$A$49,0),MATCH(orders!K$1,products!$A$1:$G$1,0))</f>
        <v>L</v>
      </c>
      <c r="L680" t="str">
        <f t="shared" si="31"/>
        <v>Light</v>
      </c>
      <c r="M680" s="17">
        <f>INDEX(products!$A$1:$G$49,MATCH(orders!$D680,products!$A$1:$A$49,0),MATCH(orders!M$1,products!$A$1:$G$1,0))</f>
        <v>2.5</v>
      </c>
      <c r="N680" s="13">
        <f>INDEX(products!$A$1:$G$49,MATCH(orders!$D680,products!$A$1:$A$49,0),MATCH(orders!N$1,products!$A$1:$G$1,0))</f>
        <v>29.784999999999997</v>
      </c>
      <c r="O680" s="15">
        <f t="shared" si="32"/>
        <v>178.70999999999998</v>
      </c>
      <c r="P680" t="str">
        <f>_xlfn.XLOOKUP(C680,customers!$A$2:$A$1001,customers!$I$2:$I$1001,,0)</f>
        <v>Yes</v>
      </c>
    </row>
    <row r="681" spans="1:16" x14ac:dyDescent="0.25">
      <c r="A681" s="2" t="s">
        <v>4325</v>
      </c>
      <c r="B681" s="3">
        <v>44645</v>
      </c>
      <c r="C681" s="2" t="s">
        <v>4326</v>
      </c>
      <c r="D681" t="s">
        <v>6142</v>
      </c>
      <c r="E681" s="2">
        <v>1</v>
      </c>
      <c r="F681" s="2" t="str">
        <f>_xlfn.XLOOKUP(C681,customers!$A$2:$A$1001,customers!$B$2:$B$1001,,0)</f>
        <v>Adrianne Vairow</v>
      </c>
      <c r="G681" s="2" t="str">
        <f>IF(_xlfn.XLOOKUP(orders!C681,customers!$A$1:$A$1001,customers!$C$1:$C$1001,,0)=0,"",_xlfn.XLOOKUP(orders!C681,customers!$A$1:$A$1001,customers!$C$1:$C$1001,,0))</f>
        <v>avairowiv@studiopress.com</v>
      </c>
      <c r="H681" s="2" t="str">
        <f>_xlfn.XLOOKUP(C681,customers!$A$1:$A$1001,customers!$G$1:$G$1001,,0)</f>
        <v>United Kingdom</v>
      </c>
      <c r="I681" t="str">
        <f>INDEX(products!$A$1:$G$49,MATCH(orders!$D681,products!$A$1:$A$49,0),MATCH(orders!I$1,products!$A$1:$G$1,0))</f>
        <v>Rob</v>
      </c>
      <c r="J681" t="str">
        <f t="shared" si="30"/>
        <v>Robusta</v>
      </c>
      <c r="K681" t="str">
        <f>INDEX(products!$A$1:$G$49,MATCH(orders!$D681,products!$A$1:$A$49,0),MATCH(orders!K$1,products!$A$1:$G$1,0))</f>
        <v>L</v>
      </c>
      <c r="L681" t="str">
        <f t="shared" si="31"/>
        <v>Light</v>
      </c>
      <c r="M681" s="17">
        <f>INDEX(products!$A$1:$G$49,MATCH(orders!$D681,products!$A$1:$A$49,0),MATCH(orders!M$1,products!$A$1:$G$1,0))</f>
        <v>2.5</v>
      </c>
      <c r="N681" s="13">
        <f>INDEX(products!$A$1:$G$49,MATCH(orders!$D681,products!$A$1:$A$49,0),MATCH(orders!N$1,products!$A$1:$G$1,0))</f>
        <v>27.484999999999996</v>
      </c>
      <c r="O681" s="15">
        <f t="shared" si="32"/>
        <v>27.484999999999996</v>
      </c>
      <c r="P681" t="str">
        <f>_xlfn.XLOOKUP(C681,customers!$A$2:$A$1001,customers!$I$2:$I$1001,,0)</f>
        <v>No</v>
      </c>
    </row>
    <row r="682" spans="1:16" x14ac:dyDescent="0.25">
      <c r="A682" s="2" t="s">
        <v>4331</v>
      </c>
      <c r="B682" s="3">
        <v>44399</v>
      </c>
      <c r="C682" s="2" t="s">
        <v>4332</v>
      </c>
      <c r="D682" t="s">
        <v>6155</v>
      </c>
      <c r="E682" s="2">
        <v>5</v>
      </c>
      <c r="F682" s="2" t="str">
        <f>_xlfn.XLOOKUP(C682,customers!$A$2:$A$1001,customers!$B$2:$B$1001,,0)</f>
        <v>Anjanette Goldie</v>
      </c>
      <c r="G682" s="2" t="str">
        <f>IF(_xlfn.XLOOKUP(orders!C682,customers!$A$1:$A$1001,customers!$C$1:$C$1001,,0)=0,"",_xlfn.XLOOKUP(orders!C682,customers!$A$1:$A$1001,customers!$C$1:$C$1001,,0))</f>
        <v>agoldieiw@goo.gl</v>
      </c>
      <c r="H682" s="2" t="str">
        <f>_xlfn.XLOOKUP(C682,customers!$A$1:$A$1001,customers!$G$1:$G$1001,,0)</f>
        <v>United States</v>
      </c>
      <c r="I682" t="str">
        <f>INDEX(products!$A$1:$G$49,MATCH(orders!$D682,products!$A$1:$A$49,0),MATCH(orders!I$1,products!$A$1:$G$1,0))</f>
        <v>Ara</v>
      </c>
      <c r="J682" t="str">
        <f t="shared" si="30"/>
        <v>Arabica</v>
      </c>
      <c r="K682" t="str">
        <f>INDEX(products!$A$1:$G$49,MATCH(orders!$D682,products!$A$1:$A$49,0),MATCH(orders!K$1,products!$A$1:$G$1,0))</f>
        <v>M</v>
      </c>
      <c r="L682" t="str">
        <f t="shared" si="31"/>
        <v>Medium</v>
      </c>
      <c r="M682" s="17">
        <f>INDEX(products!$A$1:$G$49,MATCH(orders!$D682,products!$A$1:$A$49,0),MATCH(orders!M$1,products!$A$1:$G$1,0))</f>
        <v>1</v>
      </c>
      <c r="N682" s="13">
        <f>INDEX(products!$A$1:$G$49,MATCH(orders!$D682,products!$A$1:$A$49,0),MATCH(orders!N$1,products!$A$1:$G$1,0))</f>
        <v>11.25</v>
      </c>
      <c r="O682" s="15">
        <f t="shared" si="32"/>
        <v>56.25</v>
      </c>
      <c r="P682" t="str">
        <f>_xlfn.XLOOKUP(C682,customers!$A$2:$A$1001,customers!$I$2:$I$1001,,0)</f>
        <v>No</v>
      </c>
    </row>
    <row r="683" spans="1:16" x14ac:dyDescent="0.25">
      <c r="A683" s="2" t="s">
        <v>4336</v>
      </c>
      <c r="B683" s="3">
        <v>44080</v>
      </c>
      <c r="C683" s="2" t="s">
        <v>4337</v>
      </c>
      <c r="D683" t="s">
        <v>6145</v>
      </c>
      <c r="E683" s="2">
        <v>2</v>
      </c>
      <c r="F683" s="2" t="str">
        <f>_xlfn.XLOOKUP(C683,customers!$A$2:$A$1001,customers!$B$2:$B$1001,,0)</f>
        <v>Nicky Ayris</v>
      </c>
      <c r="G683" s="2" t="str">
        <f>IF(_xlfn.XLOOKUP(orders!C683,customers!$A$1:$A$1001,customers!$C$1:$C$1001,,0)=0,"",_xlfn.XLOOKUP(orders!C683,customers!$A$1:$A$1001,customers!$C$1:$C$1001,,0))</f>
        <v>nayrisix@t-online.de</v>
      </c>
      <c r="H683" s="2" t="str">
        <f>_xlfn.XLOOKUP(C683,customers!$A$1:$A$1001,customers!$G$1:$G$1001,,0)</f>
        <v>United Kingdom</v>
      </c>
      <c r="I683" t="str">
        <f>INDEX(products!$A$1:$G$49,MATCH(orders!$D683,products!$A$1:$A$49,0),MATCH(orders!I$1,products!$A$1:$G$1,0))</f>
        <v>Lib</v>
      </c>
      <c r="J683" t="str">
        <f t="shared" si="30"/>
        <v>Liberica</v>
      </c>
      <c r="K683" t="str">
        <f>INDEX(products!$A$1:$G$49,MATCH(orders!$D683,products!$A$1:$A$49,0),MATCH(orders!K$1,products!$A$1:$G$1,0))</f>
        <v>L</v>
      </c>
      <c r="L683" t="str">
        <f t="shared" si="31"/>
        <v>Light</v>
      </c>
      <c r="M683" s="17">
        <f>INDEX(products!$A$1:$G$49,MATCH(orders!$D683,products!$A$1:$A$49,0),MATCH(orders!M$1,products!$A$1:$G$1,0))</f>
        <v>0.2</v>
      </c>
      <c r="N683" s="13">
        <f>INDEX(products!$A$1:$G$49,MATCH(orders!$D683,products!$A$1:$A$49,0),MATCH(orders!N$1,products!$A$1:$G$1,0))</f>
        <v>4.7549999999999999</v>
      </c>
      <c r="O683" s="15">
        <f t="shared" si="32"/>
        <v>9.51</v>
      </c>
      <c r="P683" t="str">
        <f>_xlfn.XLOOKUP(C683,customers!$A$2:$A$1001,customers!$I$2:$I$1001,,0)</f>
        <v>Yes</v>
      </c>
    </row>
    <row r="684" spans="1:16" x14ac:dyDescent="0.25">
      <c r="A684" s="2" t="s">
        <v>4342</v>
      </c>
      <c r="B684" s="3">
        <v>43827</v>
      </c>
      <c r="C684" s="2" t="s">
        <v>4343</v>
      </c>
      <c r="D684" t="s">
        <v>6156</v>
      </c>
      <c r="E684" s="2">
        <v>2</v>
      </c>
      <c r="F684" s="2" t="str">
        <f>_xlfn.XLOOKUP(C684,customers!$A$2:$A$1001,customers!$B$2:$B$1001,,0)</f>
        <v>Laryssa Benediktovich</v>
      </c>
      <c r="G684" s="2" t="str">
        <f>IF(_xlfn.XLOOKUP(orders!C684,customers!$A$1:$A$1001,customers!$C$1:$C$1001,,0)=0,"",_xlfn.XLOOKUP(orders!C684,customers!$A$1:$A$1001,customers!$C$1:$C$1001,,0))</f>
        <v>lbenediktovichiy@wunderground.com</v>
      </c>
      <c r="H684" s="2" t="str">
        <f>_xlfn.XLOOKUP(C684,customers!$A$1:$A$1001,customers!$G$1:$G$1001,,0)</f>
        <v>United States</v>
      </c>
      <c r="I684" t="str">
        <f>INDEX(products!$A$1:$G$49,MATCH(orders!$D684,products!$A$1:$A$49,0),MATCH(orders!I$1,products!$A$1:$G$1,0))</f>
        <v>Exc</v>
      </c>
      <c r="J684" t="str">
        <f t="shared" si="30"/>
        <v>Excelsa</v>
      </c>
      <c r="K684" t="str">
        <f>INDEX(products!$A$1:$G$49,MATCH(orders!$D684,products!$A$1:$A$49,0),MATCH(orders!K$1,products!$A$1:$G$1,0))</f>
        <v>M</v>
      </c>
      <c r="L684" t="str">
        <f t="shared" si="31"/>
        <v>Medium</v>
      </c>
      <c r="M684" s="17">
        <f>INDEX(products!$A$1:$G$49,MATCH(orders!$D684,products!$A$1:$A$49,0),MATCH(orders!M$1,products!$A$1:$G$1,0))</f>
        <v>0.2</v>
      </c>
      <c r="N684" s="13">
        <f>INDEX(products!$A$1:$G$49,MATCH(orders!$D684,products!$A$1:$A$49,0),MATCH(orders!N$1,products!$A$1:$G$1,0))</f>
        <v>4.125</v>
      </c>
      <c r="O684" s="15">
        <f t="shared" si="32"/>
        <v>8.25</v>
      </c>
      <c r="P684" t="str">
        <f>_xlfn.XLOOKUP(C684,customers!$A$2:$A$1001,customers!$I$2:$I$1001,,0)</f>
        <v>Yes</v>
      </c>
    </row>
    <row r="685" spans="1:16" x14ac:dyDescent="0.25">
      <c r="A685" s="2" t="s">
        <v>4348</v>
      </c>
      <c r="B685" s="3">
        <v>43941</v>
      </c>
      <c r="C685" s="2" t="s">
        <v>4349</v>
      </c>
      <c r="D685" t="s">
        <v>6169</v>
      </c>
      <c r="E685" s="2">
        <v>6</v>
      </c>
      <c r="F685" s="2" t="str">
        <f>_xlfn.XLOOKUP(C685,customers!$A$2:$A$1001,customers!$B$2:$B$1001,,0)</f>
        <v>Theo Jacobovitz</v>
      </c>
      <c r="G685" s="2" t="str">
        <f>IF(_xlfn.XLOOKUP(orders!C685,customers!$A$1:$A$1001,customers!$C$1:$C$1001,,0)=0,"",_xlfn.XLOOKUP(orders!C685,customers!$A$1:$A$1001,customers!$C$1:$C$1001,,0))</f>
        <v>tjacobovitziz@cbc.ca</v>
      </c>
      <c r="H685" s="2" t="str">
        <f>_xlfn.XLOOKUP(C685,customers!$A$1:$A$1001,customers!$G$1:$G$1001,,0)</f>
        <v>United States</v>
      </c>
      <c r="I685" t="str">
        <f>INDEX(products!$A$1:$G$49,MATCH(orders!$D685,products!$A$1:$A$49,0),MATCH(orders!I$1,products!$A$1:$G$1,0))</f>
        <v>Lib</v>
      </c>
      <c r="J685" t="str">
        <f t="shared" si="30"/>
        <v>Liberica</v>
      </c>
      <c r="K685" t="str">
        <f>INDEX(products!$A$1:$G$49,MATCH(orders!$D685,products!$A$1:$A$49,0),MATCH(orders!K$1,products!$A$1:$G$1,0))</f>
        <v>D</v>
      </c>
      <c r="L685" t="str">
        <f t="shared" si="31"/>
        <v>Dark</v>
      </c>
      <c r="M685" s="17">
        <f>INDEX(products!$A$1:$G$49,MATCH(orders!$D685,products!$A$1:$A$49,0),MATCH(orders!M$1,products!$A$1:$G$1,0))</f>
        <v>0.5</v>
      </c>
      <c r="N685" s="13">
        <f>INDEX(products!$A$1:$G$49,MATCH(orders!$D685,products!$A$1:$A$49,0),MATCH(orders!N$1,products!$A$1:$G$1,0))</f>
        <v>7.77</v>
      </c>
      <c r="O685" s="15">
        <f t="shared" si="32"/>
        <v>46.62</v>
      </c>
      <c r="P685" t="str">
        <f>_xlfn.XLOOKUP(C685,customers!$A$2:$A$1001,customers!$I$2:$I$1001,,0)</f>
        <v>No</v>
      </c>
    </row>
    <row r="686" spans="1:16" x14ac:dyDescent="0.25">
      <c r="A686" s="2" t="s">
        <v>4354</v>
      </c>
      <c r="B686" s="3">
        <v>43517</v>
      </c>
      <c r="C686" s="2" t="s">
        <v>4355</v>
      </c>
      <c r="D686" t="s">
        <v>6179</v>
      </c>
      <c r="E686" s="2">
        <v>6</v>
      </c>
      <c r="F686" s="2" t="str">
        <f>_xlfn.XLOOKUP(C686,customers!$A$2:$A$1001,customers!$B$2:$B$1001,,0)</f>
        <v>Becca Ableson</v>
      </c>
      <c r="G686" s="2" t="str">
        <f>IF(_xlfn.XLOOKUP(orders!C686,customers!$A$1:$A$1001,customers!$C$1:$C$1001,,0)=0,"",_xlfn.XLOOKUP(orders!C686,customers!$A$1:$A$1001,customers!$C$1:$C$1001,,0))</f>
        <v/>
      </c>
      <c r="H686" s="2" t="str">
        <f>_xlfn.XLOOKUP(C686,customers!$A$1:$A$1001,customers!$G$1:$G$1001,,0)</f>
        <v>United States</v>
      </c>
      <c r="I686" t="str">
        <f>INDEX(products!$A$1:$G$49,MATCH(orders!$D686,products!$A$1:$A$49,0),MATCH(orders!I$1,products!$A$1:$G$1,0))</f>
        <v>Rob</v>
      </c>
      <c r="J686" t="str">
        <f t="shared" si="30"/>
        <v>Robusta</v>
      </c>
      <c r="K686" t="str">
        <f>INDEX(products!$A$1:$G$49,MATCH(orders!$D686,products!$A$1:$A$49,0),MATCH(orders!K$1,products!$A$1:$G$1,0))</f>
        <v>L</v>
      </c>
      <c r="L686" t="str">
        <f t="shared" si="31"/>
        <v>Light</v>
      </c>
      <c r="M686" s="17">
        <f>INDEX(products!$A$1:$G$49,MATCH(orders!$D686,products!$A$1:$A$49,0),MATCH(orders!M$1,products!$A$1:$G$1,0))</f>
        <v>1</v>
      </c>
      <c r="N686" s="13">
        <f>INDEX(products!$A$1:$G$49,MATCH(orders!$D686,products!$A$1:$A$49,0),MATCH(orders!N$1,products!$A$1:$G$1,0))</f>
        <v>11.95</v>
      </c>
      <c r="O686" s="15">
        <f t="shared" si="32"/>
        <v>71.699999999999989</v>
      </c>
      <c r="P686" t="str">
        <f>_xlfn.XLOOKUP(C686,customers!$A$2:$A$1001,customers!$I$2:$I$1001,,0)</f>
        <v>No</v>
      </c>
    </row>
    <row r="687" spans="1:16" x14ac:dyDescent="0.25">
      <c r="A687" s="2" t="s">
        <v>4359</v>
      </c>
      <c r="B687" s="3">
        <v>44637</v>
      </c>
      <c r="C687" s="2" t="s">
        <v>4360</v>
      </c>
      <c r="D687" t="s">
        <v>6164</v>
      </c>
      <c r="E687" s="2">
        <v>2</v>
      </c>
      <c r="F687" s="2" t="str">
        <f>_xlfn.XLOOKUP(C687,customers!$A$2:$A$1001,customers!$B$2:$B$1001,,0)</f>
        <v>Jeno Druitt</v>
      </c>
      <c r="G687" s="2" t="str">
        <f>IF(_xlfn.XLOOKUP(orders!C687,customers!$A$1:$A$1001,customers!$C$1:$C$1001,,0)=0,"",_xlfn.XLOOKUP(orders!C687,customers!$A$1:$A$1001,customers!$C$1:$C$1001,,0))</f>
        <v>jdruittj1@feedburner.com</v>
      </c>
      <c r="H687" s="2" t="str">
        <f>_xlfn.XLOOKUP(C687,customers!$A$1:$A$1001,customers!$G$1:$G$1001,,0)</f>
        <v>United States</v>
      </c>
      <c r="I687" t="str">
        <f>INDEX(products!$A$1:$G$49,MATCH(orders!$D687,products!$A$1:$A$49,0),MATCH(orders!I$1,products!$A$1:$G$1,0))</f>
        <v>Lib</v>
      </c>
      <c r="J687" t="str">
        <f t="shared" si="30"/>
        <v>Liberica</v>
      </c>
      <c r="K687" t="str">
        <f>INDEX(products!$A$1:$G$49,MATCH(orders!$D687,products!$A$1:$A$49,0),MATCH(orders!K$1,products!$A$1:$G$1,0))</f>
        <v>L</v>
      </c>
      <c r="L687" t="str">
        <f t="shared" si="31"/>
        <v>Light</v>
      </c>
      <c r="M687" s="17">
        <f>INDEX(products!$A$1:$G$49,MATCH(orders!$D687,products!$A$1:$A$49,0),MATCH(orders!M$1,products!$A$1:$G$1,0))</f>
        <v>2.5</v>
      </c>
      <c r="N687" s="13">
        <f>INDEX(products!$A$1:$G$49,MATCH(orders!$D687,products!$A$1:$A$49,0),MATCH(orders!N$1,products!$A$1:$G$1,0))</f>
        <v>36.454999999999998</v>
      </c>
      <c r="O687" s="15">
        <f t="shared" si="32"/>
        <v>72.91</v>
      </c>
      <c r="P687" t="str">
        <f>_xlfn.XLOOKUP(C687,customers!$A$2:$A$1001,customers!$I$2:$I$1001,,0)</f>
        <v>Yes</v>
      </c>
    </row>
    <row r="688" spans="1:16" x14ac:dyDescent="0.25">
      <c r="A688" s="2" t="s">
        <v>4365</v>
      </c>
      <c r="B688" s="3">
        <v>44330</v>
      </c>
      <c r="C688" s="2" t="s">
        <v>4366</v>
      </c>
      <c r="D688" t="s">
        <v>6163</v>
      </c>
      <c r="E688" s="2">
        <v>3</v>
      </c>
      <c r="F688" s="2" t="str">
        <f>_xlfn.XLOOKUP(C688,customers!$A$2:$A$1001,customers!$B$2:$B$1001,,0)</f>
        <v>Deonne Shortall</v>
      </c>
      <c r="G688" s="2" t="str">
        <f>IF(_xlfn.XLOOKUP(orders!C688,customers!$A$1:$A$1001,customers!$C$1:$C$1001,,0)=0,"",_xlfn.XLOOKUP(orders!C688,customers!$A$1:$A$1001,customers!$C$1:$C$1001,,0))</f>
        <v>dshortallj2@wikipedia.org</v>
      </c>
      <c r="H688" s="2" t="str">
        <f>_xlfn.XLOOKUP(C688,customers!$A$1:$A$1001,customers!$G$1:$G$1001,,0)</f>
        <v>United States</v>
      </c>
      <c r="I688" t="str">
        <f>INDEX(products!$A$1:$G$49,MATCH(orders!$D688,products!$A$1:$A$49,0),MATCH(orders!I$1,products!$A$1:$G$1,0))</f>
        <v>Rob</v>
      </c>
      <c r="J688" t="str">
        <f t="shared" si="30"/>
        <v>Robusta</v>
      </c>
      <c r="K688" t="str">
        <f>INDEX(products!$A$1:$G$49,MATCH(orders!$D688,products!$A$1:$A$49,0),MATCH(orders!K$1,products!$A$1:$G$1,0))</f>
        <v>D</v>
      </c>
      <c r="L688" t="str">
        <f t="shared" si="31"/>
        <v>Dark</v>
      </c>
      <c r="M688" s="17">
        <f>INDEX(products!$A$1:$G$49,MATCH(orders!$D688,products!$A$1:$A$49,0),MATCH(orders!M$1,products!$A$1:$G$1,0))</f>
        <v>0.2</v>
      </c>
      <c r="N688" s="13">
        <f>INDEX(products!$A$1:$G$49,MATCH(orders!$D688,products!$A$1:$A$49,0),MATCH(orders!N$1,products!$A$1:$G$1,0))</f>
        <v>2.6849999999999996</v>
      </c>
      <c r="O688" s="15">
        <f t="shared" si="32"/>
        <v>8.0549999999999997</v>
      </c>
      <c r="P688" t="str">
        <f>_xlfn.XLOOKUP(C688,customers!$A$2:$A$1001,customers!$I$2:$I$1001,,0)</f>
        <v>Yes</v>
      </c>
    </row>
    <row r="689" spans="1:16" x14ac:dyDescent="0.25">
      <c r="A689" s="2" t="s">
        <v>4371</v>
      </c>
      <c r="B689" s="3">
        <v>43471</v>
      </c>
      <c r="C689" s="2" t="s">
        <v>4372</v>
      </c>
      <c r="D689" t="s">
        <v>6139</v>
      </c>
      <c r="E689" s="2">
        <v>2</v>
      </c>
      <c r="F689" s="2" t="str">
        <f>_xlfn.XLOOKUP(C689,customers!$A$2:$A$1001,customers!$B$2:$B$1001,,0)</f>
        <v>Wilton Cottier</v>
      </c>
      <c r="G689" s="2" t="str">
        <f>IF(_xlfn.XLOOKUP(orders!C689,customers!$A$1:$A$1001,customers!$C$1:$C$1001,,0)=0,"",_xlfn.XLOOKUP(orders!C689,customers!$A$1:$A$1001,customers!$C$1:$C$1001,,0))</f>
        <v>wcottierj3@cafepress.com</v>
      </c>
      <c r="H689" s="2" t="str">
        <f>_xlfn.XLOOKUP(C689,customers!$A$1:$A$1001,customers!$G$1:$G$1001,,0)</f>
        <v>United States</v>
      </c>
      <c r="I689" t="str">
        <f>INDEX(products!$A$1:$G$49,MATCH(orders!$D689,products!$A$1:$A$49,0),MATCH(orders!I$1,products!$A$1:$G$1,0))</f>
        <v>Exc</v>
      </c>
      <c r="J689" t="str">
        <f t="shared" si="30"/>
        <v>Excelsa</v>
      </c>
      <c r="K689" t="str">
        <f>INDEX(products!$A$1:$G$49,MATCH(orders!$D689,products!$A$1:$A$49,0),MATCH(orders!K$1,products!$A$1:$G$1,0))</f>
        <v>M</v>
      </c>
      <c r="L689" t="str">
        <f t="shared" si="31"/>
        <v>Medium</v>
      </c>
      <c r="M689" s="17">
        <f>INDEX(products!$A$1:$G$49,MATCH(orders!$D689,products!$A$1:$A$49,0),MATCH(orders!M$1,products!$A$1:$G$1,0))</f>
        <v>0.5</v>
      </c>
      <c r="N689" s="13">
        <f>INDEX(products!$A$1:$G$49,MATCH(orders!$D689,products!$A$1:$A$49,0),MATCH(orders!N$1,products!$A$1:$G$1,0))</f>
        <v>8.25</v>
      </c>
      <c r="O689" s="15">
        <f t="shared" si="32"/>
        <v>16.5</v>
      </c>
      <c r="P689" t="str">
        <f>_xlfn.XLOOKUP(C689,customers!$A$2:$A$1001,customers!$I$2:$I$1001,,0)</f>
        <v>No</v>
      </c>
    </row>
    <row r="690" spans="1:16" x14ac:dyDescent="0.25">
      <c r="A690" s="2" t="s">
        <v>4377</v>
      </c>
      <c r="B690" s="3">
        <v>43579</v>
      </c>
      <c r="C690" s="2" t="s">
        <v>4378</v>
      </c>
      <c r="D690" t="s">
        <v>6140</v>
      </c>
      <c r="E690" s="2">
        <v>5</v>
      </c>
      <c r="F690" s="2" t="str">
        <f>_xlfn.XLOOKUP(C690,customers!$A$2:$A$1001,customers!$B$2:$B$1001,,0)</f>
        <v>Kevan Grinsted</v>
      </c>
      <c r="G690" s="2" t="str">
        <f>IF(_xlfn.XLOOKUP(orders!C690,customers!$A$1:$A$1001,customers!$C$1:$C$1001,,0)=0,"",_xlfn.XLOOKUP(orders!C690,customers!$A$1:$A$1001,customers!$C$1:$C$1001,,0))</f>
        <v>kgrinstedj4@google.com.br</v>
      </c>
      <c r="H690" s="2" t="str">
        <f>_xlfn.XLOOKUP(C690,customers!$A$1:$A$1001,customers!$G$1:$G$1001,,0)</f>
        <v>Ireland</v>
      </c>
      <c r="I690" t="str">
        <f>INDEX(products!$A$1:$G$49,MATCH(orders!$D690,products!$A$1:$A$49,0),MATCH(orders!I$1,products!$A$1:$G$1,0))</f>
        <v>Ara</v>
      </c>
      <c r="J690" t="str">
        <f t="shared" si="30"/>
        <v>Arabica</v>
      </c>
      <c r="K690" t="str">
        <f>INDEX(products!$A$1:$G$49,MATCH(orders!$D690,products!$A$1:$A$49,0),MATCH(orders!K$1,products!$A$1:$G$1,0))</f>
        <v>L</v>
      </c>
      <c r="L690" t="str">
        <f t="shared" si="31"/>
        <v>Light</v>
      </c>
      <c r="M690" s="17">
        <f>INDEX(products!$A$1:$G$49,MATCH(orders!$D690,products!$A$1:$A$49,0),MATCH(orders!M$1,products!$A$1:$G$1,0))</f>
        <v>1</v>
      </c>
      <c r="N690" s="13">
        <f>INDEX(products!$A$1:$G$49,MATCH(orders!$D690,products!$A$1:$A$49,0),MATCH(orders!N$1,products!$A$1:$G$1,0))</f>
        <v>12.95</v>
      </c>
      <c r="O690" s="15">
        <f t="shared" si="32"/>
        <v>64.75</v>
      </c>
      <c r="P690" t="str">
        <f>_xlfn.XLOOKUP(C690,customers!$A$2:$A$1001,customers!$I$2:$I$1001,,0)</f>
        <v>No</v>
      </c>
    </row>
    <row r="691" spans="1:16" x14ac:dyDescent="0.25">
      <c r="A691" s="2" t="s">
        <v>4383</v>
      </c>
      <c r="B691" s="3">
        <v>44346</v>
      </c>
      <c r="C691" s="2" t="s">
        <v>4384</v>
      </c>
      <c r="D691" t="s">
        <v>6157</v>
      </c>
      <c r="E691" s="2">
        <v>5</v>
      </c>
      <c r="F691" s="2" t="str">
        <f>_xlfn.XLOOKUP(C691,customers!$A$2:$A$1001,customers!$B$2:$B$1001,,0)</f>
        <v>Dionne Skyner</v>
      </c>
      <c r="G691" s="2" t="str">
        <f>IF(_xlfn.XLOOKUP(orders!C691,customers!$A$1:$A$1001,customers!$C$1:$C$1001,,0)=0,"",_xlfn.XLOOKUP(orders!C691,customers!$A$1:$A$1001,customers!$C$1:$C$1001,,0))</f>
        <v>dskynerj5@hubpages.com</v>
      </c>
      <c r="H691" s="2" t="str">
        <f>_xlfn.XLOOKUP(C691,customers!$A$1:$A$1001,customers!$G$1:$G$1001,,0)</f>
        <v>United States</v>
      </c>
      <c r="I691" t="str">
        <f>INDEX(products!$A$1:$G$49,MATCH(orders!$D691,products!$A$1:$A$49,0),MATCH(orders!I$1,products!$A$1:$G$1,0))</f>
        <v>Ara</v>
      </c>
      <c r="J691" t="str">
        <f t="shared" si="30"/>
        <v>Arabica</v>
      </c>
      <c r="K691" t="str">
        <f>INDEX(products!$A$1:$G$49,MATCH(orders!$D691,products!$A$1:$A$49,0),MATCH(orders!K$1,products!$A$1:$G$1,0))</f>
        <v>M</v>
      </c>
      <c r="L691" t="str">
        <f t="shared" si="31"/>
        <v>Medium</v>
      </c>
      <c r="M691" s="17">
        <f>INDEX(products!$A$1:$G$49,MATCH(orders!$D691,products!$A$1:$A$49,0),MATCH(orders!M$1,products!$A$1:$G$1,0))</f>
        <v>0.5</v>
      </c>
      <c r="N691" s="13">
        <f>INDEX(products!$A$1:$G$49,MATCH(orders!$D691,products!$A$1:$A$49,0),MATCH(orders!N$1,products!$A$1:$G$1,0))</f>
        <v>6.75</v>
      </c>
      <c r="O691" s="15">
        <f t="shared" si="32"/>
        <v>33.75</v>
      </c>
      <c r="P691" t="str">
        <f>_xlfn.XLOOKUP(C691,customers!$A$2:$A$1001,customers!$I$2:$I$1001,,0)</f>
        <v>No</v>
      </c>
    </row>
    <row r="692" spans="1:16" x14ac:dyDescent="0.25">
      <c r="A692" s="2" t="s">
        <v>4389</v>
      </c>
      <c r="B692" s="3">
        <v>44754</v>
      </c>
      <c r="C692" s="2" t="s">
        <v>4390</v>
      </c>
      <c r="D692" t="s">
        <v>6165</v>
      </c>
      <c r="E692" s="2">
        <v>6</v>
      </c>
      <c r="F692" s="2" t="str">
        <f>_xlfn.XLOOKUP(C692,customers!$A$2:$A$1001,customers!$B$2:$B$1001,,0)</f>
        <v>Francesco Dressel</v>
      </c>
      <c r="G692" s="2" t="str">
        <f>IF(_xlfn.XLOOKUP(orders!C692,customers!$A$1:$A$1001,customers!$C$1:$C$1001,,0)=0,"",_xlfn.XLOOKUP(orders!C692,customers!$A$1:$A$1001,customers!$C$1:$C$1001,,0))</f>
        <v/>
      </c>
      <c r="H692" s="2" t="str">
        <f>_xlfn.XLOOKUP(C692,customers!$A$1:$A$1001,customers!$G$1:$G$1001,,0)</f>
        <v>United States</v>
      </c>
      <c r="I692" t="str">
        <f>INDEX(products!$A$1:$G$49,MATCH(orders!$D692,products!$A$1:$A$49,0),MATCH(orders!I$1,products!$A$1:$G$1,0))</f>
        <v>Lib</v>
      </c>
      <c r="J692" t="str">
        <f t="shared" si="30"/>
        <v>Liberica</v>
      </c>
      <c r="K692" t="str">
        <f>INDEX(products!$A$1:$G$49,MATCH(orders!$D692,products!$A$1:$A$49,0),MATCH(orders!K$1,products!$A$1:$G$1,0))</f>
        <v>D</v>
      </c>
      <c r="L692" t="str">
        <f t="shared" si="31"/>
        <v>Dark</v>
      </c>
      <c r="M692" s="17">
        <f>INDEX(products!$A$1:$G$49,MATCH(orders!$D692,products!$A$1:$A$49,0),MATCH(orders!M$1,products!$A$1:$G$1,0))</f>
        <v>2.5</v>
      </c>
      <c r="N692" s="13">
        <f>INDEX(products!$A$1:$G$49,MATCH(orders!$D692,products!$A$1:$A$49,0),MATCH(orders!N$1,products!$A$1:$G$1,0))</f>
        <v>29.784999999999997</v>
      </c>
      <c r="O692" s="15">
        <f t="shared" si="32"/>
        <v>178.70999999999998</v>
      </c>
      <c r="P692" t="str">
        <f>_xlfn.XLOOKUP(C692,customers!$A$2:$A$1001,customers!$I$2:$I$1001,,0)</f>
        <v>No</v>
      </c>
    </row>
    <row r="693" spans="1:16" x14ac:dyDescent="0.25">
      <c r="A693" s="2" t="s">
        <v>4393</v>
      </c>
      <c r="B693" s="3">
        <v>44227</v>
      </c>
      <c r="C693" s="2" t="s">
        <v>4434</v>
      </c>
      <c r="D693" t="s">
        <v>6155</v>
      </c>
      <c r="E693" s="2">
        <v>2</v>
      </c>
      <c r="F693" s="2" t="str">
        <f>_xlfn.XLOOKUP(C693,customers!$A$2:$A$1001,customers!$B$2:$B$1001,,0)</f>
        <v>Jimmy Dymoke</v>
      </c>
      <c r="G693" s="2" t="str">
        <f>IF(_xlfn.XLOOKUP(orders!C693,customers!$A$1:$A$1001,customers!$C$1:$C$1001,,0)=0,"",_xlfn.XLOOKUP(orders!C693,customers!$A$1:$A$1001,customers!$C$1:$C$1001,,0))</f>
        <v>jdymokeje@prnewswire.com</v>
      </c>
      <c r="H693" s="2" t="str">
        <f>_xlfn.XLOOKUP(C693,customers!$A$1:$A$1001,customers!$G$1:$G$1001,,0)</f>
        <v>Ireland</v>
      </c>
      <c r="I693" t="str">
        <f>INDEX(products!$A$1:$G$49,MATCH(orders!$D693,products!$A$1:$A$49,0),MATCH(orders!I$1,products!$A$1:$G$1,0))</f>
        <v>Ara</v>
      </c>
      <c r="J693" t="str">
        <f t="shared" si="30"/>
        <v>Arabica</v>
      </c>
      <c r="K693" t="str">
        <f>INDEX(products!$A$1:$G$49,MATCH(orders!$D693,products!$A$1:$A$49,0),MATCH(orders!K$1,products!$A$1:$G$1,0))</f>
        <v>M</v>
      </c>
      <c r="L693" t="str">
        <f t="shared" si="31"/>
        <v>Medium</v>
      </c>
      <c r="M693" s="17">
        <f>INDEX(products!$A$1:$G$49,MATCH(orders!$D693,products!$A$1:$A$49,0),MATCH(orders!M$1,products!$A$1:$G$1,0))</f>
        <v>1</v>
      </c>
      <c r="N693" s="13">
        <f>INDEX(products!$A$1:$G$49,MATCH(orders!$D693,products!$A$1:$A$49,0),MATCH(orders!N$1,products!$A$1:$G$1,0))</f>
        <v>11.25</v>
      </c>
      <c r="O693" s="15">
        <f t="shared" si="32"/>
        <v>22.5</v>
      </c>
      <c r="P693" t="str">
        <f>_xlfn.XLOOKUP(C693,customers!$A$2:$A$1001,customers!$I$2:$I$1001,,0)</f>
        <v>No</v>
      </c>
    </row>
    <row r="694" spans="1:16" x14ac:dyDescent="0.25">
      <c r="A694" s="2" t="s">
        <v>4399</v>
      </c>
      <c r="B694" s="3">
        <v>43720</v>
      </c>
      <c r="C694" s="2" t="s">
        <v>4400</v>
      </c>
      <c r="D694" t="s">
        <v>6143</v>
      </c>
      <c r="E694" s="2">
        <v>1</v>
      </c>
      <c r="F694" s="2" t="str">
        <f>_xlfn.XLOOKUP(C694,customers!$A$2:$A$1001,customers!$B$2:$B$1001,,0)</f>
        <v>Ambrosio Weinmann</v>
      </c>
      <c r="G694" s="2" t="str">
        <f>IF(_xlfn.XLOOKUP(orders!C694,customers!$A$1:$A$1001,customers!$C$1:$C$1001,,0)=0,"",_xlfn.XLOOKUP(orders!C694,customers!$A$1:$A$1001,customers!$C$1:$C$1001,,0))</f>
        <v>aweinmannj8@shinystat.com</v>
      </c>
      <c r="H694" s="2" t="str">
        <f>_xlfn.XLOOKUP(C694,customers!$A$1:$A$1001,customers!$G$1:$G$1001,,0)</f>
        <v>United States</v>
      </c>
      <c r="I694" t="str">
        <f>INDEX(products!$A$1:$G$49,MATCH(orders!$D694,products!$A$1:$A$49,0),MATCH(orders!I$1,products!$A$1:$G$1,0))</f>
        <v>Lib</v>
      </c>
      <c r="J694" t="str">
        <f t="shared" si="30"/>
        <v>Liberica</v>
      </c>
      <c r="K694" t="str">
        <f>INDEX(products!$A$1:$G$49,MATCH(orders!$D694,products!$A$1:$A$49,0),MATCH(orders!K$1,products!$A$1:$G$1,0))</f>
        <v>D</v>
      </c>
      <c r="L694" t="str">
        <f t="shared" si="31"/>
        <v>Dark</v>
      </c>
      <c r="M694" s="17">
        <f>INDEX(products!$A$1:$G$49,MATCH(orders!$D694,products!$A$1:$A$49,0),MATCH(orders!M$1,products!$A$1:$G$1,0))</f>
        <v>1</v>
      </c>
      <c r="N694" s="13">
        <f>INDEX(products!$A$1:$G$49,MATCH(orders!$D694,products!$A$1:$A$49,0),MATCH(orders!N$1,products!$A$1:$G$1,0))</f>
        <v>12.95</v>
      </c>
      <c r="O694" s="15">
        <f t="shared" si="32"/>
        <v>12.95</v>
      </c>
      <c r="P694" t="str">
        <f>_xlfn.XLOOKUP(C694,customers!$A$2:$A$1001,customers!$I$2:$I$1001,,0)</f>
        <v>No</v>
      </c>
    </row>
    <row r="695" spans="1:16" x14ac:dyDescent="0.25">
      <c r="A695" s="2" t="s">
        <v>4405</v>
      </c>
      <c r="B695" s="3">
        <v>44012</v>
      </c>
      <c r="C695" s="2" t="s">
        <v>4406</v>
      </c>
      <c r="D695" t="s">
        <v>6175</v>
      </c>
      <c r="E695" s="2">
        <v>2</v>
      </c>
      <c r="F695" s="2" t="str">
        <f>_xlfn.XLOOKUP(C695,customers!$A$2:$A$1001,customers!$B$2:$B$1001,,0)</f>
        <v>Elden Andriessen</v>
      </c>
      <c r="G695" s="2" t="str">
        <f>IF(_xlfn.XLOOKUP(orders!C695,customers!$A$1:$A$1001,customers!$C$1:$C$1001,,0)=0,"",_xlfn.XLOOKUP(orders!C695,customers!$A$1:$A$1001,customers!$C$1:$C$1001,,0))</f>
        <v>eandriessenj9@europa.eu</v>
      </c>
      <c r="H695" s="2" t="str">
        <f>_xlfn.XLOOKUP(C695,customers!$A$1:$A$1001,customers!$G$1:$G$1001,,0)</f>
        <v>United States</v>
      </c>
      <c r="I695" t="str">
        <f>INDEX(products!$A$1:$G$49,MATCH(orders!$D695,products!$A$1:$A$49,0),MATCH(orders!I$1,products!$A$1:$G$1,0))</f>
        <v>Ara</v>
      </c>
      <c r="J695" t="str">
        <f t="shared" si="30"/>
        <v>Arabica</v>
      </c>
      <c r="K695" t="str">
        <f>INDEX(products!$A$1:$G$49,MATCH(orders!$D695,products!$A$1:$A$49,0),MATCH(orders!K$1,products!$A$1:$G$1,0))</f>
        <v>M</v>
      </c>
      <c r="L695" t="str">
        <f t="shared" si="31"/>
        <v>Medium</v>
      </c>
      <c r="M695" s="17">
        <f>INDEX(products!$A$1:$G$49,MATCH(orders!$D695,products!$A$1:$A$49,0),MATCH(orders!M$1,products!$A$1:$G$1,0))</f>
        <v>2.5</v>
      </c>
      <c r="N695" s="13">
        <f>INDEX(products!$A$1:$G$49,MATCH(orders!$D695,products!$A$1:$A$49,0),MATCH(orders!N$1,products!$A$1:$G$1,0))</f>
        <v>25.874999999999996</v>
      </c>
      <c r="O695" s="15">
        <f t="shared" si="32"/>
        <v>51.749999999999993</v>
      </c>
      <c r="P695" t="str">
        <f>_xlfn.XLOOKUP(C695,customers!$A$2:$A$1001,customers!$I$2:$I$1001,,0)</f>
        <v>Yes</v>
      </c>
    </row>
    <row r="696" spans="1:16" x14ac:dyDescent="0.25">
      <c r="A696" s="2" t="s">
        <v>4411</v>
      </c>
      <c r="B696" s="3">
        <v>43915</v>
      </c>
      <c r="C696" s="2" t="s">
        <v>4412</v>
      </c>
      <c r="D696" t="s">
        <v>6144</v>
      </c>
      <c r="E696" s="2">
        <v>5</v>
      </c>
      <c r="F696" s="2" t="str">
        <f>_xlfn.XLOOKUP(C696,customers!$A$2:$A$1001,customers!$B$2:$B$1001,,0)</f>
        <v>Roxie Deaconson</v>
      </c>
      <c r="G696" s="2" t="str">
        <f>IF(_xlfn.XLOOKUP(orders!C696,customers!$A$1:$A$1001,customers!$C$1:$C$1001,,0)=0,"",_xlfn.XLOOKUP(orders!C696,customers!$A$1:$A$1001,customers!$C$1:$C$1001,,0))</f>
        <v>rdeaconsonja@archive.org</v>
      </c>
      <c r="H696" s="2" t="str">
        <f>_xlfn.XLOOKUP(C696,customers!$A$1:$A$1001,customers!$G$1:$G$1001,,0)</f>
        <v>United States</v>
      </c>
      <c r="I696" t="str">
        <f>INDEX(products!$A$1:$G$49,MATCH(orders!$D696,products!$A$1:$A$49,0),MATCH(orders!I$1,products!$A$1:$G$1,0))</f>
        <v>Exc</v>
      </c>
      <c r="J696" t="str">
        <f t="shared" si="30"/>
        <v>Excelsa</v>
      </c>
      <c r="K696" t="str">
        <f>INDEX(products!$A$1:$G$49,MATCH(orders!$D696,products!$A$1:$A$49,0),MATCH(orders!K$1,products!$A$1:$G$1,0))</f>
        <v>D</v>
      </c>
      <c r="L696" t="str">
        <f t="shared" si="31"/>
        <v>Dark</v>
      </c>
      <c r="M696" s="17">
        <f>INDEX(products!$A$1:$G$49,MATCH(orders!$D696,products!$A$1:$A$49,0),MATCH(orders!M$1,products!$A$1:$G$1,0))</f>
        <v>0.5</v>
      </c>
      <c r="N696" s="13">
        <f>INDEX(products!$A$1:$G$49,MATCH(orders!$D696,products!$A$1:$A$49,0),MATCH(orders!N$1,products!$A$1:$G$1,0))</f>
        <v>7.29</v>
      </c>
      <c r="O696" s="15">
        <f t="shared" si="32"/>
        <v>36.450000000000003</v>
      </c>
      <c r="P696" t="str">
        <f>_xlfn.XLOOKUP(C696,customers!$A$2:$A$1001,customers!$I$2:$I$1001,,0)</f>
        <v>No</v>
      </c>
    </row>
    <row r="697" spans="1:16" x14ac:dyDescent="0.25">
      <c r="A697" s="2" t="s">
        <v>4417</v>
      </c>
      <c r="B697" s="3">
        <v>44300</v>
      </c>
      <c r="C697" s="2" t="s">
        <v>4418</v>
      </c>
      <c r="D697" t="s">
        <v>6164</v>
      </c>
      <c r="E697" s="2">
        <v>5</v>
      </c>
      <c r="F697" s="2" t="str">
        <f>_xlfn.XLOOKUP(C697,customers!$A$2:$A$1001,customers!$B$2:$B$1001,,0)</f>
        <v>Davida Caro</v>
      </c>
      <c r="G697" s="2" t="str">
        <f>IF(_xlfn.XLOOKUP(orders!C697,customers!$A$1:$A$1001,customers!$C$1:$C$1001,,0)=0,"",_xlfn.XLOOKUP(orders!C697,customers!$A$1:$A$1001,customers!$C$1:$C$1001,,0))</f>
        <v>dcarojb@twitter.com</v>
      </c>
      <c r="H697" s="2" t="str">
        <f>_xlfn.XLOOKUP(C697,customers!$A$1:$A$1001,customers!$G$1:$G$1001,,0)</f>
        <v>United States</v>
      </c>
      <c r="I697" t="str">
        <f>INDEX(products!$A$1:$G$49,MATCH(orders!$D697,products!$A$1:$A$49,0),MATCH(orders!I$1,products!$A$1:$G$1,0))</f>
        <v>Lib</v>
      </c>
      <c r="J697" t="str">
        <f t="shared" si="30"/>
        <v>Liberica</v>
      </c>
      <c r="K697" t="str">
        <f>INDEX(products!$A$1:$G$49,MATCH(orders!$D697,products!$A$1:$A$49,0),MATCH(orders!K$1,products!$A$1:$G$1,0))</f>
        <v>L</v>
      </c>
      <c r="L697" t="str">
        <f t="shared" si="31"/>
        <v>Light</v>
      </c>
      <c r="M697" s="17">
        <f>INDEX(products!$A$1:$G$49,MATCH(orders!$D697,products!$A$1:$A$49,0),MATCH(orders!M$1,products!$A$1:$G$1,0))</f>
        <v>2.5</v>
      </c>
      <c r="N697" s="13">
        <f>INDEX(products!$A$1:$G$49,MATCH(orders!$D697,products!$A$1:$A$49,0),MATCH(orders!N$1,products!$A$1:$G$1,0))</f>
        <v>36.454999999999998</v>
      </c>
      <c r="O697" s="15">
        <f t="shared" si="32"/>
        <v>182.27499999999998</v>
      </c>
      <c r="P697" t="str">
        <f>_xlfn.XLOOKUP(C697,customers!$A$2:$A$1001,customers!$I$2:$I$1001,,0)</f>
        <v>Yes</v>
      </c>
    </row>
    <row r="698" spans="1:16" x14ac:dyDescent="0.25">
      <c r="A698" s="2" t="s">
        <v>4423</v>
      </c>
      <c r="B698" s="3">
        <v>43693</v>
      </c>
      <c r="C698" s="2" t="s">
        <v>4424</v>
      </c>
      <c r="D698" t="s">
        <v>6169</v>
      </c>
      <c r="E698" s="2">
        <v>4</v>
      </c>
      <c r="F698" s="2" t="str">
        <f>_xlfn.XLOOKUP(C698,customers!$A$2:$A$1001,customers!$B$2:$B$1001,,0)</f>
        <v>Johna Bluck</v>
      </c>
      <c r="G698" s="2" t="str">
        <f>IF(_xlfn.XLOOKUP(orders!C698,customers!$A$1:$A$1001,customers!$C$1:$C$1001,,0)=0,"",_xlfn.XLOOKUP(orders!C698,customers!$A$1:$A$1001,customers!$C$1:$C$1001,,0))</f>
        <v>jbluckjc@imageshack.us</v>
      </c>
      <c r="H698" s="2" t="str">
        <f>_xlfn.XLOOKUP(C698,customers!$A$1:$A$1001,customers!$G$1:$G$1001,,0)</f>
        <v>United States</v>
      </c>
      <c r="I698" t="str">
        <f>INDEX(products!$A$1:$G$49,MATCH(orders!$D698,products!$A$1:$A$49,0),MATCH(orders!I$1,products!$A$1:$G$1,0))</f>
        <v>Lib</v>
      </c>
      <c r="J698" t="str">
        <f t="shared" si="30"/>
        <v>Liberica</v>
      </c>
      <c r="K698" t="str">
        <f>INDEX(products!$A$1:$G$49,MATCH(orders!$D698,products!$A$1:$A$49,0),MATCH(orders!K$1,products!$A$1:$G$1,0))</f>
        <v>D</v>
      </c>
      <c r="L698" t="str">
        <f t="shared" si="31"/>
        <v>Dark</v>
      </c>
      <c r="M698" s="17">
        <f>INDEX(products!$A$1:$G$49,MATCH(orders!$D698,products!$A$1:$A$49,0),MATCH(orders!M$1,products!$A$1:$G$1,0))</f>
        <v>0.5</v>
      </c>
      <c r="N698" s="13">
        <f>INDEX(products!$A$1:$G$49,MATCH(orders!$D698,products!$A$1:$A$49,0),MATCH(orders!N$1,products!$A$1:$G$1,0))</f>
        <v>7.77</v>
      </c>
      <c r="O698" s="15">
        <f t="shared" si="32"/>
        <v>31.08</v>
      </c>
      <c r="P698" t="str">
        <f>_xlfn.XLOOKUP(C698,customers!$A$2:$A$1001,customers!$I$2:$I$1001,,0)</f>
        <v>No</v>
      </c>
    </row>
    <row r="699" spans="1:16" x14ac:dyDescent="0.25">
      <c r="A699" s="2" t="s">
        <v>4429</v>
      </c>
      <c r="B699" s="3">
        <v>44547</v>
      </c>
      <c r="C699" s="2" t="s">
        <v>4430</v>
      </c>
      <c r="D699" t="s">
        <v>6157</v>
      </c>
      <c r="E699" s="2">
        <v>3</v>
      </c>
      <c r="F699" s="2" t="str">
        <f>_xlfn.XLOOKUP(C699,customers!$A$2:$A$1001,customers!$B$2:$B$1001,,0)</f>
        <v>Myrle Dearden</v>
      </c>
      <c r="G699" s="2" t="str">
        <f>IF(_xlfn.XLOOKUP(orders!C699,customers!$A$1:$A$1001,customers!$C$1:$C$1001,,0)=0,"",_xlfn.XLOOKUP(orders!C699,customers!$A$1:$A$1001,customers!$C$1:$C$1001,,0))</f>
        <v/>
      </c>
      <c r="H699" s="2" t="str">
        <f>_xlfn.XLOOKUP(C699,customers!$A$1:$A$1001,customers!$G$1:$G$1001,,0)</f>
        <v>Ireland</v>
      </c>
      <c r="I699" t="str">
        <f>INDEX(products!$A$1:$G$49,MATCH(orders!$D699,products!$A$1:$A$49,0),MATCH(orders!I$1,products!$A$1:$G$1,0))</f>
        <v>Ara</v>
      </c>
      <c r="J699" t="str">
        <f t="shared" si="30"/>
        <v>Arabica</v>
      </c>
      <c r="K699" t="str">
        <f>INDEX(products!$A$1:$G$49,MATCH(orders!$D699,products!$A$1:$A$49,0),MATCH(orders!K$1,products!$A$1:$G$1,0))</f>
        <v>M</v>
      </c>
      <c r="L699" t="str">
        <f t="shared" si="31"/>
        <v>Medium</v>
      </c>
      <c r="M699" s="17">
        <f>INDEX(products!$A$1:$G$49,MATCH(orders!$D699,products!$A$1:$A$49,0),MATCH(orders!M$1,products!$A$1:$G$1,0))</f>
        <v>0.5</v>
      </c>
      <c r="N699" s="13">
        <f>INDEX(products!$A$1:$G$49,MATCH(orders!$D699,products!$A$1:$A$49,0),MATCH(orders!N$1,products!$A$1:$G$1,0))</f>
        <v>6.75</v>
      </c>
      <c r="O699" s="15">
        <f t="shared" si="32"/>
        <v>20.25</v>
      </c>
      <c r="P699" t="str">
        <f>_xlfn.XLOOKUP(C699,customers!$A$2:$A$1001,customers!$I$2:$I$1001,,0)</f>
        <v>No</v>
      </c>
    </row>
    <row r="700" spans="1:16" x14ac:dyDescent="0.25">
      <c r="A700" s="2" t="s">
        <v>4433</v>
      </c>
      <c r="B700" s="3">
        <v>43830</v>
      </c>
      <c r="C700" s="2" t="s">
        <v>4434</v>
      </c>
      <c r="D700" t="s">
        <v>6143</v>
      </c>
      <c r="E700" s="2">
        <v>2</v>
      </c>
      <c r="F700" s="2" t="str">
        <f>_xlfn.XLOOKUP(C700,customers!$A$2:$A$1001,customers!$B$2:$B$1001,,0)</f>
        <v>Jimmy Dymoke</v>
      </c>
      <c r="G700" s="2" t="str">
        <f>IF(_xlfn.XLOOKUP(orders!C700,customers!$A$1:$A$1001,customers!$C$1:$C$1001,,0)=0,"",_xlfn.XLOOKUP(orders!C700,customers!$A$1:$A$1001,customers!$C$1:$C$1001,,0))</f>
        <v>jdymokeje@prnewswire.com</v>
      </c>
      <c r="H700" s="2" t="str">
        <f>_xlfn.XLOOKUP(C700,customers!$A$1:$A$1001,customers!$G$1:$G$1001,,0)</f>
        <v>Ireland</v>
      </c>
      <c r="I700" t="str">
        <f>INDEX(products!$A$1:$G$49,MATCH(orders!$D700,products!$A$1:$A$49,0),MATCH(orders!I$1,products!$A$1:$G$1,0))</f>
        <v>Lib</v>
      </c>
      <c r="J700" t="str">
        <f t="shared" si="30"/>
        <v>Liberica</v>
      </c>
      <c r="K700" t="str">
        <f>INDEX(products!$A$1:$G$49,MATCH(orders!$D700,products!$A$1:$A$49,0),MATCH(orders!K$1,products!$A$1:$G$1,0))</f>
        <v>D</v>
      </c>
      <c r="L700" t="str">
        <f t="shared" si="31"/>
        <v>Dark</v>
      </c>
      <c r="M700" s="17">
        <f>INDEX(products!$A$1:$G$49,MATCH(orders!$D700,products!$A$1:$A$49,0),MATCH(orders!M$1,products!$A$1:$G$1,0))</f>
        <v>1</v>
      </c>
      <c r="N700" s="13">
        <f>INDEX(products!$A$1:$G$49,MATCH(orders!$D700,products!$A$1:$A$49,0),MATCH(orders!N$1,products!$A$1:$G$1,0))</f>
        <v>12.95</v>
      </c>
      <c r="O700" s="15">
        <f t="shared" si="32"/>
        <v>25.9</v>
      </c>
      <c r="P700" t="str">
        <f>_xlfn.XLOOKUP(C700,customers!$A$2:$A$1001,customers!$I$2:$I$1001,,0)</f>
        <v>No</v>
      </c>
    </row>
    <row r="701" spans="1:16" x14ac:dyDescent="0.25">
      <c r="A701" s="2" t="s">
        <v>4439</v>
      </c>
      <c r="B701" s="3">
        <v>44298</v>
      </c>
      <c r="C701" s="2" t="s">
        <v>4440</v>
      </c>
      <c r="D701" t="s">
        <v>6158</v>
      </c>
      <c r="E701" s="2">
        <v>4</v>
      </c>
      <c r="F701" s="2" t="str">
        <f>_xlfn.XLOOKUP(C701,customers!$A$2:$A$1001,customers!$B$2:$B$1001,,0)</f>
        <v>Orland Tadman</v>
      </c>
      <c r="G701" s="2" t="str">
        <f>IF(_xlfn.XLOOKUP(orders!C701,customers!$A$1:$A$1001,customers!$C$1:$C$1001,,0)=0,"",_xlfn.XLOOKUP(orders!C701,customers!$A$1:$A$1001,customers!$C$1:$C$1001,,0))</f>
        <v>otadmanjf@ft.com</v>
      </c>
      <c r="H701" s="2" t="str">
        <f>_xlfn.XLOOKUP(C701,customers!$A$1:$A$1001,customers!$G$1:$G$1001,,0)</f>
        <v>United States</v>
      </c>
      <c r="I701" t="str">
        <f>INDEX(products!$A$1:$G$49,MATCH(orders!$D701,products!$A$1:$A$49,0),MATCH(orders!I$1,products!$A$1:$G$1,0))</f>
        <v>Ara</v>
      </c>
      <c r="J701" t="str">
        <f t="shared" si="30"/>
        <v>Arabica</v>
      </c>
      <c r="K701" t="str">
        <f>INDEX(products!$A$1:$G$49,MATCH(orders!$D701,products!$A$1:$A$49,0),MATCH(orders!K$1,products!$A$1:$G$1,0))</f>
        <v>D</v>
      </c>
      <c r="L701" t="str">
        <f t="shared" si="31"/>
        <v>Dark</v>
      </c>
      <c r="M701" s="17">
        <f>INDEX(products!$A$1:$G$49,MATCH(orders!$D701,products!$A$1:$A$49,0),MATCH(orders!M$1,products!$A$1:$G$1,0))</f>
        <v>0.5</v>
      </c>
      <c r="N701" s="13">
        <f>INDEX(products!$A$1:$G$49,MATCH(orders!$D701,products!$A$1:$A$49,0),MATCH(orders!N$1,products!$A$1:$G$1,0))</f>
        <v>5.97</v>
      </c>
      <c r="O701" s="15">
        <f t="shared" si="32"/>
        <v>23.88</v>
      </c>
      <c r="P701" t="str">
        <f>_xlfn.XLOOKUP(C701,customers!$A$2:$A$1001,customers!$I$2:$I$1001,,0)</f>
        <v>Yes</v>
      </c>
    </row>
    <row r="702" spans="1:16" x14ac:dyDescent="0.25">
      <c r="A702" s="2" t="s">
        <v>4445</v>
      </c>
      <c r="B702" s="3">
        <v>43736</v>
      </c>
      <c r="C702" s="2" t="s">
        <v>4446</v>
      </c>
      <c r="D702" t="s">
        <v>6161</v>
      </c>
      <c r="E702" s="2">
        <v>2</v>
      </c>
      <c r="F702" s="2" t="str">
        <f>_xlfn.XLOOKUP(C702,customers!$A$2:$A$1001,customers!$B$2:$B$1001,,0)</f>
        <v>Barrett Gudde</v>
      </c>
      <c r="G702" s="2" t="str">
        <f>IF(_xlfn.XLOOKUP(orders!C702,customers!$A$1:$A$1001,customers!$C$1:$C$1001,,0)=0,"",_xlfn.XLOOKUP(orders!C702,customers!$A$1:$A$1001,customers!$C$1:$C$1001,,0))</f>
        <v>bguddejg@dailymotion.com</v>
      </c>
      <c r="H702" s="2" t="str">
        <f>_xlfn.XLOOKUP(C702,customers!$A$1:$A$1001,customers!$G$1:$G$1001,,0)</f>
        <v>United States</v>
      </c>
      <c r="I702" t="str">
        <f>INDEX(products!$A$1:$G$49,MATCH(orders!$D702,products!$A$1:$A$49,0),MATCH(orders!I$1,products!$A$1:$G$1,0))</f>
        <v>Lib</v>
      </c>
      <c r="J702" t="str">
        <f t="shared" si="30"/>
        <v>Liberica</v>
      </c>
      <c r="K702" t="str">
        <f>INDEX(products!$A$1:$G$49,MATCH(orders!$D702,products!$A$1:$A$49,0),MATCH(orders!K$1,products!$A$1:$G$1,0))</f>
        <v>L</v>
      </c>
      <c r="L702" t="str">
        <f t="shared" si="31"/>
        <v>Light</v>
      </c>
      <c r="M702" s="17">
        <f>INDEX(products!$A$1:$G$49,MATCH(orders!$D702,products!$A$1:$A$49,0),MATCH(orders!M$1,products!$A$1:$G$1,0))</f>
        <v>0.5</v>
      </c>
      <c r="N702" s="13">
        <f>INDEX(products!$A$1:$G$49,MATCH(orders!$D702,products!$A$1:$A$49,0),MATCH(orders!N$1,products!$A$1:$G$1,0))</f>
        <v>9.51</v>
      </c>
      <c r="O702" s="15">
        <f t="shared" si="32"/>
        <v>19.02</v>
      </c>
      <c r="P702" t="str">
        <f>_xlfn.XLOOKUP(C702,customers!$A$2:$A$1001,customers!$I$2:$I$1001,,0)</f>
        <v>No</v>
      </c>
    </row>
    <row r="703" spans="1:16" x14ac:dyDescent="0.25">
      <c r="A703" s="2" t="s">
        <v>4450</v>
      </c>
      <c r="B703" s="3">
        <v>44727</v>
      </c>
      <c r="C703" s="2" t="s">
        <v>4451</v>
      </c>
      <c r="D703" t="s">
        <v>6158</v>
      </c>
      <c r="E703" s="2">
        <v>5</v>
      </c>
      <c r="F703" s="2" t="str">
        <f>_xlfn.XLOOKUP(C703,customers!$A$2:$A$1001,customers!$B$2:$B$1001,,0)</f>
        <v>Nathan Sictornes</v>
      </c>
      <c r="G703" s="2" t="str">
        <f>IF(_xlfn.XLOOKUP(orders!C703,customers!$A$1:$A$1001,customers!$C$1:$C$1001,,0)=0,"",_xlfn.XLOOKUP(orders!C703,customers!$A$1:$A$1001,customers!$C$1:$C$1001,,0))</f>
        <v>nsictornesjh@buzzfeed.com</v>
      </c>
      <c r="H703" s="2" t="str">
        <f>_xlfn.XLOOKUP(C703,customers!$A$1:$A$1001,customers!$G$1:$G$1001,,0)</f>
        <v>Ireland</v>
      </c>
      <c r="I703" t="str">
        <f>INDEX(products!$A$1:$G$49,MATCH(orders!$D703,products!$A$1:$A$49,0),MATCH(orders!I$1,products!$A$1:$G$1,0))</f>
        <v>Ara</v>
      </c>
      <c r="J703" t="str">
        <f t="shared" si="30"/>
        <v>Arabica</v>
      </c>
      <c r="K703" t="str">
        <f>INDEX(products!$A$1:$G$49,MATCH(orders!$D703,products!$A$1:$A$49,0),MATCH(orders!K$1,products!$A$1:$G$1,0))</f>
        <v>D</v>
      </c>
      <c r="L703" t="str">
        <f t="shared" si="31"/>
        <v>Dark</v>
      </c>
      <c r="M703" s="17">
        <f>INDEX(products!$A$1:$G$49,MATCH(orders!$D703,products!$A$1:$A$49,0),MATCH(orders!M$1,products!$A$1:$G$1,0))</f>
        <v>0.5</v>
      </c>
      <c r="N703" s="13">
        <f>INDEX(products!$A$1:$G$49,MATCH(orders!$D703,products!$A$1:$A$49,0),MATCH(orders!N$1,products!$A$1:$G$1,0))</f>
        <v>5.97</v>
      </c>
      <c r="O703" s="15">
        <f t="shared" si="32"/>
        <v>29.849999999999998</v>
      </c>
      <c r="P703" t="str">
        <f>_xlfn.XLOOKUP(C703,customers!$A$2:$A$1001,customers!$I$2:$I$1001,,0)</f>
        <v>Yes</v>
      </c>
    </row>
    <row r="704" spans="1:16" x14ac:dyDescent="0.25">
      <c r="A704" s="2" t="s">
        <v>4456</v>
      </c>
      <c r="B704" s="3">
        <v>43661</v>
      </c>
      <c r="C704" s="2" t="s">
        <v>4457</v>
      </c>
      <c r="D704" t="s">
        <v>6180</v>
      </c>
      <c r="E704" s="2">
        <v>1</v>
      </c>
      <c r="F704" s="2" t="str">
        <f>_xlfn.XLOOKUP(C704,customers!$A$2:$A$1001,customers!$B$2:$B$1001,,0)</f>
        <v>Vivyan Dunning</v>
      </c>
      <c r="G704" s="2" t="str">
        <f>IF(_xlfn.XLOOKUP(orders!C704,customers!$A$1:$A$1001,customers!$C$1:$C$1001,,0)=0,"",_xlfn.XLOOKUP(orders!C704,customers!$A$1:$A$1001,customers!$C$1:$C$1001,,0))</f>
        <v>vdunningji@independent.co.uk</v>
      </c>
      <c r="H704" s="2" t="str">
        <f>_xlfn.XLOOKUP(C704,customers!$A$1:$A$1001,customers!$G$1:$G$1001,,0)</f>
        <v>United States</v>
      </c>
      <c r="I704" t="str">
        <f>INDEX(products!$A$1:$G$49,MATCH(orders!$D704,products!$A$1:$A$49,0),MATCH(orders!I$1,products!$A$1:$G$1,0))</f>
        <v>Ara</v>
      </c>
      <c r="J704" t="str">
        <f t="shared" si="30"/>
        <v>Arabica</v>
      </c>
      <c r="K704" t="str">
        <f>INDEX(products!$A$1:$G$49,MATCH(orders!$D704,products!$A$1:$A$49,0),MATCH(orders!K$1,products!$A$1:$G$1,0))</f>
        <v>L</v>
      </c>
      <c r="L704" t="str">
        <f t="shared" si="31"/>
        <v>Light</v>
      </c>
      <c r="M704" s="17">
        <f>INDEX(products!$A$1:$G$49,MATCH(orders!$D704,products!$A$1:$A$49,0),MATCH(orders!M$1,products!$A$1:$G$1,0))</f>
        <v>0.5</v>
      </c>
      <c r="N704" s="13">
        <f>INDEX(products!$A$1:$G$49,MATCH(orders!$D704,products!$A$1:$A$49,0),MATCH(orders!N$1,products!$A$1:$G$1,0))</f>
        <v>7.77</v>
      </c>
      <c r="O704" s="15">
        <f t="shared" si="32"/>
        <v>7.77</v>
      </c>
      <c r="P704" t="str">
        <f>_xlfn.XLOOKUP(C704,customers!$A$2:$A$1001,customers!$I$2:$I$1001,,0)</f>
        <v>Yes</v>
      </c>
    </row>
    <row r="705" spans="1:16" x14ac:dyDescent="0.25">
      <c r="A705" s="2" t="s">
        <v>4461</v>
      </c>
      <c r="B705" s="3">
        <v>43506</v>
      </c>
      <c r="C705" s="2" t="s">
        <v>4462</v>
      </c>
      <c r="D705" t="s">
        <v>6165</v>
      </c>
      <c r="E705" s="2">
        <v>4</v>
      </c>
      <c r="F705" s="2" t="str">
        <f>_xlfn.XLOOKUP(C705,customers!$A$2:$A$1001,customers!$B$2:$B$1001,,0)</f>
        <v>Doralin Baison</v>
      </c>
      <c r="G705" s="2" t="str">
        <f>IF(_xlfn.XLOOKUP(orders!C705,customers!$A$1:$A$1001,customers!$C$1:$C$1001,,0)=0,"",_xlfn.XLOOKUP(orders!C705,customers!$A$1:$A$1001,customers!$C$1:$C$1001,,0))</f>
        <v/>
      </c>
      <c r="H705" s="2" t="str">
        <f>_xlfn.XLOOKUP(C705,customers!$A$1:$A$1001,customers!$G$1:$G$1001,,0)</f>
        <v>Ireland</v>
      </c>
      <c r="I705" t="str">
        <f>INDEX(products!$A$1:$G$49,MATCH(orders!$D705,products!$A$1:$A$49,0),MATCH(orders!I$1,products!$A$1:$G$1,0))</f>
        <v>Lib</v>
      </c>
      <c r="J705" t="str">
        <f t="shared" si="30"/>
        <v>Liberica</v>
      </c>
      <c r="K705" t="str">
        <f>INDEX(products!$A$1:$G$49,MATCH(orders!$D705,products!$A$1:$A$49,0),MATCH(orders!K$1,products!$A$1:$G$1,0))</f>
        <v>D</v>
      </c>
      <c r="L705" t="str">
        <f t="shared" si="31"/>
        <v>Dark</v>
      </c>
      <c r="M705" s="17">
        <f>INDEX(products!$A$1:$G$49,MATCH(orders!$D705,products!$A$1:$A$49,0),MATCH(orders!M$1,products!$A$1:$G$1,0))</f>
        <v>2.5</v>
      </c>
      <c r="N705" s="13">
        <f>INDEX(products!$A$1:$G$49,MATCH(orders!$D705,products!$A$1:$A$49,0),MATCH(orders!N$1,products!$A$1:$G$1,0))</f>
        <v>29.784999999999997</v>
      </c>
      <c r="O705" s="15">
        <f t="shared" si="32"/>
        <v>119.13999999999999</v>
      </c>
      <c r="P705" t="str">
        <f>_xlfn.XLOOKUP(C705,customers!$A$2:$A$1001,customers!$I$2:$I$1001,,0)</f>
        <v>Yes</v>
      </c>
    </row>
    <row r="706" spans="1:16" x14ac:dyDescent="0.25">
      <c r="A706" s="2" t="s">
        <v>4466</v>
      </c>
      <c r="B706" s="3">
        <v>44716</v>
      </c>
      <c r="C706" s="2" t="s">
        <v>4467</v>
      </c>
      <c r="D706" t="s">
        <v>6153</v>
      </c>
      <c r="E706" s="2">
        <v>6</v>
      </c>
      <c r="F706" s="2" t="str">
        <f>_xlfn.XLOOKUP(C706,customers!$A$2:$A$1001,customers!$B$2:$B$1001,,0)</f>
        <v>Josefina Ferens</v>
      </c>
      <c r="G706" s="2" t="str">
        <f>IF(_xlfn.XLOOKUP(orders!C706,customers!$A$1:$A$1001,customers!$C$1:$C$1001,,0)=0,"",_xlfn.XLOOKUP(orders!C706,customers!$A$1:$A$1001,customers!$C$1:$C$1001,,0))</f>
        <v/>
      </c>
      <c r="H706" s="2" t="str">
        <f>_xlfn.XLOOKUP(C706,customers!$A$1:$A$1001,customers!$G$1:$G$1001,,0)</f>
        <v>United States</v>
      </c>
      <c r="I706" t="str">
        <f>INDEX(products!$A$1:$G$49,MATCH(orders!$D706,products!$A$1:$A$49,0),MATCH(orders!I$1,products!$A$1:$G$1,0))</f>
        <v>Exc</v>
      </c>
      <c r="J706" t="str">
        <f t="shared" ref="J706:J769" si="33">IF(I706="Rob","Robusta", IF(I706="Exc", "Excelsa", IF(I706="Lib","Liberica", IF(I706="Ara","Arabica",""))))</f>
        <v>Excelsa</v>
      </c>
      <c r="K706" t="str">
        <f>INDEX(products!$A$1:$G$49,MATCH(orders!$D706,products!$A$1:$A$49,0),MATCH(orders!K$1,products!$A$1:$G$1,0))</f>
        <v>D</v>
      </c>
      <c r="L706" t="str">
        <f t="shared" ref="L706:L769" si="34">IF(K706="M","Medium", IF(K706="L","Light", IF(K706="D","Dark","")))</f>
        <v>Dark</v>
      </c>
      <c r="M706" s="17">
        <f>INDEX(products!$A$1:$G$49,MATCH(orders!$D706,products!$A$1:$A$49,0),MATCH(orders!M$1,products!$A$1:$G$1,0))</f>
        <v>0.2</v>
      </c>
      <c r="N706" s="13">
        <f>INDEX(products!$A$1:$G$49,MATCH(orders!$D706,products!$A$1:$A$49,0),MATCH(orders!N$1,products!$A$1:$G$1,0))</f>
        <v>3.645</v>
      </c>
      <c r="O706" s="15">
        <f t="shared" si="32"/>
        <v>21.87</v>
      </c>
      <c r="P706" t="str">
        <f>_xlfn.XLOOKUP(C706,customers!$A$2:$A$1001,customers!$I$2:$I$1001,,0)</f>
        <v>Yes</v>
      </c>
    </row>
    <row r="707" spans="1:16" x14ac:dyDescent="0.25">
      <c r="A707" s="2" t="s">
        <v>4471</v>
      </c>
      <c r="B707" s="3">
        <v>44114</v>
      </c>
      <c r="C707" s="2" t="s">
        <v>4472</v>
      </c>
      <c r="D707" t="s">
        <v>6176</v>
      </c>
      <c r="E707" s="2">
        <v>2</v>
      </c>
      <c r="F707" s="2" t="str">
        <f>_xlfn.XLOOKUP(C707,customers!$A$2:$A$1001,customers!$B$2:$B$1001,,0)</f>
        <v>Shelley Gehring</v>
      </c>
      <c r="G707" s="2" t="str">
        <f>IF(_xlfn.XLOOKUP(orders!C707,customers!$A$1:$A$1001,customers!$C$1:$C$1001,,0)=0,"",_xlfn.XLOOKUP(orders!C707,customers!$A$1:$A$1001,customers!$C$1:$C$1001,,0))</f>
        <v>sgehringjl@gnu.org</v>
      </c>
      <c r="H707" s="2" t="str">
        <f>_xlfn.XLOOKUP(C707,customers!$A$1:$A$1001,customers!$G$1:$G$1001,,0)</f>
        <v>United States</v>
      </c>
      <c r="I707" t="str">
        <f>INDEX(products!$A$1:$G$49,MATCH(orders!$D707,products!$A$1:$A$49,0),MATCH(orders!I$1,products!$A$1:$G$1,0))</f>
        <v>Exc</v>
      </c>
      <c r="J707" t="str">
        <f t="shared" si="33"/>
        <v>Excelsa</v>
      </c>
      <c r="K707" t="str">
        <f>INDEX(products!$A$1:$G$49,MATCH(orders!$D707,products!$A$1:$A$49,0),MATCH(orders!K$1,products!$A$1:$G$1,0))</f>
        <v>L</v>
      </c>
      <c r="L707" t="str">
        <f t="shared" si="34"/>
        <v>Light</v>
      </c>
      <c r="M707" s="17">
        <f>INDEX(products!$A$1:$G$49,MATCH(orders!$D707,products!$A$1:$A$49,0),MATCH(orders!M$1,products!$A$1:$G$1,0))</f>
        <v>0.5</v>
      </c>
      <c r="N707" s="13">
        <f>INDEX(products!$A$1:$G$49,MATCH(orders!$D707,products!$A$1:$A$49,0),MATCH(orders!N$1,products!$A$1:$G$1,0))</f>
        <v>8.91</v>
      </c>
      <c r="O707" s="15">
        <f t="shared" ref="O707:O770" si="35">N707*E707</f>
        <v>17.82</v>
      </c>
      <c r="P707" t="str">
        <f>_xlfn.XLOOKUP(C707,customers!$A$2:$A$1001,customers!$I$2:$I$1001,,0)</f>
        <v>No</v>
      </c>
    </row>
    <row r="708" spans="1:16" x14ac:dyDescent="0.25">
      <c r="A708" s="2" t="s">
        <v>4477</v>
      </c>
      <c r="B708" s="3">
        <v>44353</v>
      </c>
      <c r="C708" s="2" t="s">
        <v>4478</v>
      </c>
      <c r="D708" t="s">
        <v>6156</v>
      </c>
      <c r="E708" s="2">
        <v>3</v>
      </c>
      <c r="F708" s="2" t="str">
        <f>_xlfn.XLOOKUP(C708,customers!$A$2:$A$1001,customers!$B$2:$B$1001,,0)</f>
        <v>Barrie Fallowes</v>
      </c>
      <c r="G708" s="2" t="str">
        <f>IF(_xlfn.XLOOKUP(orders!C708,customers!$A$1:$A$1001,customers!$C$1:$C$1001,,0)=0,"",_xlfn.XLOOKUP(orders!C708,customers!$A$1:$A$1001,customers!$C$1:$C$1001,,0))</f>
        <v>bfallowesjm@purevolume.com</v>
      </c>
      <c r="H708" s="2" t="str">
        <f>_xlfn.XLOOKUP(C708,customers!$A$1:$A$1001,customers!$G$1:$G$1001,,0)</f>
        <v>United States</v>
      </c>
      <c r="I708" t="str">
        <f>INDEX(products!$A$1:$G$49,MATCH(orders!$D708,products!$A$1:$A$49,0),MATCH(orders!I$1,products!$A$1:$G$1,0))</f>
        <v>Exc</v>
      </c>
      <c r="J708" t="str">
        <f t="shared" si="33"/>
        <v>Excelsa</v>
      </c>
      <c r="K708" t="str">
        <f>INDEX(products!$A$1:$G$49,MATCH(orders!$D708,products!$A$1:$A$49,0),MATCH(orders!K$1,products!$A$1:$G$1,0))</f>
        <v>M</v>
      </c>
      <c r="L708" t="str">
        <f t="shared" si="34"/>
        <v>Medium</v>
      </c>
      <c r="M708" s="17">
        <f>INDEX(products!$A$1:$G$49,MATCH(orders!$D708,products!$A$1:$A$49,0),MATCH(orders!M$1,products!$A$1:$G$1,0))</f>
        <v>0.2</v>
      </c>
      <c r="N708" s="13">
        <f>INDEX(products!$A$1:$G$49,MATCH(orders!$D708,products!$A$1:$A$49,0),MATCH(orders!N$1,products!$A$1:$G$1,0))</f>
        <v>4.125</v>
      </c>
      <c r="O708" s="15">
        <f t="shared" si="35"/>
        <v>12.375</v>
      </c>
      <c r="P708" t="str">
        <f>_xlfn.XLOOKUP(C708,customers!$A$2:$A$1001,customers!$I$2:$I$1001,,0)</f>
        <v>No</v>
      </c>
    </row>
    <row r="709" spans="1:16" x14ac:dyDescent="0.25">
      <c r="A709" s="2" t="s">
        <v>4483</v>
      </c>
      <c r="B709" s="3">
        <v>43540</v>
      </c>
      <c r="C709" s="2" t="s">
        <v>4484</v>
      </c>
      <c r="D709" t="s">
        <v>6143</v>
      </c>
      <c r="E709" s="2">
        <v>2</v>
      </c>
      <c r="F709" s="2" t="str">
        <f>_xlfn.XLOOKUP(C709,customers!$A$2:$A$1001,customers!$B$2:$B$1001,,0)</f>
        <v>Nicolas Aiton</v>
      </c>
      <c r="G709" s="2" t="str">
        <f>IF(_xlfn.XLOOKUP(orders!C709,customers!$A$1:$A$1001,customers!$C$1:$C$1001,,0)=0,"",_xlfn.XLOOKUP(orders!C709,customers!$A$1:$A$1001,customers!$C$1:$C$1001,,0))</f>
        <v/>
      </c>
      <c r="H709" s="2" t="str">
        <f>_xlfn.XLOOKUP(C709,customers!$A$1:$A$1001,customers!$G$1:$G$1001,,0)</f>
        <v>Ireland</v>
      </c>
      <c r="I709" t="str">
        <f>INDEX(products!$A$1:$G$49,MATCH(orders!$D709,products!$A$1:$A$49,0),MATCH(orders!I$1,products!$A$1:$G$1,0))</f>
        <v>Lib</v>
      </c>
      <c r="J709" t="str">
        <f t="shared" si="33"/>
        <v>Liberica</v>
      </c>
      <c r="K709" t="str">
        <f>INDEX(products!$A$1:$G$49,MATCH(orders!$D709,products!$A$1:$A$49,0),MATCH(orders!K$1,products!$A$1:$G$1,0))</f>
        <v>D</v>
      </c>
      <c r="L709" t="str">
        <f t="shared" si="34"/>
        <v>Dark</v>
      </c>
      <c r="M709" s="17">
        <f>INDEX(products!$A$1:$G$49,MATCH(orders!$D709,products!$A$1:$A$49,0),MATCH(orders!M$1,products!$A$1:$G$1,0))</f>
        <v>1</v>
      </c>
      <c r="N709" s="13">
        <f>INDEX(products!$A$1:$G$49,MATCH(orders!$D709,products!$A$1:$A$49,0),MATCH(orders!N$1,products!$A$1:$G$1,0))</f>
        <v>12.95</v>
      </c>
      <c r="O709" s="15">
        <f t="shared" si="35"/>
        <v>25.9</v>
      </c>
      <c r="P709" t="str">
        <f>_xlfn.XLOOKUP(C709,customers!$A$2:$A$1001,customers!$I$2:$I$1001,,0)</f>
        <v>No</v>
      </c>
    </row>
    <row r="710" spans="1:16" x14ac:dyDescent="0.25">
      <c r="A710" s="2" t="s">
        <v>4488</v>
      </c>
      <c r="B710" s="3">
        <v>43804</v>
      </c>
      <c r="C710" s="2" t="s">
        <v>4489</v>
      </c>
      <c r="D710" t="s">
        <v>6157</v>
      </c>
      <c r="E710" s="2">
        <v>2</v>
      </c>
      <c r="F710" s="2" t="str">
        <f>_xlfn.XLOOKUP(C710,customers!$A$2:$A$1001,customers!$B$2:$B$1001,,0)</f>
        <v>Shelli De Banke</v>
      </c>
      <c r="G710" s="2" t="str">
        <f>IF(_xlfn.XLOOKUP(orders!C710,customers!$A$1:$A$1001,customers!$C$1:$C$1001,,0)=0,"",_xlfn.XLOOKUP(orders!C710,customers!$A$1:$A$1001,customers!$C$1:$C$1001,,0))</f>
        <v>sdejo@newsvine.com</v>
      </c>
      <c r="H710" s="2" t="str">
        <f>_xlfn.XLOOKUP(C710,customers!$A$1:$A$1001,customers!$G$1:$G$1001,,0)</f>
        <v>United States</v>
      </c>
      <c r="I710" t="str">
        <f>INDEX(products!$A$1:$G$49,MATCH(orders!$D710,products!$A$1:$A$49,0),MATCH(orders!I$1,products!$A$1:$G$1,0))</f>
        <v>Ara</v>
      </c>
      <c r="J710" t="str">
        <f t="shared" si="33"/>
        <v>Arabica</v>
      </c>
      <c r="K710" t="str">
        <f>INDEX(products!$A$1:$G$49,MATCH(orders!$D710,products!$A$1:$A$49,0),MATCH(orders!K$1,products!$A$1:$G$1,0))</f>
        <v>M</v>
      </c>
      <c r="L710" t="str">
        <f t="shared" si="34"/>
        <v>Medium</v>
      </c>
      <c r="M710" s="17">
        <f>INDEX(products!$A$1:$G$49,MATCH(orders!$D710,products!$A$1:$A$49,0),MATCH(orders!M$1,products!$A$1:$G$1,0))</f>
        <v>0.5</v>
      </c>
      <c r="N710" s="13">
        <f>INDEX(products!$A$1:$G$49,MATCH(orders!$D710,products!$A$1:$A$49,0),MATCH(orders!N$1,products!$A$1:$G$1,0))</f>
        <v>6.75</v>
      </c>
      <c r="O710" s="15">
        <f t="shared" si="35"/>
        <v>13.5</v>
      </c>
      <c r="P710" t="str">
        <f>_xlfn.XLOOKUP(C710,customers!$A$2:$A$1001,customers!$I$2:$I$1001,,0)</f>
        <v>Yes</v>
      </c>
    </row>
    <row r="711" spans="1:16" x14ac:dyDescent="0.25">
      <c r="A711" s="2" t="s">
        <v>4494</v>
      </c>
      <c r="B711" s="3">
        <v>43485</v>
      </c>
      <c r="C711" s="2" t="s">
        <v>4495</v>
      </c>
      <c r="D711" t="s">
        <v>6176</v>
      </c>
      <c r="E711" s="2">
        <v>2</v>
      </c>
      <c r="F711" s="2" t="str">
        <f>_xlfn.XLOOKUP(C711,customers!$A$2:$A$1001,customers!$B$2:$B$1001,,0)</f>
        <v>Lyell Murch</v>
      </c>
      <c r="G711" s="2" t="str">
        <f>IF(_xlfn.XLOOKUP(orders!C711,customers!$A$1:$A$1001,customers!$C$1:$C$1001,,0)=0,"",_xlfn.XLOOKUP(orders!C711,customers!$A$1:$A$1001,customers!$C$1:$C$1001,,0))</f>
        <v/>
      </c>
      <c r="H711" s="2" t="str">
        <f>_xlfn.XLOOKUP(C711,customers!$A$1:$A$1001,customers!$G$1:$G$1001,,0)</f>
        <v>United States</v>
      </c>
      <c r="I711" t="str">
        <f>INDEX(products!$A$1:$G$49,MATCH(orders!$D711,products!$A$1:$A$49,0),MATCH(orders!I$1,products!$A$1:$G$1,0))</f>
        <v>Exc</v>
      </c>
      <c r="J711" t="str">
        <f t="shared" si="33"/>
        <v>Excelsa</v>
      </c>
      <c r="K711" t="str">
        <f>INDEX(products!$A$1:$G$49,MATCH(orders!$D711,products!$A$1:$A$49,0),MATCH(orders!K$1,products!$A$1:$G$1,0))</f>
        <v>L</v>
      </c>
      <c r="L711" t="str">
        <f t="shared" si="34"/>
        <v>Light</v>
      </c>
      <c r="M711" s="17">
        <f>INDEX(products!$A$1:$G$49,MATCH(orders!$D711,products!$A$1:$A$49,0),MATCH(orders!M$1,products!$A$1:$G$1,0))</f>
        <v>0.5</v>
      </c>
      <c r="N711" s="13">
        <f>INDEX(products!$A$1:$G$49,MATCH(orders!$D711,products!$A$1:$A$49,0),MATCH(orders!N$1,products!$A$1:$G$1,0))</f>
        <v>8.91</v>
      </c>
      <c r="O711" s="15">
        <f t="shared" si="35"/>
        <v>17.82</v>
      </c>
      <c r="P711" t="str">
        <f>_xlfn.XLOOKUP(C711,customers!$A$2:$A$1001,customers!$I$2:$I$1001,,0)</f>
        <v>Yes</v>
      </c>
    </row>
    <row r="712" spans="1:16" x14ac:dyDescent="0.25">
      <c r="A712" s="2" t="s">
        <v>4499</v>
      </c>
      <c r="B712" s="3">
        <v>44655</v>
      </c>
      <c r="C712" s="2" t="s">
        <v>4500</v>
      </c>
      <c r="D712" t="s">
        <v>6139</v>
      </c>
      <c r="E712" s="2">
        <v>3</v>
      </c>
      <c r="F712" s="2" t="str">
        <f>_xlfn.XLOOKUP(C712,customers!$A$2:$A$1001,customers!$B$2:$B$1001,,0)</f>
        <v>Stearne Count</v>
      </c>
      <c r="G712" s="2" t="str">
        <f>IF(_xlfn.XLOOKUP(orders!C712,customers!$A$1:$A$1001,customers!$C$1:$C$1001,,0)=0,"",_xlfn.XLOOKUP(orders!C712,customers!$A$1:$A$1001,customers!$C$1:$C$1001,,0))</f>
        <v>scountjq@nba.com</v>
      </c>
      <c r="H712" s="2" t="str">
        <f>_xlfn.XLOOKUP(C712,customers!$A$1:$A$1001,customers!$G$1:$G$1001,,0)</f>
        <v>United States</v>
      </c>
      <c r="I712" t="str">
        <f>INDEX(products!$A$1:$G$49,MATCH(orders!$D712,products!$A$1:$A$49,0),MATCH(orders!I$1,products!$A$1:$G$1,0))</f>
        <v>Exc</v>
      </c>
      <c r="J712" t="str">
        <f t="shared" si="33"/>
        <v>Excelsa</v>
      </c>
      <c r="K712" t="str">
        <f>INDEX(products!$A$1:$G$49,MATCH(orders!$D712,products!$A$1:$A$49,0),MATCH(orders!K$1,products!$A$1:$G$1,0))</f>
        <v>M</v>
      </c>
      <c r="L712" t="str">
        <f t="shared" si="34"/>
        <v>Medium</v>
      </c>
      <c r="M712" s="17">
        <f>INDEX(products!$A$1:$G$49,MATCH(orders!$D712,products!$A$1:$A$49,0),MATCH(orders!M$1,products!$A$1:$G$1,0))</f>
        <v>0.5</v>
      </c>
      <c r="N712" s="13">
        <f>INDEX(products!$A$1:$G$49,MATCH(orders!$D712,products!$A$1:$A$49,0),MATCH(orders!N$1,products!$A$1:$G$1,0))</f>
        <v>8.25</v>
      </c>
      <c r="O712" s="15">
        <f t="shared" si="35"/>
        <v>24.75</v>
      </c>
      <c r="P712" t="str">
        <f>_xlfn.XLOOKUP(C712,customers!$A$2:$A$1001,customers!$I$2:$I$1001,,0)</f>
        <v>No</v>
      </c>
    </row>
    <row r="713" spans="1:16" x14ac:dyDescent="0.25">
      <c r="A713" s="2" t="s">
        <v>4505</v>
      </c>
      <c r="B713" s="3">
        <v>44600</v>
      </c>
      <c r="C713" s="2" t="s">
        <v>4506</v>
      </c>
      <c r="D713" t="s">
        <v>6174</v>
      </c>
      <c r="E713" s="2">
        <v>6</v>
      </c>
      <c r="F713" s="2" t="str">
        <f>_xlfn.XLOOKUP(C713,customers!$A$2:$A$1001,customers!$B$2:$B$1001,,0)</f>
        <v>Selia Ragles</v>
      </c>
      <c r="G713" s="2" t="str">
        <f>IF(_xlfn.XLOOKUP(orders!C713,customers!$A$1:$A$1001,customers!$C$1:$C$1001,,0)=0,"",_xlfn.XLOOKUP(orders!C713,customers!$A$1:$A$1001,customers!$C$1:$C$1001,,0))</f>
        <v>sraglesjr@blogtalkradio.com</v>
      </c>
      <c r="H713" s="2" t="str">
        <f>_xlfn.XLOOKUP(C713,customers!$A$1:$A$1001,customers!$G$1:$G$1001,,0)</f>
        <v>United States</v>
      </c>
      <c r="I713" t="str">
        <f>INDEX(products!$A$1:$G$49,MATCH(orders!$D713,products!$A$1:$A$49,0),MATCH(orders!I$1,products!$A$1:$G$1,0))</f>
        <v>Rob</v>
      </c>
      <c r="J713" t="str">
        <f t="shared" si="33"/>
        <v>Robusta</v>
      </c>
      <c r="K713" t="str">
        <f>INDEX(products!$A$1:$G$49,MATCH(orders!$D713,products!$A$1:$A$49,0),MATCH(orders!K$1,products!$A$1:$G$1,0))</f>
        <v>M</v>
      </c>
      <c r="L713" t="str">
        <f t="shared" si="34"/>
        <v>Medium</v>
      </c>
      <c r="M713" s="17">
        <f>INDEX(products!$A$1:$G$49,MATCH(orders!$D713,products!$A$1:$A$49,0),MATCH(orders!M$1,products!$A$1:$G$1,0))</f>
        <v>0.2</v>
      </c>
      <c r="N713" s="13">
        <f>INDEX(products!$A$1:$G$49,MATCH(orders!$D713,products!$A$1:$A$49,0),MATCH(orders!N$1,products!$A$1:$G$1,0))</f>
        <v>2.9849999999999999</v>
      </c>
      <c r="O713" s="15">
        <f t="shared" si="35"/>
        <v>17.91</v>
      </c>
      <c r="P713" t="str">
        <f>_xlfn.XLOOKUP(C713,customers!$A$2:$A$1001,customers!$I$2:$I$1001,,0)</f>
        <v>No</v>
      </c>
    </row>
    <row r="714" spans="1:16" x14ac:dyDescent="0.25">
      <c r="A714" s="2" t="s">
        <v>4512</v>
      </c>
      <c r="B714" s="3">
        <v>43646</v>
      </c>
      <c r="C714" s="2" t="s">
        <v>4513</v>
      </c>
      <c r="D714" t="s">
        <v>6139</v>
      </c>
      <c r="E714" s="2">
        <v>2</v>
      </c>
      <c r="F714" s="2" t="str">
        <f>_xlfn.XLOOKUP(C714,customers!$A$2:$A$1001,customers!$B$2:$B$1001,,0)</f>
        <v>Silas Deehan</v>
      </c>
      <c r="G714" s="2" t="str">
        <f>IF(_xlfn.XLOOKUP(orders!C714,customers!$A$1:$A$1001,customers!$C$1:$C$1001,,0)=0,"",_xlfn.XLOOKUP(orders!C714,customers!$A$1:$A$1001,customers!$C$1:$C$1001,,0))</f>
        <v/>
      </c>
      <c r="H714" s="2" t="str">
        <f>_xlfn.XLOOKUP(C714,customers!$A$1:$A$1001,customers!$G$1:$G$1001,,0)</f>
        <v>United Kingdom</v>
      </c>
      <c r="I714" t="str">
        <f>INDEX(products!$A$1:$G$49,MATCH(orders!$D714,products!$A$1:$A$49,0),MATCH(orders!I$1,products!$A$1:$G$1,0))</f>
        <v>Exc</v>
      </c>
      <c r="J714" t="str">
        <f t="shared" si="33"/>
        <v>Excelsa</v>
      </c>
      <c r="K714" t="str">
        <f>INDEX(products!$A$1:$G$49,MATCH(orders!$D714,products!$A$1:$A$49,0),MATCH(orders!K$1,products!$A$1:$G$1,0))</f>
        <v>M</v>
      </c>
      <c r="L714" t="str">
        <f t="shared" si="34"/>
        <v>Medium</v>
      </c>
      <c r="M714" s="17">
        <f>INDEX(products!$A$1:$G$49,MATCH(orders!$D714,products!$A$1:$A$49,0),MATCH(orders!M$1,products!$A$1:$G$1,0))</f>
        <v>0.5</v>
      </c>
      <c r="N714" s="13">
        <f>INDEX(products!$A$1:$G$49,MATCH(orders!$D714,products!$A$1:$A$49,0),MATCH(orders!N$1,products!$A$1:$G$1,0))</f>
        <v>8.25</v>
      </c>
      <c r="O714" s="15">
        <f t="shared" si="35"/>
        <v>16.5</v>
      </c>
      <c r="P714" t="str">
        <f>_xlfn.XLOOKUP(C714,customers!$A$2:$A$1001,customers!$I$2:$I$1001,,0)</f>
        <v>No</v>
      </c>
    </row>
    <row r="715" spans="1:16" x14ac:dyDescent="0.25">
      <c r="A715" s="2" t="s">
        <v>4516</v>
      </c>
      <c r="B715" s="3">
        <v>43960</v>
      </c>
      <c r="C715" s="2" t="s">
        <v>4517</v>
      </c>
      <c r="D715" t="s">
        <v>6174</v>
      </c>
      <c r="E715" s="2">
        <v>1</v>
      </c>
      <c r="F715" s="2" t="str">
        <f>_xlfn.XLOOKUP(C715,customers!$A$2:$A$1001,customers!$B$2:$B$1001,,0)</f>
        <v>Sacha Bruun</v>
      </c>
      <c r="G715" s="2" t="str">
        <f>IF(_xlfn.XLOOKUP(orders!C715,customers!$A$1:$A$1001,customers!$C$1:$C$1001,,0)=0,"",_xlfn.XLOOKUP(orders!C715,customers!$A$1:$A$1001,customers!$C$1:$C$1001,,0))</f>
        <v>sbruunjt@blogtalkradio.com</v>
      </c>
      <c r="H715" s="2" t="str">
        <f>_xlfn.XLOOKUP(C715,customers!$A$1:$A$1001,customers!$G$1:$G$1001,,0)</f>
        <v>United States</v>
      </c>
      <c r="I715" t="str">
        <f>INDEX(products!$A$1:$G$49,MATCH(orders!$D715,products!$A$1:$A$49,0),MATCH(orders!I$1,products!$A$1:$G$1,0))</f>
        <v>Rob</v>
      </c>
      <c r="J715" t="str">
        <f t="shared" si="33"/>
        <v>Robusta</v>
      </c>
      <c r="K715" t="str">
        <f>INDEX(products!$A$1:$G$49,MATCH(orders!$D715,products!$A$1:$A$49,0),MATCH(orders!K$1,products!$A$1:$G$1,0))</f>
        <v>M</v>
      </c>
      <c r="L715" t="str">
        <f t="shared" si="34"/>
        <v>Medium</v>
      </c>
      <c r="M715" s="17">
        <f>INDEX(products!$A$1:$G$49,MATCH(orders!$D715,products!$A$1:$A$49,0),MATCH(orders!M$1,products!$A$1:$G$1,0))</f>
        <v>0.2</v>
      </c>
      <c r="N715" s="13">
        <f>INDEX(products!$A$1:$G$49,MATCH(orders!$D715,products!$A$1:$A$49,0),MATCH(orders!N$1,products!$A$1:$G$1,0))</f>
        <v>2.9849999999999999</v>
      </c>
      <c r="O715" s="15">
        <f t="shared" si="35"/>
        <v>2.9849999999999999</v>
      </c>
      <c r="P715" t="str">
        <f>_xlfn.XLOOKUP(C715,customers!$A$2:$A$1001,customers!$I$2:$I$1001,,0)</f>
        <v>No</v>
      </c>
    </row>
    <row r="716" spans="1:16" x14ac:dyDescent="0.25">
      <c r="A716" s="2" t="s">
        <v>4522</v>
      </c>
      <c r="B716" s="3">
        <v>44358</v>
      </c>
      <c r="C716" s="2" t="s">
        <v>4523</v>
      </c>
      <c r="D716" t="s">
        <v>6153</v>
      </c>
      <c r="E716" s="2">
        <v>4</v>
      </c>
      <c r="F716" s="2" t="str">
        <f>_xlfn.XLOOKUP(C716,customers!$A$2:$A$1001,customers!$B$2:$B$1001,,0)</f>
        <v>Alon Pllu</v>
      </c>
      <c r="G716" s="2" t="str">
        <f>IF(_xlfn.XLOOKUP(orders!C716,customers!$A$1:$A$1001,customers!$C$1:$C$1001,,0)=0,"",_xlfn.XLOOKUP(orders!C716,customers!$A$1:$A$1001,customers!$C$1:$C$1001,,0))</f>
        <v>aplluju@dagondesign.com</v>
      </c>
      <c r="H716" s="2" t="str">
        <f>_xlfn.XLOOKUP(C716,customers!$A$1:$A$1001,customers!$G$1:$G$1001,,0)</f>
        <v>Ireland</v>
      </c>
      <c r="I716" t="str">
        <f>INDEX(products!$A$1:$G$49,MATCH(orders!$D716,products!$A$1:$A$49,0),MATCH(orders!I$1,products!$A$1:$G$1,0))</f>
        <v>Exc</v>
      </c>
      <c r="J716" t="str">
        <f t="shared" si="33"/>
        <v>Excelsa</v>
      </c>
      <c r="K716" t="str">
        <f>INDEX(products!$A$1:$G$49,MATCH(orders!$D716,products!$A$1:$A$49,0),MATCH(orders!K$1,products!$A$1:$G$1,0))</f>
        <v>D</v>
      </c>
      <c r="L716" t="str">
        <f t="shared" si="34"/>
        <v>Dark</v>
      </c>
      <c r="M716" s="17">
        <f>INDEX(products!$A$1:$G$49,MATCH(orders!$D716,products!$A$1:$A$49,0),MATCH(orders!M$1,products!$A$1:$G$1,0))</f>
        <v>0.2</v>
      </c>
      <c r="N716" s="13">
        <f>INDEX(products!$A$1:$G$49,MATCH(orders!$D716,products!$A$1:$A$49,0),MATCH(orders!N$1,products!$A$1:$G$1,0))</f>
        <v>3.645</v>
      </c>
      <c r="O716" s="15">
        <f t="shared" si="35"/>
        <v>14.58</v>
      </c>
      <c r="P716" t="str">
        <f>_xlfn.XLOOKUP(C716,customers!$A$2:$A$1001,customers!$I$2:$I$1001,,0)</f>
        <v>Yes</v>
      </c>
    </row>
    <row r="717" spans="1:16" x14ac:dyDescent="0.25">
      <c r="A717" s="2" t="s">
        <v>4528</v>
      </c>
      <c r="B717" s="3">
        <v>44504</v>
      </c>
      <c r="C717" s="2" t="s">
        <v>4529</v>
      </c>
      <c r="D717" t="s">
        <v>6171</v>
      </c>
      <c r="E717" s="2">
        <v>6</v>
      </c>
      <c r="F717" s="2" t="str">
        <f>_xlfn.XLOOKUP(C717,customers!$A$2:$A$1001,customers!$B$2:$B$1001,,0)</f>
        <v>Gilberto Cornier</v>
      </c>
      <c r="G717" s="2" t="str">
        <f>IF(_xlfn.XLOOKUP(orders!C717,customers!$A$1:$A$1001,customers!$C$1:$C$1001,,0)=0,"",_xlfn.XLOOKUP(orders!C717,customers!$A$1:$A$1001,customers!$C$1:$C$1001,,0))</f>
        <v>gcornierjv@techcrunch.com</v>
      </c>
      <c r="H717" s="2" t="str">
        <f>_xlfn.XLOOKUP(C717,customers!$A$1:$A$1001,customers!$G$1:$G$1001,,0)</f>
        <v>United States</v>
      </c>
      <c r="I717" t="str">
        <f>INDEX(products!$A$1:$G$49,MATCH(orders!$D717,products!$A$1:$A$49,0),MATCH(orders!I$1,products!$A$1:$G$1,0))</f>
        <v>Exc</v>
      </c>
      <c r="J717" t="str">
        <f t="shared" si="33"/>
        <v>Excelsa</v>
      </c>
      <c r="K717" t="str">
        <f>INDEX(products!$A$1:$G$49,MATCH(orders!$D717,products!$A$1:$A$49,0),MATCH(orders!K$1,products!$A$1:$G$1,0))</f>
        <v>L</v>
      </c>
      <c r="L717" t="str">
        <f t="shared" si="34"/>
        <v>Light</v>
      </c>
      <c r="M717" s="17">
        <f>INDEX(products!$A$1:$G$49,MATCH(orders!$D717,products!$A$1:$A$49,0),MATCH(orders!M$1,products!$A$1:$G$1,0))</f>
        <v>1</v>
      </c>
      <c r="N717" s="13">
        <f>INDEX(products!$A$1:$G$49,MATCH(orders!$D717,products!$A$1:$A$49,0),MATCH(orders!N$1,products!$A$1:$G$1,0))</f>
        <v>14.85</v>
      </c>
      <c r="O717" s="15">
        <f t="shared" si="35"/>
        <v>89.1</v>
      </c>
      <c r="P717" t="str">
        <f>_xlfn.XLOOKUP(C717,customers!$A$2:$A$1001,customers!$I$2:$I$1001,,0)</f>
        <v>No</v>
      </c>
    </row>
    <row r="718" spans="1:16" x14ac:dyDescent="0.25">
      <c r="A718" s="2" t="s">
        <v>4533</v>
      </c>
      <c r="B718" s="3">
        <v>44612</v>
      </c>
      <c r="C718" s="2" t="s">
        <v>4434</v>
      </c>
      <c r="D718" t="s">
        <v>6179</v>
      </c>
      <c r="E718" s="2">
        <v>3</v>
      </c>
      <c r="F718" s="2" t="str">
        <f>_xlfn.XLOOKUP(C718,customers!$A$2:$A$1001,customers!$B$2:$B$1001,,0)</f>
        <v>Jimmy Dymoke</v>
      </c>
      <c r="G718" s="2" t="str">
        <f>IF(_xlfn.XLOOKUP(orders!C718,customers!$A$1:$A$1001,customers!$C$1:$C$1001,,0)=0,"",_xlfn.XLOOKUP(orders!C718,customers!$A$1:$A$1001,customers!$C$1:$C$1001,,0))</f>
        <v>jdymokeje@prnewswire.com</v>
      </c>
      <c r="H718" s="2" t="str">
        <f>_xlfn.XLOOKUP(C718,customers!$A$1:$A$1001,customers!$G$1:$G$1001,,0)</f>
        <v>Ireland</v>
      </c>
      <c r="I718" t="str">
        <f>INDEX(products!$A$1:$G$49,MATCH(orders!$D718,products!$A$1:$A$49,0),MATCH(orders!I$1,products!$A$1:$G$1,0))</f>
        <v>Rob</v>
      </c>
      <c r="J718" t="str">
        <f t="shared" si="33"/>
        <v>Robusta</v>
      </c>
      <c r="K718" t="str">
        <f>INDEX(products!$A$1:$G$49,MATCH(orders!$D718,products!$A$1:$A$49,0),MATCH(orders!K$1,products!$A$1:$G$1,0))</f>
        <v>L</v>
      </c>
      <c r="L718" t="str">
        <f t="shared" si="34"/>
        <v>Light</v>
      </c>
      <c r="M718" s="17">
        <f>INDEX(products!$A$1:$G$49,MATCH(orders!$D718,products!$A$1:$A$49,0),MATCH(orders!M$1,products!$A$1:$G$1,0))</f>
        <v>1</v>
      </c>
      <c r="N718" s="13">
        <f>INDEX(products!$A$1:$G$49,MATCH(orders!$D718,products!$A$1:$A$49,0),MATCH(orders!N$1,products!$A$1:$G$1,0))</f>
        <v>11.95</v>
      </c>
      <c r="O718" s="15">
        <f t="shared" si="35"/>
        <v>35.849999999999994</v>
      </c>
      <c r="P718" t="str">
        <f>_xlfn.XLOOKUP(C718,customers!$A$2:$A$1001,customers!$I$2:$I$1001,,0)</f>
        <v>No</v>
      </c>
    </row>
    <row r="719" spans="1:16" x14ac:dyDescent="0.25">
      <c r="A719" s="2" t="s">
        <v>4539</v>
      </c>
      <c r="B719" s="3">
        <v>43649</v>
      </c>
      <c r="C719" s="2" t="s">
        <v>4540</v>
      </c>
      <c r="D719" t="s">
        <v>6168</v>
      </c>
      <c r="E719" s="2">
        <v>3</v>
      </c>
      <c r="F719" s="2" t="str">
        <f>_xlfn.XLOOKUP(C719,customers!$A$2:$A$1001,customers!$B$2:$B$1001,,0)</f>
        <v>Willabella Harvison</v>
      </c>
      <c r="G719" s="2" t="str">
        <f>IF(_xlfn.XLOOKUP(orders!C719,customers!$A$1:$A$1001,customers!$C$1:$C$1001,,0)=0,"",_xlfn.XLOOKUP(orders!C719,customers!$A$1:$A$1001,customers!$C$1:$C$1001,,0))</f>
        <v>wharvisonjx@gizmodo.com</v>
      </c>
      <c r="H719" s="2" t="str">
        <f>_xlfn.XLOOKUP(C719,customers!$A$1:$A$1001,customers!$G$1:$G$1001,,0)</f>
        <v>United States</v>
      </c>
      <c r="I719" t="str">
        <f>INDEX(products!$A$1:$G$49,MATCH(orders!$D719,products!$A$1:$A$49,0),MATCH(orders!I$1,products!$A$1:$G$1,0))</f>
        <v>Ara</v>
      </c>
      <c r="J719" t="str">
        <f t="shared" si="33"/>
        <v>Arabica</v>
      </c>
      <c r="K719" t="str">
        <f>INDEX(products!$A$1:$G$49,MATCH(orders!$D719,products!$A$1:$A$49,0),MATCH(orders!K$1,products!$A$1:$G$1,0))</f>
        <v>D</v>
      </c>
      <c r="L719" t="str">
        <f t="shared" si="34"/>
        <v>Dark</v>
      </c>
      <c r="M719" s="17">
        <f>INDEX(products!$A$1:$G$49,MATCH(orders!$D719,products!$A$1:$A$49,0),MATCH(orders!M$1,products!$A$1:$G$1,0))</f>
        <v>2.5</v>
      </c>
      <c r="N719" s="13">
        <f>INDEX(products!$A$1:$G$49,MATCH(orders!$D719,products!$A$1:$A$49,0),MATCH(orders!N$1,products!$A$1:$G$1,0))</f>
        <v>22.884999999999998</v>
      </c>
      <c r="O719" s="15">
        <f t="shared" si="35"/>
        <v>68.655000000000001</v>
      </c>
      <c r="P719" t="str">
        <f>_xlfn.XLOOKUP(C719,customers!$A$2:$A$1001,customers!$I$2:$I$1001,,0)</f>
        <v>No</v>
      </c>
    </row>
    <row r="720" spans="1:16" x14ac:dyDescent="0.25">
      <c r="A720" s="2" t="s">
        <v>4545</v>
      </c>
      <c r="B720" s="3">
        <v>44348</v>
      </c>
      <c r="C720" s="2" t="s">
        <v>4546</v>
      </c>
      <c r="D720" t="s">
        <v>6143</v>
      </c>
      <c r="E720" s="2">
        <v>3</v>
      </c>
      <c r="F720" s="2" t="str">
        <f>_xlfn.XLOOKUP(C720,customers!$A$2:$A$1001,customers!$B$2:$B$1001,,0)</f>
        <v>Darice Heaford</v>
      </c>
      <c r="G720" s="2" t="str">
        <f>IF(_xlfn.XLOOKUP(orders!C720,customers!$A$1:$A$1001,customers!$C$1:$C$1001,,0)=0,"",_xlfn.XLOOKUP(orders!C720,customers!$A$1:$A$1001,customers!$C$1:$C$1001,,0))</f>
        <v>dheafordjy@twitpic.com</v>
      </c>
      <c r="H720" s="2" t="str">
        <f>_xlfn.XLOOKUP(C720,customers!$A$1:$A$1001,customers!$G$1:$G$1001,,0)</f>
        <v>United States</v>
      </c>
      <c r="I720" t="str">
        <f>INDEX(products!$A$1:$G$49,MATCH(orders!$D720,products!$A$1:$A$49,0),MATCH(orders!I$1,products!$A$1:$G$1,0))</f>
        <v>Lib</v>
      </c>
      <c r="J720" t="str">
        <f t="shared" si="33"/>
        <v>Liberica</v>
      </c>
      <c r="K720" t="str">
        <f>INDEX(products!$A$1:$G$49,MATCH(orders!$D720,products!$A$1:$A$49,0),MATCH(orders!K$1,products!$A$1:$G$1,0))</f>
        <v>D</v>
      </c>
      <c r="L720" t="str">
        <f t="shared" si="34"/>
        <v>Dark</v>
      </c>
      <c r="M720" s="17">
        <f>INDEX(products!$A$1:$G$49,MATCH(orders!$D720,products!$A$1:$A$49,0),MATCH(orders!M$1,products!$A$1:$G$1,0))</f>
        <v>1</v>
      </c>
      <c r="N720" s="13">
        <f>INDEX(products!$A$1:$G$49,MATCH(orders!$D720,products!$A$1:$A$49,0),MATCH(orders!N$1,products!$A$1:$G$1,0))</f>
        <v>12.95</v>
      </c>
      <c r="O720" s="15">
        <f t="shared" si="35"/>
        <v>38.849999999999994</v>
      </c>
      <c r="P720" t="str">
        <f>_xlfn.XLOOKUP(C720,customers!$A$2:$A$1001,customers!$I$2:$I$1001,,0)</f>
        <v>No</v>
      </c>
    </row>
    <row r="721" spans="1:16" x14ac:dyDescent="0.25">
      <c r="A721" s="2" t="s">
        <v>4551</v>
      </c>
      <c r="B721" s="3">
        <v>44150</v>
      </c>
      <c r="C721" s="2" t="s">
        <v>4552</v>
      </c>
      <c r="D721" t="s">
        <v>6170</v>
      </c>
      <c r="E721" s="2">
        <v>5</v>
      </c>
      <c r="F721" s="2" t="str">
        <f>_xlfn.XLOOKUP(C721,customers!$A$2:$A$1001,customers!$B$2:$B$1001,,0)</f>
        <v>Granger Fantham</v>
      </c>
      <c r="G721" s="2" t="str">
        <f>IF(_xlfn.XLOOKUP(orders!C721,customers!$A$1:$A$1001,customers!$C$1:$C$1001,,0)=0,"",_xlfn.XLOOKUP(orders!C721,customers!$A$1:$A$1001,customers!$C$1:$C$1001,,0))</f>
        <v>gfanthamjz@hexun.com</v>
      </c>
      <c r="H721" s="2" t="str">
        <f>_xlfn.XLOOKUP(C721,customers!$A$1:$A$1001,customers!$G$1:$G$1001,,0)</f>
        <v>United States</v>
      </c>
      <c r="I721" t="str">
        <f>INDEX(products!$A$1:$G$49,MATCH(orders!$D721,products!$A$1:$A$49,0),MATCH(orders!I$1,products!$A$1:$G$1,0))</f>
        <v>Lib</v>
      </c>
      <c r="J721" t="str">
        <f t="shared" si="33"/>
        <v>Liberica</v>
      </c>
      <c r="K721" t="str">
        <f>INDEX(products!$A$1:$G$49,MATCH(orders!$D721,products!$A$1:$A$49,0),MATCH(orders!K$1,products!$A$1:$G$1,0))</f>
        <v>L</v>
      </c>
      <c r="L721" t="str">
        <f t="shared" si="34"/>
        <v>Light</v>
      </c>
      <c r="M721" s="17">
        <f>INDEX(products!$A$1:$G$49,MATCH(orders!$D721,products!$A$1:$A$49,0),MATCH(orders!M$1,products!$A$1:$G$1,0))</f>
        <v>1</v>
      </c>
      <c r="N721" s="13">
        <f>INDEX(products!$A$1:$G$49,MATCH(orders!$D721,products!$A$1:$A$49,0),MATCH(orders!N$1,products!$A$1:$G$1,0))</f>
        <v>15.85</v>
      </c>
      <c r="O721" s="15">
        <f t="shared" si="35"/>
        <v>79.25</v>
      </c>
      <c r="P721" t="str">
        <f>_xlfn.XLOOKUP(C721,customers!$A$2:$A$1001,customers!$I$2:$I$1001,,0)</f>
        <v>Yes</v>
      </c>
    </row>
    <row r="722" spans="1:16" x14ac:dyDescent="0.25">
      <c r="A722" s="2" t="s">
        <v>4557</v>
      </c>
      <c r="B722" s="3">
        <v>44215</v>
      </c>
      <c r="C722" s="2" t="s">
        <v>4558</v>
      </c>
      <c r="D722" t="s">
        <v>6144</v>
      </c>
      <c r="E722" s="2">
        <v>5</v>
      </c>
      <c r="F722" s="2" t="str">
        <f>_xlfn.XLOOKUP(C722,customers!$A$2:$A$1001,customers!$B$2:$B$1001,,0)</f>
        <v>Reynolds Crookshanks</v>
      </c>
      <c r="G722" s="2" t="str">
        <f>IF(_xlfn.XLOOKUP(orders!C722,customers!$A$1:$A$1001,customers!$C$1:$C$1001,,0)=0,"",_xlfn.XLOOKUP(orders!C722,customers!$A$1:$A$1001,customers!$C$1:$C$1001,,0))</f>
        <v>rcrookshanksk0@unc.edu</v>
      </c>
      <c r="H722" s="2" t="str">
        <f>_xlfn.XLOOKUP(C722,customers!$A$1:$A$1001,customers!$G$1:$G$1001,,0)</f>
        <v>United States</v>
      </c>
      <c r="I722" t="str">
        <f>INDEX(products!$A$1:$G$49,MATCH(orders!$D722,products!$A$1:$A$49,0),MATCH(orders!I$1,products!$A$1:$G$1,0))</f>
        <v>Exc</v>
      </c>
      <c r="J722" t="str">
        <f t="shared" si="33"/>
        <v>Excelsa</v>
      </c>
      <c r="K722" t="str">
        <f>INDEX(products!$A$1:$G$49,MATCH(orders!$D722,products!$A$1:$A$49,0),MATCH(orders!K$1,products!$A$1:$G$1,0))</f>
        <v>D</v>
      </c>
      <c r="L722" t="str">
        <f t="shared" si="34"/>
        <v>Dark</v>
      </c>
      <c r="M722" s="17">
        <f>INDEX(products!$A$1:$G$49,MATCH(orders!$D722,products!$A$1:$A$49,0),MATCH(orders!M$1,products!$A$1:$G$1,0))</f>
        <v>0.5</v>
      </c>
      <c r="N722" s="13">
        <f>INDEX(products!$A$1:$G$49,MATCH(orders!$D722,products!$A$1:$A$49,0),MATCH(orders!N$1,products!$A$1:$G$1,0))</f>
        <v>7.29</v>
      </c>
      <c r="O722" s="15">
        <f t="shared" si="35"/>
        <v>36.450000000000003</v>
      </c>
      <c r="P722" t="str">
        <f>_xlfn.XLOOKUP(C722,customers!$A$2:$A$1001,customers!$I$2:$I$1001,,0)</f>
        <v>Yes</v>
      </c>
    </row>
    <row r="723" spans="1:16" x14ac:dyDescent="0.25">
      <c r="A723" s="2" t="s">
        <v>4563</v>
      </c>
      <c r="B723" s="3">
        <v>44479</v>
      </c>
      <c r="C723" s="2" t="s">
        <v>4564</v>
      </c>
      <c r="D723" t="s">
        <v>6174</v>
      </c>
      <c r="E723" s="2">
        <v>3</v>
      </c>
      <c r="F723" s="2" t="str">
        <f>_xlfn.XLOOKUP(C723,customers!$A$2:$A$1001,customers!$B$2:$B$1001,,0)</f>
        <v>Niels Leake</v>
      </c>
      <c r="G723" s="2" t="str">
        <f>IF(_xlfn.XLOOKUP(orders!C723,customers!$A$1:$A$1001,customers!$C$1:$C$1001,,0)=0,"",_xlfn.XLOOKUP(orders!C723,customers!$A$1:$A$1001,customers!$C$1:$C$1001,,0))</f>
        <v>nleakek1@cmu.edu</v>
      </c>
      <c r="H723" s="2" t="str">
        <f>_xlfn.XLOOKUP(C723,customers!$A$1:$A$1001,customers!$G$1:$G$1001,,0)</f>
        <v>United States</v>
      </c>
      <c r="I723" t="str">
        <f>INDEX(products!$A$1:$G$49,MATCH(orders!$D723,products!$A$1:$A$49,0),MATCH(orders!I$1,products!$A$1:$G$1,0))</f>
        <v>Rob</v>
      </c>
      <c r="J723" t="str">
        <f t="shared" si="33"/>
        <v>Robusta</v>
      </c>
      <c r="K723" t="str">
        <f>INDEX(products!$A$1:$G$49,MATCH(orders!$D723,products!$A$1:$A$49,0),MATCH(orders!K$1,products!$A$1:$G$1,0))</f>
        <v>M</v>
      </c>
      <c r="L723" t="str">
        <f t="shared" si="34"/>
        <v>Medium</v>
      </c>
      <c r="M723" s="17">
        <f>INDEX(products!$A$1:$G$49,MATCH(orders!$D723,products!$A$1:$A$49,0),MATCH(orders!M$1,products!$A$1:$G$1,0))</f>
        <v>0.2</v>
      </c>
      <c r="N723" s="13">
        <f>INDEX(products!$A$1:$G$49,MATCH(orders!$D723,products!$A$1:$A$49,0),MATCH(orders!N$1,products!$A$1:$G$1,0))</f>
        <v>2.9849999999999999</v>
      </c>
      <c r="O723" s="15">
        <f t="shared" si="35"/>
        <v>8.9550000000000001</v>
      </c>
      <c r="P723" t="str">
        <f>_xlfn.XLOOKUP(C723,customers!$A$2:$A$1001,customers!$I$2:$I$1001,,0)</f>
        <v>Yes</v>
      </c>
    </row>
    <row r="724" spans="1:16" x14ac:dyDescent="0.25">
      <c r="A724" s="2" t="s">
        <v>4569</v>
      </c>
      <c r="B724" s="3">
        <v>44620</v>
      </c>
      <c r="C724" s="2" t="s">
        <v>4570</v>
      </c>
      <c r="D724" t="s">
        <v>6183</v>
      </c>
      <c r="E724" s="2">
        <v>2</v>
      </c>
      <c r="F724" s="2" t="str">
        <f>_xlfn.XLOOKUP(C724,customers!$A$2:$A$1001,customers!$B$2:$B$1001,,0)</f>
        <v>Hetti Measures</v>
      </c>
      <c r="G724" s="2" t="str">
        <f>IF(_xlfn.XLOOKUP(orders!C724,customers!$A$1:$A$1001,customers!$C$1:$C$1001,,0)=0,"",_xlfn.XLOOKUP(orders!C724,customers!$A$1:$A$1001,customers!$C$1:$C$1001,,0))</f>
        <v/>
      </c>
      <c r="H724" s="2" t="str">
        <f>_xlfn.XLOOKUP(C724,customers!$A$1:$A$1001,customers!$G$1:$G$1001,,0)</f>
        <v>United States</v>
      </c>
      <c r="I724" t="str">
        <f>INDEX(products!$A$1:$G$49,MATCH(orders!$D724,products!$A$1:$A$49,0),MATCH(orders!I$1,products!$A$1:$G$1,0))</f>
        <v>Exc</v>
      </c>
      <c r="J724" t="str">
        <f t="shared" si="33"/>
        <v>Excelsa</v>
      </c>
      <c r="K724" t="str">
        <f>INDEX(products!$A$1:$G$49,MATCH(orders!$D724,products!$A$1:$A$49,0),MATCH(orders!K$1,products!$A$1:$G$1,0))</f>
        <v>D</v>
      </c>
      <c r="L724" t="str">
        <f t="shared" si="34"/>
        <v>Dark</v>
      </c>
      <c r="M724" s="17">
        <f>INDEX(products!$A$1:$G$49,MATCH(orders!$D724,products!$A$1:$A$49,0),MATCH(orders!M$1,products!$A$1:$G$1,0))</f>
        <v>1</v>
      </c>
      <c r="N724" s="13">
        <f>INDEX(products!$A$1:$G$49,MATCH(orders!$D724,products!$A$1:$A$49,0),MATCH(orders!N$1,products!$A$1:$G$1,0))</f>
        <v>12.15</v>
      </c>
      <c r="O724" s="15">
        <f t="shared" si="35"/>
        <v>24.3</v>
      </c>
      <c r="P724" t="str">
        <f>_xlfn.XLOOKUP(C724,customers!$A$2:$A$1001,customers!$I$2:$I$1001,,0)</f>
        <v>No</v>
      </c>
    </row>
    <row r="725" spans="1:16" x14ac:dyDescent="0.25">
      <c r="A725" s="2" t="s">
        <v>4574</v>
      </c>
      <c r="B725" s="3">
        <v>44470</v>
      </c>
      <c r="C725" s="2" t="s">
        <v>4575</v>
      </c>
      <c r="D725" t="s">
        <v>6166</v>
      </c>
      <c r="E725" s="2">
        <v>2</v>
      </c>
      <c r="F725" s="2" t="str">
        <f>_xlfn.XLOOKUP(C725,customers!$A$2:$A$1001,customers!$B$2:$B$1001,,0)</f>
        <v>Gay Eilhersen</v>
      </c>
      <c r="G725" s="2" t="str">
        <f>IF(_xlfn.XLOOKUP(orders!C725,customers!$A$1:$A$1001,customers!$C$1:$C$1001,,0)=0,"",_xlfn.XLOOKUP(orders!C725,customers!$A$1:$A$1001,customers!$C$1:$C$1001,,0))</f>
        <v>geilhersenk3@networksolutions.com</v>
      </c>
      <c r="H725" s="2" t="str">
        <f>_xlfn.XLOOKUP(C725,customers!$A$1:$A$1001,customers!$G$1:$G$1001,,0)</f>
        <v>United States</v>
      </c>
      <c r="I725" t="str">
        <f>INDEX(products!$A$1:$G$49,MATCH(orders!$D725,products!$A$1:$A$49,0),MATCH(orders!I$1,products!$A$1:$G$1,0))</f>
        <v>Exc</v>
      </c>
      <c r="J725" t="str">
        <f t="shared" si="33"/>
        <v>Excelsa</v>
      </c>
      <c r="K725" t="str">
        <f>INDEX(products!$A$1:$G$49,MATCH(orders!$D725,products!$A$1:$A$49,0),MATCH(orders!K$1,products!$A$1:$G$1,0))</f>
        <v>M</v>
      </c>
      <c r="L725" t="str">
        <f t="shared" si="34"/>
        <v>Medium</v>
      </c>
      <c r="M725" s="17">
        <f>INDEX(products!$A$1:$G$49,MATCH(orders!$D725,products!$A$1:$A$49,0),MATCH(orders!M$1,products!$A$1:$G$1,0))</f>
        <v>2.5</v>
      </c>
      <c r="N725" s="13">
        <f>INDEX(products!$A$1:$G$49,MATCH(orders!$D725,products!$A$1:$A$49,0),MATCH(orders!N$1,products!$A$1:$G$1,0))</f>
        <v>31.624999999999996</v>
      </c>
      <c r="O725" s="15">
        <f t="shared" si="35"/>
        <v>63.249999999999993</v>
      </c>
      <c r="P725" t="str">
        <f>_xlfn.XLOOKUP(C725,customers!$A$2:$A$1001,customers!$I$2:$I$1001,,0)</f>
        <v>No</v>
      </c>
    </row>
    <row r="726" spans="1:16" x14ac:dyDescent="0.25">
      <c r="A726" s="2" t="s">
        <v>4580</v>
      </c>
      <c r="B726" s="3">
        <v>44076</v>
      </c>
      <c r="C726" s="2" t="s">
        <v>4581</v>
      </c>
      <c r="D726" t="s">
        <v>6152</v>
      </c>
      <c r="E726" s="2">
        <v>2</v>
      </c>
      <c r="F726" s="2" t="str">
        <f>_xlfn.XLOOKUP(C726,customers!$A$2:$A$1001,customers!$B$2:$B$1001,,0)</f>
        <v>Nico Hubert</v>
      </c>
      <c r="G726" s="2" t="str">
        <f>IF(_xlfn.XLOOKUP(orders!C726,customers!$A$1:$A$1001,customers!$C$1:$C$1001,,0)=0,"",_xlfn.XLOOKUP(orders!C726,customers!$A$1:$A$1001,customers!$C$1:$C$1001,,0))</f>
        <v/>
      </c>
      <c r="H726" s="2" t="str">
        <f>_xlfn.XLOOKUP(C726,customers!$A$1:$A$1001,customers!$G$1:$G$1001,,0)</f>
        <v>United States</v>
      </c>
      <c r="I726" t="str">
        <f>INDEX(products!$A$1:$G$49,MATCH(orders!$D726,products!$A$1:$A$49,0),MATCH(orders!I$1,products!$A$1:$G$1,0))</f>
        <v>Ara</v>
      </c>
      <c r="J726" t="str">
        <f t="shared" si="33"/>
        <v>Arabica</v>
      </c>
      <c r="K726" t="str">
        <f>INDEX(products!$A$1:$G$49,MATCH(orders!$D726,products!$A$1:$A$49,0),MATCH(orders!K$1,products!$A$1:$G$1,0))</f>
        <v>M</v>
      </c>
      <c r="L726" t="str">
        <f t="shared" si="34"/>
        <v>Medium</v>
      </c>
      <c r="M726" s="17">
        <f>INDEX(products!$A$1:$G$49,MATCH(orders!$D726,products!$A$1:$A$49,0),MATCH(orders!M$1,products!$A$1:$G$1,0))</f>
        <v>0.2</v>
      </c>
      <c r="N726" s="13">
        <f>INDEX(products!$A$1:$G$49,MATCH(orders!$D726,products!$A$1:$A$49,0),MATCH(orders!N$1,products!$A$1:$G$1,0))</f>
        <v>3.375</v>
      </c>
      <c r="O726" s="15">
        <f t="shared" si="35"/>
        <v>6.75</v>
      </c>
      <c r="P726" t="str">
        <f>_xlfn.XLOOKUP(C726,customers!$A$2:$A$1001,customers!$I$2:$I$1001,,0)</f>
        <v>Yes</v>
      </c>
    </row>
    <row r="727" spans="1:16" x14ac:dyDescent="0.25">
      <c r="A727" s="2" t="s">
        <v>4585</v>
      </c>
      <c r="B727" s="3">
        <v>44043</v>
      </c>
      <c r="C727" s="2" t="s">
        <v>4586</v>
      </c>
      <c r="D727" t="s">
        <v>6167</v>
      </c>
      <c r="E727" s="2">
        <v>6</v>
      </c>
      <c r="F727" s="2" t="str">
        <f>_xlfn.XLOOKUP(C727,customers!$A$2:$A$1001,customers!$B$2:$B$1001,,0)</f>
        <v>Cristina Aleixo</v>
      </c>
      <c r="G727" s="2" t="str">
        <f>IF(_xlfn.XLOOKUP(orders!C727,customers!$A$1:$A$1001,customers!$C$1:$C$1001,,0)=0,"",_xlfn.XLOOKUP(orders!C727,customers!$A$1:$A$1001,customers!$C$1:$C$1001,,0))</f>
        <v>caleixok5@globo.com</v>
      </c>
      <c r="H727" s="2" t="str">
        <f>_xlfn.XLOOKUP(C727,customers!$A$1:$A$1001,customers!$G$1:$G$1001,,0)</f>
        <v>United States</v>
      </c>
      <c r="I727" t="str">
        <f>INDEX(products!$A$1:$G$49,MATCH(orders!$D727,products!$A$1:$A$49,0),MATCH(orders!I$1,products!$A$1:$G$1,0))</f>
        <v>Ara</v>
      </c>
      <c r="J727" t="str">
        <f t="shared" si="33"/>
        <v>Arabica</v>
      </c>
      <c r="K727" t="str">
        <f>INDEX(products!$A$1:$G$49,MATCH(orders!$D727,products!$A$1:$A$49,0),MATCH(orders!K$1,products!$A$1:$G$1,0))</f>
        <v>L</v>
      </c>
      <c r="L727" t="str">
        <f t="shared" si="34"/>
        <v>Light</v>
      </c>
      <c r="M727" s="17">
        <f>INDEX(products!$A$1:$G$49,MATCH(orders!$D727,products!$A$1:$A$49,0),MATCH(orders!M$1,products!$A$1:$G$1,0))</f>
        <v>0.2</v>
      </c>
      <c r="N727" s="13">
        <f>INDEX(products!$A$1:$G$49,MATCH(orders!$D727,products!$A$1:$A$49,0),MATCH(orders!N$1,products!$A$1:$G$1,0))</f>
        <v>3.8849999999999998</v>
      </c>
      <c r="O727" s="15">
        <f t="shared" si="35"/>
        <v>23.31</v>
      </c>
      <c r="P727" t="str">
        <f>_xlfn.XLOOKUP(C727,customers!$A$2:$A$1001,customers!$I$2:$I$1001,,0)</f>
        <v>No</v>
      </c>
    </row>
    <row r="728" spans="1:16" x14ac:dyDescent="0.25">
      <c r="A728" s="2" t="s">
        <v>4591</v>
      </c>
      <c r="B728" s="3">
        <v>44571</v>
      </c>
      <c r="C728" s="2" t="s">
        <v>4592</v>
      </c>
      <c r="D728" t="s">
        <v>6164</v>
      </c>
      <c r="E728" s="2">
        <v>4</v>
      </c>
      <c r="F728" s="2" t="str">
        <f>_xlfn.XLOOKUP(C728,customers!$A$2:$A$1001,customers!$B$2:$B$1001,,0)</f>
        <v>Derrek Allpress</v>
      </c>
      <c r="G728" s="2" t="str">
        <f>IF(_xlfn.XLOOKUP(orders!C728,customers!$A$1:$A$1001,customers!$C$1:$C$1001,,0)=0,"",_xlfn.XLOOKUP(orders!C728,customers!$A$1:$A$1001,customers!$C$1:$C$1001,,0))</f>
        <v/>
      </c>
      <c r="H728" s="2" t="str">
        <f>_xlfn.XLOOKUP(C728,customers!$A$1:$A$1001,customers!$G$1:$G$1001,,0)</f>
        <v>United States</v>
      </c>
      <c r="I728" t="str">
        <f>INDEX(products!$A$1:$G$49,MATCH(orders!$D728,products!$A$1:$A$49,0),MATCH(orders!I$1,products!$A$1:$G$1,0))</f>
        <v>Lib</v>
      </c>
      <c r="J728" t="str">
        <f t="shared" si="33"/>
        <v>Liberica</v>
      </c>
      <c r="K728" t="str">
        <f>INDEX(products!$A$1:$G$49,MATCH(orders!$D728,products!$A$1:$A$49,0),MATCH(orders!K$1,products!$A$1:$G$1,0))</f>
        <v>L</v>
      </c>
      <c r="L728" t="str">
        <f t="shared" si="34"/>
        <v>Light</v>
      </c>
      <c r="M728" s="17">
        <f>INDEX(products!$A$1:$G$49,MATCH(orders!$D728,products!$A$1:$A$49,0),MATCH(orders!M$1,products!$A$1:$G$1,0))</f>
        <v>2.5</v>
      </c>
      <c r="N728" s="13">
        <f>INDEX(products!$A$1:$G$49,MATCH(orders!$D728,products!$A$1:$A$49,0),MATCH(orders!N$1,products!$A$1:$G$1,0))</f>
        <v>36.454999999999998</v>
      </c>
      <c r="O728" s="15">
        <f t="shared" si="35"/>
        <v>145.82</v>
      </c>
      <c r="P728" t="str">
        <f>_xlfn.XLOOKUP(C728,customers!$A$2:$A$1001,customers!$I$2:$I$1001,,0)</f>
        <v>No</v>
      </c>
    </row>
    <row r="729" spans="1:16" x14ac:dyDescent="0.25">
      <c r="A729" s="2" t="s">
        <v>4596</v>
      </c>
      <c r="B729" s="3">
        <v>44264</v>
      </c>
      <c r="C729" s="2" t="s">
        <v>4597</v>
      </c>
      <c r="D729" t="s">
        <v>6146</v>
      </c>
      <c r="E729" s="2">
        <v>5</v>
      </c>
      <c r="F729" s="2" t="str">
        <f>_xlfn.XLOOKUP(C729,customers!$A$2:$A$1001,customers!$B$2:$B$1001,,0)</f>
        <v>Rikki Tomkowicz</v>
      </c>
      <c r="G729" s="2" t="str">
        <f>IF(_xlfn.XLOOKUP(orders!C729,customers!$A$1:$A$1001,customers!$C$1:$C$1001,,0)=0,"",_xlfn.XLOOKUP(orders!C729,customers!$A$1:$A$1001,customers!$C$1:$C$1001,,0))</f>
        <v>rtomkowiczk7@bravesites.com</v>
      </c>
      <c r="H729" s="2" t="str">
        <f>_xlfn.XLOOKUP(C729,customers!$A$1:$A$1001,customers!$G$1:$G$1001,,0)</f>
        <v>Ireland</v>
      </c>
      <c r="I729" t="str">
        <f>INDEX(products!$A$1:$G$49,MATCH(orders!$D729,products!$A$1:$A$49,0),MATCH(orders!I$1,products!$A$1:$G$1,0))</f>
        <v>Rob</v>
      </c>
      <c r="J729" t="str">
        <f t="shared" si="33"/>
        <v>Robusta</v>
      </c>
      <c r="K729" t="str">
        <f>INDEX(products!$A$1:$G$49,MATCH(orders!$D729,products!$A$1:$A$49,0),MATCH(orders!K$1,products!$A$1:$G$1,0))</f>
        <v>M</v>
      </c>
      <c r="L729" t="str">
        <f t="shared" si="34"/>
        <v>Medium</v>
      </c>
      <c r="M729" s="17">
        <f>INDEX(products!$A$1:$G$49,MATCH(orders!$D729,products!$A$1:$A$49,0),MATCH(orders!M$1,products!$A$1:$G$1,0))</f>
        <v>0.5</v>
      </c>
      <c r="N729" s="13">
        <f>INDEX(products!$A$1:$G$49,MATCH(orders!$D729,products!$A$1:$A$49,0),MATCH(orders!N$1,products!$A$1:$G$1,0))</f>
        <v>5.97</v>
      </c>
      <c r="O729" s="15">
        <f t="shared" si="35"/>
        <v>29.849999999999998</v>
      </c>
      <c r="P729" t="str">
        <f>_xlfn.XLOOKUP(C729,customers!$A$2:$A$1001,customers!$I$2:$I$1001,,0)</f>
        <v>Yes</v>
      </c>
    </row>
    <row r="730" spans="1:16" x14ac:dyDescent="0.25">
      <c r="A730" s="2" t="s">
        <v>4602</v>
      </c>
      <c r="B730" s="3">
        <v>44155</v>
      </c>
      <c r="C730" s="2" t="s">
        <v>4603</v>
      </c>
      <c r="D730" t="s">
        <v>6144</v>
      </c>
      <c r="E730" s="2">
        <v>3</v>
      </c>
      <c r="F730" s="2" t="str">
        <f>_xlfn.XLOOKUP(C730,customers!$A$2:$A$1001,customers!$B$2:$B$1001,,0)</f>
        <v>Rochette Huscroft</v>
      </c>
      <c r="G730" s="2" t="str">
        <f>IF(_xlfn.XLOOKUP(orders!C730,customers!$A$1:$A$1001,customers!$C$1:$C$1001,,0)=0,"",_xlfn.XLOOKUP(orders!C730,customers!$A$1:$A$1001,customers!$C$1:$C$1001,,0))</f>
        <v>rhuscroftk8@jimdo.com</v>
      </c>
      <c r="H730" s="2" t="str">
        <f>_xlfn.XLOOKUP(C730,customers!$A$1:$A$1001,customers!$G$1:$G$1001,,0)</f>
        <v>United States</v>
      </c>
      <c r="I730" t="str">
        <f>INDEX(products!$A$1:$G$49,MATCH(orders!$D730,products!$A$1:$A$49,0),MATCH(orders!I$1,products!$A$1:$G$1,0))</f>
        <v>Exc</v>
      </c>
      <c r="J730" t="str">
        <f t="shared" si="33"/>
        <v>Excelsa</v>
      </c>
      <c r="K730" t="str">
        <f>INDEX(products!$A$1:$G$49,MATCH(orders!$D730,products!$A$1:$A$49,0),MATCH(orders!K$1,products!$A$1:$G$1,0))</f>
        <v>D</v>
      </c>
      <c r="L730" t="str">
        <f t="shared" si="34"/>
        <v>Dark</v>
      </c>
      <c r="M730" s="17">
        <f>INDEX(products!$A$1:$G$49,MATCH(orders!$D730,products!$A$1:$A$49,0),MATCH(orders!M$1,products!$A$1:$G$1,0))</f>
        <v>0.5</v>
      </c>
      <c r="N730" s="13">
        <f>INDEX(products!$A$1:$G$49,MATCH(orders!$D730,products!$A$1:$A$49,0),MATCH(orders!N$1,products!$A$1:$G$1,0))</f>
        <v>7.29</v>
      </c>
      <c r="O730" s="15">
        <f t="shared" si="35"/>
        <v>21.87</v>
      </c>
      <c r="P730" t="str">
        <f>_xlfn.XLOOKUP(C730,customers!$A$2:$A$1001,customers!$I$2:$I$1001,,0)</f>
        <v>Yes</v>
      </c>
    </row>
    <row r="731" spans="1:16" x14ac:dyDescent="0.25">
      <c r="A731" s="2" t="s">
        <v>4608</v>
      </c>
      <c r="B731" s="3">
        <v>44634</v>
      </c>
      <c r="C731" s="2" t="s">
        <v>4609</v>
      </c>
      <c r="D731" t="s">
        <v>6159</v>
      </c>
      <c r="E731" s="2">
        <v>1</v>
      </c>
      <c r="F731" s="2" t="str">
        <f>_xlfn.XLOOKUP(C731,customers!$A$2:$A$1001,customers!$B$2:$B$1001,,0)</f>
        <v>Selle Scurrer</v>
      </c>
      <c r="G731" s="2" t="str">
        <f>IF(_xlfn.XLOOKUP(orders!C731,customers!$A$1:$A$1001,customers!$C$1:$C$1001,,0)=0,"",_xlfn.XLOOKUP(orders!C731,customers!$A$1:$A$1001,customers!$C$1:$C$1001,,0))</f>
        <v>sscurrerk9@flavors.me</v>
      </c>
      <c r="H731" s="2" t="str">
        <f>_xlfn.XLOOKUP(C731,customers!$A$1:$A$1001,customers!$G$1:$G$1001,,0)</f>
        <v>United Kingdom</v>
      </c>
      <c r="I731" t="str">
        <f>INDEX(products!$A$1:$G$49,MATCH(orders!$D731,products!$A$1:$A$49,0),MATCH(orders!I$1,products!$A$1:$G$1,0))</f>
        <v>Lib</v>
      </c>
      <c r="J731" t="str">
        <f t="shared" si="33"/>
        <v>Liberica</v>
      </c>
      <c r="K731" t="str">
        <f>INDEX(products!$A$1:$G$49,MATCH(orders!$D731,products!$A$1:$A$49,0),MATCH(orders!K$1,products!$A$1:$G$1,0))</f>
        <v>M</v>
      </c>
      <c r="L731" t="str">
        <f t="shared" si="34"/>
        <v>Medium</v>
      </c>
      <c r="M731" s="17">
        <f>INDEX(products!$A$1:$G$49,MATCH(orders!$D731,products!$A$1:$A$49,0),MATCH(orders!M$1,products!$A$1:$G$1,0))</f>
        <v>0.2</v>
      </c>
      <c r="N731" s="13">
        <f>INDEX(products!$A$1:$G$49,MATCH(orders!$D731,products!$A$1:$A$49,0),MATCH(orders!N$1,products!$A$1:$G$1,0))</f>
        <v>4.3650000000000002</v>
      </c>
      <c r="O731" s="15">
        <f t="shared" si="35"/>
        <v>4.3650000000000002</v>
      </c>
      <c r="P731" t="str">
        <f>_xlfn.XLOOKUP(C731,customers!$A$2:$A$1001,customers!$I$2:$I$1001,,0)</f>
        <v>No</v>
      </c>
    </row>
    <row r="732" spans="1:16" x14ac:dyDescent="0.25">
      <c r="A732" s="2" t="s">
        <v>4614</v>
      </c>
      <c r="B732" s="3">
        <v>43475</v>
      </c>
      <c r="C732" s="2" t="s">
        <v>4615</v>
      </c>
      <c r="D732" t="s">
        <v>6164</v>
      </c>
      <c r="E732" s="2">
        <v>1</v>
      </c>
      <c r="F732" s="2" t="str">
        <f>_xlfn.XLOOKUP(C732,customers!$A$2:$A$1001,customers!$B$2:$B$1001,,0)</f>
        <v>Andie Rudram</v>
      </c>
      <c r="G732" s="2" t="str">
        <f>IF(_xlfn.XLOOKUP(orders!C732,customers!$A$1:$A$1001,customers!$C$1:$C$1001,,0)=0,"",_xlfn.XLOOKUP(orders!C732,customers!$A$1:$A$1001,customers!$C$1:$C$1001,,0))</f>
        <v>arudramka@prnewswire.com</v>
      </c>
      <c r="H732" s="2" t="str">
        <f>_xlfn.XLOOKUP(C732,customers!$A$1:$A$1001,customers!$G$1:$G$1001,,0)</f>
        <v>United States</v>
      </c>
      <c r="I732" t="str">
        <f>INDEX(products!$A$1:$G$49,MATCH(orders!$D732,products!$A$1:$A$49,0),MATCH(orders!I$1,products!$A$1:$G$1,0))</f>
        <v>Lib</v>
      </c>
      <c r="J732" t="str">
        <f t="shared" si="33"/>
        <v>Liberica</v>
      </c>
      <c r="K732" t="str">
        <f>INDEX(products!$A$1:$G$49,MATCH(orders!$D732,products!$A$1:$A$49,0),MATCH(orders!K$1,products!$A$1:$G$1,0))</f>
        <v>L</v>
      </c>
      <c r="L732" t="str">
        <f t="shared" si="34"/>
        <v>Light</v>
      </c>
      <c r="M732" s="17">
        <f>INDEX(products!$A$1:$G$49,MATCH(orders!$D732,products!$A$1:$A$49,0),MATCH(orders!M$1,products!$A$1:$G$1,0))</f>
        <v>2.5</v>
      </c>
      <c r="N732" s="13">
        <f>INDEX(products!$A$1:$G$49,MATCH(orders!$D732,products!$A$1:$A$49,0),MATCH(orders!N$1,products!$A$1:$G$1,0))</f>
        <v>36.454999999999998</v>
      </c>
      <c r="O732" s="15">
        <f t="shared" si="35"/>
        <v>36.454999999999998</v>
      </c>
      <c r="P732" t="str">
        <f>_xlfn.XLOOKUP(C732,customers!$A$2:$A$1001,customers!$I$2:$I$1001,,0)</f>
        <v>No</v>
      </c>
    </row>
    <row r="733" spans="1:16" x14ac:dyDescent="0.25">
      <c r="A733" s="2" t="s">
        <v>4620</v>
      </c>
      <c r="B733" s="3">
        <v>44222</v>
      </c>
      <c r="C733" s="2" t="s">
        <v>4621</v>
      </c>
      <c r="D733" t="s">
        <v>6150</v>
      </c>
      <c r="E733" s="2">
        <v>4</v>
      </c>
      <c r="F733" s="2" t="str">
        <f>_xlfn.XLOOKUP(C733,customers!$A$2:$A$1001,customers!$B$2:$B$1001,,0)</f>
        <v>Leta Clarricoates</v>
      </c>
      <c r="G733" s="2" t="str">
        <f>IF(_xlfn.XLOOKUP(orders!C733,customers!$A$1:$A$1001,customers!$C$1:$C$1001,,0)=0,"",_xlfn.XLOOKUP(orders!C733,customers!$A$1:$A$1001,customers!$C$1:$C$1001,,0))</f>
        <v/>
      </c>
      <c r="H733" s="2" t="str">
        <f>_xlfn.XLOOKUP(C733,customers!$A$1:$A$1001,customers!$G$1:$G$1001,,0)</f>
        <v>United States</v>
      </c>
      <c r="I733" t="str">
        <f>INDEX(products!$A$1:$G$49,MATCH(orders!$D733,products!$A$1:$A$49,0),MATCH(orders!I$1,products!$A$1:$G$1,0))</f>
        <v>Lib</v>
      </c>
      <c r="J733" t="str">
        <f t="shared" si="33"/>
        <v>Liberica</v>
      </c>
      <c r="K733" t="str">
        <f>INDEX(products!$A$1:$G$49,MATCH(orders!$D733,products!$A$1:$A$49,0),MATCH(orders!K$1,products!$A$1:$G$1,0))</f>
        <v>D</v>
      </c>
      <c r="L733" t="str">
        <f t="shared" si="34"/>
        <v>Dark</v>
      </c>
      <c r="M733" s="17">
        <f>INDEX(products!$A$1:$G$49,MATCH(orders!$D733,products!$A$1:$A$49,0),MATCH(orders!M$1,products!$A$1:$G$1,0))</f>
        <v>0.2</v>
      </c>
      <c r="N733" s="13">
        <f>INDEX(products!$A$1:$G$49,MATCH(orders!$D733,products!$A$1:$A$49,0),MATCH(orders!N$1,products!$A$1:$G$1,0))</f>
        <v>3.8849999999999998</v>
      </c>
      <c r="O733" s="15">
        <f t="shared" si="35"/>
        <v>15.54</v>
      </c>
      <c r="P733" t="str">
        <f>_xlfn.XLOOKUP(C733,customers!$A$2:$A$1001,customers!$I$2:$I$1001,,0)</f>
        <v>Yes</v>
      </c>
    </row>
    <row r="734" spans="1:16" x14ac:dyDescent="0.25">
      <c r="A734" s="2" t="s">
        <v>4625</v>
      </c>
      <c r="B734" s="3">
        <v>44312</v>
      </c>
      <c r="C734" s="2" t="s">
        <v>4626</v>
      </c>
      <c r="D734" t="s">
        <v>6184</v>
      </c>
      <c r="E734" s="2">
        <v>2</v>
      </c>
      <c r="F734" s="2" t="str">
        <f>_xlfn.XLOOKUP(C734,customers!$A$2:$A$1001,customers!$B$2:$B$1001,,0)</f>
        <v>Jacquelyn Maha</v>
      </c>
      <c r="G734" s="2" t="str">
        <f>IF(_xlfn.XLOOKUP(orders!C734,customers!$A$1:$A$1001,customers!$C$1:$C$1001,,0)=0,"",_xlfn.XLOOKUP(orders!C734,customers!$A$1:$A$1001,customers!$C$1:$C$1001,,0))</f>
        <v>jmahakc@cyberchimps.com</v>
      </c>
      <c r="H734" s="2" t="str">
        <f>_xlfn.XLOOKUP(C734,customers!$A$1:$A$1001,customers!$G$1:$G$1001,,0)</f>
        <v>United States</v>
      </c>
      <c r="I734" t="str">
        <f>INDEX(products!$A$1:$G$49,MATCH(orders!$D734,products!$A$1:$A$49,0),MATCH(orders!I$1,products!$A$1:$G$1,0))</f>
        <v>Exc</v>
      </c>
      <c r="J734" t="str">
        <f t="shared" si="33"/>
        <v>Excelsa</v>
      </c>
      <c r="K734" t="str">
        <f>INDEX(products!$A$1:$G$49,MATCH(orders!$D734,products!$A$1:$A$49,0),MATCH(orders!K$1,products!$A$1:$G$1,0))</f>
        <v>L</v>
      </c>
      <c r="L734" t="str">
        <f t="shared" si="34"/>
        <v>Light</v>
      </c>
      <c r="M734" s="17">
        <f>INDEX(products!$A$1:$G$49,MATCH(orders!$D734,products!$A$1:$A$49,0),MATCH(orders!M$1,products!$A$1:$G$1,0))</f>
        <v>0.2</v>
      </c>
      <c r="N734" s="13">
        <f>INDEX(products!$A$1:$G$49,MATCH(orders!$D734,products!$A$1:$A$49,0),MATCH(orders!N$1,products!$A$1:$G$1,0))</f>
        <v>4.4550000000000001</v>
      </c>
      <c r="O734" s="15">
        <f t="shared" si="35"/>
        <v>8.91</v>
      </c>
      <c r="P734" t="str">
        <f>_xlfn.XLOOKUP(C734,customers!$A$2:$A$1001,customers!$I$2:$I$1001,,0)</f>
        <v>No</v>
      </c>
    </row>
    <row r="735" spans="1:16" x14ac:dyDescent="0.25">
      <c r="A735" s="2" t="s">
        <v>4631</v>
      </c>
      <c r="B735" s="3">
        <v>44565</v>
      </c>
      <c r="C735" s="2" t="s">
        <v>4632</v>
      </c>
      <c r="D735" t="s">
        <v>6181</v>
      </c>
      <c r="E735" s="2">
        <v>3</v>
      </c>
      <c r="F735" s="2" t="str">
        <f>_xlfn.XLOOKUP(C735,customers!$A$2:$A$1001,customers!$B$2:$B$1001,,0)</f>
        <v>Glory Clemon</v>
      </c>
      <c r="G735" s="2" t="str">
        <f>IF(_xlfn.XLOOKUP(orders!C735,customers!$A$1:$A$1001,customers!$C$1:$C$1001,,0)=0,"",_xlfn.XLOOKUP(orders!C735,customers!$A$1:$A$1001,customers!$C$1:$C$1001,,0))</f>
        <v>gclemonkd@networksolutions.com</v>
      </c>
      <c r="H735" s="2" t="str">
        <f>_xlfn.XLOOKUP(C735,customers!$A$1:$A$1001,customers!$G$1:$G$1001,,0)</f>
        <v>United States</v>
      </c>
      <c r="I735" t="str">
        <f>INDEX(products!$A$1:$G$49,MATCH(orders!$D735,products!$A$1:$A$49,0),MATCH(orders!I$1,products!$A$1:$G$1,0))</f>
        <v>Lib</v>
      </c>
      <c r="J735" t="str">
        <f t="shared" si="33"/>
        <v>Liberica</v>
      </c>
      <c r="K735" t="str">
        <f>INDEX(products!$A$1:$G$49,MATCH(orders!$D735,products!$A$1:$A$49,0),MATCH(orders!K$1,products!$A$1:$G$1,0))</f>
        <v>M</v>
      </c>
      <c r="L735" t="str">
        <f t="shared" si="34"/>
        <v>Medium</v>
      </c>
      <c r="M735" s="17">
        <f>INDEX(products!$A$1:$G$49,MATCH(orders!$D735,products!$A$1:$A$49,0),MATCH(orders!M$1,products!$A$1:$G$1,0))</f>
        <v>2.5</v>
      </c>
      <c r="N735" s="13">
        <f>INDEX(products!$A$1:$G$49,MATCH(orders!$D735,products!$A$1:$A$49,0),MATCH(orders!N$1,products!$A$1:$G$1,0))</f>
        <v>33.464999999999996</v>
      </c>
      <c r="O735" s="15">
        <f t="shared" si="35"/>
        <v>100.39499999999998</v>
      </c>
      <c r="P735" t="str">
        <f>_xlfn.XLOOKUP(C735,customers!$A$2:$A$1001,customers!$I$2:$I$1001,,0)</f>
        <v>Yes</v>
      </c>
    </row>
    <row r="736" spans="1:16" x14ac:dyDescent="0.25">
      <c r="A736" s="2" t="s">
        <v>4637</v>
      </c>
      <c r="B736" s="3">
        <v>43697</v>
      </c>
      <c r="C736" s="2" t="s">
        <v>4638</v>
      </c>
      <c r="D736" t="s">
        <v>6163</v>
      </c>
      <c r="E736" s="2">
        <v>5</v>
      </c>
      <c r="F736" s="2" t="str">
        <f>_xlfn.XLOOKUP(C736,customers!$A$2:$A$1001,customers!$B$2:$B$1001,,0)</f>
        <v>Alica Kift</v>
      </c>
      <c r="G736" s="2" t="str">
        <f>IF(_xlfn.XLOOKUP(orders!C736,customers!$A$1:$A$1001,customers!$C$1:$C$1001,,0)=0,"",_xlfn.XLOOKUP(orders!C736,customers!$A$1:$A$1001,customers!$C$1:$C$1001,,0))</f>
        <v/>
      </c>
      <c r="H736" s="2" t="str">
        <f>_xlfn.XLOOKUP(C736,customers!$A$1:$A$1001,customers!$G$1:$G$1001,,0)</f>
        <v>United States</v>
      </c>
      <c r="I736" t="str">
        <f>INDEX(products!$A$1:$G$49,MATCH(orders!$D736,products!$A$1:$A$49,0),MATCH(orders!I$1,products!$A$1:$G$1,0))</f>
        <v>Rob</v>
      </c>
      <c r="J736" t="str">
        <f t="shared" si="33"/>
        <v>Robusta</v>
      </c>
      <c r="K736" t="str">
        <f>INDEX(products!$A$1:$G$49,MATCH(orders!$D736,products!$A$1:$A$49,0),MATCH(orders!K$1,products!$A$1:$G$1,0))</f>
        <v>D</v>
      </c>
      <c r="L736" t="str">
        <f t="shared" si="34"/>
        <v>Dark</v>
      </c>
      <c r="M736" s="17">
        <f>INDEX(products!$A$1:$G$49,MATCH(orders!$D736,products!$A$1:$A$49,0),MATCH(orders!M$1,products!$A$1:$G$1,0))</f>
        <v>0.2</v>
      </c>
      <c r="N736" s="13">
        <f>INDEX(products!$A$1:$G$49,MATCH(orders!$D736,products!$A$1:$A$49,0),MATCH(orders!N$1,products!$A$1:$G$1,0))</f>
        <v>2.6849999999999996</v>
      </c>
      <c r="O736" s="15">
        <f t="shared" si="35"/>
        <v>13.424999999999997</v>
      </c>
      <c r="P736" t="str">
        <f>_xlfn.XLOOKUP(C736,customers!$A$2:$A$1001,customers!$I$2:$I$1001,,0)</f>
        <v>No</v>
      </c>
    </row>
    <row r="737" spans="1:16" x14ac:dyDescent="0.25">
      <c r="A737" s="2" t="s">
        <v>4642</v>
      </c>
      <c r="B737" s="3">
        <v>44757</v>
      </c>
      <c r="C737" s="2" t="s">
        <v>4643</v>
      </c>
      <c r="D737" t="s">
        <v>6153</v>
      </c>
      <c r="E737" s="2">
        <v>6</v>
      </c>
      <c r="F737" s="2" t="str">
        <f>_xlfn.XLOOKUP(C737,customers!$A$2:$A$1001,customers!$B$2:$B$1001,,0)</f>
        <v>Babb Pollins</v>
      </c>
      <c r="G737" s="2" t="str">
        <f>IF(_xlfn.XLOOKUP(orders!C737,customers!$A$1:$A$1001,customers!$C$1:$C$1001,,0)=0,"",_xlfn.XLOOKUP(orders!C737,customers!$A$1:$A$1001,customers!$C$1:$C$1001,,0))</f>
        <v>bpollinskf@shinystat.com</v>
      </c>
      <c r="H737" s="2" t="str">
        <f>_xlfn.XLOOKUP(C737,customers!$A$1:$A$1001,customers!$G$1:$G$1001,,0)</f>
        <v>United States</v>
      </c>
      <c r="I737" t="str">
        <f>INDEX(products!$A$1:$G$49,MATCH(orders!$D737,products!$A$1:$A$49,0),MATCH(orders!I$1,products!$A$1:$G$1,0))</f>
        <v>Exc</v>
      </c>
      <c r="J737" t="str">
        <f t="shared" si="33"/>
        <v>Excelsa</v>
      </c>
      <c r="K737" t="str">
        <f>INDEX(products!$A$1:$G$49,MATCH(orders!$D737,products!$A$1:$A$49,0),MATCH(orders!K$1,products!$A$1:$G$1,0))</f>
        <v>D</v>
      </c>
      <c r="L737" t="str">
        <f t="shared" si="34"/>
        <v>Dark</v>
      </c>
      <c r="M737" s="17">
        <f>INDEX(products!$A$1:$G$49,MATCH(orders!$D737,products!$A$1:$A$49,0),MATCH(orders!M$1,products!$A$1:$G$1,0))</f>
        <v>0.2</v>
      </c>
      <c r="N737" s="13">
        <f>INDEX(products!$A$1:$G$49,MATCH(orders!$D737,products!$A$1:$A$49,0),MATCH(orders!N$1,products!$A$1:$G$1,0))</f>
        <v>3.645</v>
      </c>
      <c r="O737" s="15">
        <f t="shared" si="35"/>
        <v>21.87</v>
      </c>
      <c r="P737" t="str">
        <f>_xlfn.XLOOKUP(C737,customers!$A$2:$A$1001,customers!$I$2:$I$1001,,0)</f>
        <v>No</v>
      </c>
    </row>
    <row r="738" spans="1:16" x14ac:dyDescent="0.25">
      <c r="A738" s="2" t="s">
        <v>4647</v>
      </c>
      <c r="B738" s="3">
        <v>43508</v>
      </c>
      <c r="C738" s="2" t="s">
        <v>4648</v>
      </c>
      <c r="D738" t="s">
        <v>6143</v>
      </c>
      <c r="E738" s="2">
        <v>2</v>
      </c>
      <c r="F738" s="2" t="str">
        <f>_xlfn.XLOOKUP(C738,customers!$A$2:$A$1001,customers!$B$2:$B$1001,,0)</f>
        <v>Jarret Toye</v>
      </c>
      <c r="G738" s="2" t="str">
        <f>IF(_xlfn.XLOOKUP(orders!C738,customers!$A$1:$A$1001,customers!$C$1:$C$1001,,0)=0,"",_xlfn.XLOOKUP(orders!C738,customers!$A$1:$A$1001,customers!$C$1:$C$1001,,0))</f>
        <v>jtoyekg@pinterest.com</v>
      </c>
      <c r="H738" s="2" t="str">
        <f>_xlfn.XLOOKUP(C738,customers!$A$1:$A$1001,customers!$G$1:$G$1001,,0)</f>
        <v>Ireland</v>
      </c>
      <c r="I738" t="str">
        <f>INDEX(products!$A$1:$G$49,MATCH(orders!$D738,products!$A$1:$A$49,0),MATCH(orders!I$1,products!$A$1:$G$1,0))</f>
        <v>Lib</v>
      </c>
      <c r="J738" t="str">
        <f t="shared" si="33"/>
        <v>Liberica</v>
      </c>
      <c r="K738" t="str">
        <f>INDEX(products!$A$1:$G$49,MATCH(orders!$D738,products!$A$1:$A$49,0),MATCH(orders!K$1,products!$A$1:$G$1,0))</f>
        <v>D</v>
      </c>
      <c r="L738" t="str">
        <f t="shared" si="34"/>
        <v>Dark</v>
      </c>
      <c r="M738" s="17">
        <f>INDEX(products!$A$1:$G$49,MATCH(orders!$D738,products!$A$1:$A$49,0),MATCH(orders!M$1,products!$A$1:$G$1,0))</f>
        <v>1</v>
      </c>
      <c r="N738" s="13">
        <f>INDEX(products!$A$1:$G$49,MATCH(orders!$D738,products!$A$1:$A$49,0),MATCH(orders!N$1,products!$A$1:$G$1,0))</f>
        <v>12.95</v>
      </c>
      <c r="O738" s="15">
        <f t="shared" si="35"/>
        <v>25.9</v>
      </c>
      <c r="P738" t="str">
        <f>_xlfn.XLOOKUP(C738,customers!$A$2:$A$1001,customers!$I$2:$I$1001,,0)</f>
        <v>Yes</v>
      </c>
    </row>
    <row r="739" spans="1:16" x14ac:dyDescent="0.25">
      <c r="A739" s="2" t="s">
        <v>4653</v>
      </c>
      <c r="B739" s="3">
        <v>44447</v>
      </c>
      <c r="C739" s="2" t="s">
        <v>4654</v>
      </c>
      <c r="D739" t="s">
        <v>6155</v>
      </c>
      <c r="E739" s="2">
        <v>5</v>
      </c>
      <c r="F739" s="2" t="str">
        <f>_xlfn.XLOOKUP(C739,customers!$A$2:$A$1001,customers!$B$2:$B$1001,,0)</f>
        <v>Carlie Linskill</v>
      </c>
      <c r="G739" s="2" t="str">
        <f>IF(_xlfn.XLOOKUP(orders!C739,customers!$A$1:$A$1001,customers!$C$1:$C$1001,,0)=0,"",_xlfn.XLOOKUP(orders!C739,customers!$A$1:$A$1001,customers!$C$1:$C$1001,,0))</f>
        <v>clinskillkh@sphinn.com</v>
      </c>
      <c r="H739" s="2" t="str">
        <f>_xlfn.XLOOKUP(C739,customers!$A$1:$A$1001,customers!$G$1:$G$1001,,0)</f>
        <v>United States</v>
      </c>
      <c r="I739" t="str">
        <f>INDEX(products!$A$1:$G$49,MATCH(orders!$D739,products!$A$1:$A$49,0),MATCH(orders!I$1,products!$A$1:$G$1,0))</f>
        <v>Ara</v>
      </c>
      <c r="J739" t="str">
        <f t="shared" si="33"/>
        <v>Arabica</v>
      </c>
      <c r="K739" t="str">
        <f>INDEX(products!$A$1:$G$49,MATCH(orders!$D739,products!$A$1:$A$49,0),MATCH(orders!K$1,products!$A$1:$G$1,0))</f>
        <v>M</v>
      </c>
      <c r="L739" t="str">
        <f t="shared" si="34"/>
        <v>Medium</v>
      </c>
      <c r="M739" s="17">
        <f>INDEX(products!$A$1:$G$49,MATCH(orders!$D739,products!$A$1:$A$49,0),MATCH(orders!M$1,products!$A$1:$G$1,0))</f>
        <v>1</v>
      </c>
      <c r="N739" s="13">
        <f>INDEX(products!$A$1:$G$49,MATCH(orders!$D739,products!$A$1:$A$49,0),MATCH(orders!N$1,products!$A$1:$G$1,0))</f>
        <v>11.25</v>
      </c>
      <c r="O739" s="15">
        <f t="shared" si="35"/>
        <v>56.25</v>
      </c>
      <c r="P739" t="str">
        <f>_xlfn.XLOOKUP(C739,customers!$A$2:$A$1001,customers!$I$2:$I$1001,,0)</f>
        <v>No</v>
      </c>
    </row>
    <row r="740" spans="1:16" x14ac:dyDescent="0.25">
      <c r="A740" s="2" t="s">
        <v>4659</v>
      </c>
      <c r="B740" s="3">
        <v>43812</v>
      </c>
      <c r="C740" s="2" t="s">
        <v>4660</v>
      </c>
      <c r="D740" t="s">
        <v>6178</v>
      </c>
      <c r="E740" s="2">
        <v>3</v>
      </c>
      <c r="F740" s="2" t="str">
        <f>_xlfn.XLOOKUP(C740,customers!$A$2:$A$1001,customers!$B$2:$B$1001,,0)</f>
        <v>Natal Vigrass</v>
      </c>
      <c r="G740" s="2" t="str">
        <f>IF(_xlfn.XLOOKUP(orders!C740,customers!$A$1:$A$1001,customers!$C$1:$C$1001,,0)=0,"",_xlfn.XLOOKUP(orders!C740,customers!$A$1:$A$1001,customers!$C$1:$C$1001,,0))</f>
        <v>nvigrasski@ezinearticles.com</v>
      </c>
      <c r="H740" s="2" t="str">
        <f>_xlfn.XLOOKUP(C740,customers!$A$1:$A$1001,customers!$G$1:$G$1001,,0)</f>
        <v>United Kingdom</v>
      </c>
      <c r="I740" t="str">
        <f>INDEX(products!$A$1:$G$49,MATCH(orders!$D740,products!$A$1:$A$49,0),MATCH(orders!I$1,products!$A$1:$G$1,0))</f>
        <v>Rob</v>
      </c>
      <c r="J740" t="str">
        <f t="shared" si="33"/>
        <v>Robusta</v>
      </c>
      <c r="K740" t="str">
        <f>INDEX(products!$A$1:$G$49,MATCH(orders!$D740,products!$A$1:$A$49,0),MATCH(orders!K$1,products!$A$1:$G$1,0))</f>
        <v>L</v>
      </c>
      <c r="L740" t="str">
        <f t="shared" si="34"/>
        <v>Light</v>
      </c>
      <c r="M740" s="17">
        <f>INDEX(products!$A$1:$G$49,MATCH(orders!$D740,products!$A$1:$A$49,0),MATCH(orders!M$1,products!$A$1:$G$1,0))</f>
        <v>0.2</v>
      </c>
      <c r="N740" s="13">
        <f>INDEX(products!$A$1:$G$49,MATCH(orders!$D740,products!$A$1:$A$49,0),MATCH(orders!N$1,products!$A$1:$G$1,0))</f>
        <v>3.5849999999999995</v>
      </c>
      <c r="O740" s="15">
        <f t="shared" si="35"/>
        <v>10.754999999999999</v>
      </c>
      <c r="P740" t="str">
        <f>_xlfn.XLOOKUP(C740,customers!$A$2:$A$1001,customers!$I$2:$I$1001,,0)</f>
        <v>No</v>
      </c>
    </row>
    <row r="741" spans="1:16" x14ac:dyDescent="0.25">
      <c r="A741" s="2" t="s">
        <v>4665</v>
      </c>
      <c r="B741" s="3">
        <v>44433</v>
      </c>
      <c r="C741" s="2" t="s">
        <v>4434</v>
      </c>
      <c r="D741" t="s">
        <v>6153</v>
      </c>
      <c r="E741" s="2">
        <v>5</v>
      </c>
      <c r="F741" s="2" t="str">
        <f>_xlfn.XLOOKUP(C741,customers!$A$2:$A$1001,customers!$B$2:$B$1001,,0)</f>
        <v>Jimmy Dymoke</v>
      </c>
      <c r="G741" s="2" t="str">
        <f>IF(_xlfn.XLOOKUP(orders!C741,customers!$A$1:$A$1001,customers!$C$1:$C$1001,,0)=0,"",_xlfn.XLOOKUP(orders!C741,customers!$A$1:$A$1001,customers!$C$1:$C$1001,,0))</f>
        <v>jdymokeje@prnewswire.com</v>
      </c>
      <c r="H741" s="2" t="str">
        <f>_xlfn.XLOOKUP(C741,customers!$A$1:$A$1001,customers!$G$1:$G$1001,,0)</f>
        <v>Ireland</v>
      </c>
      <c r="I741" t="str">
        <f>INDEX(products!$A$1:$G$49,MATCH(orders!$D741,products!$A$1:$A$49,0),MATCH(orders!I$1,products!$A$1:$G$1,0))</f>
        <v>Exc</v>
      </c>
      <c r="J741" t="str">
        <f t="shared" si="33"/>
        <v>Excelsa</v>
      </c>
      <c r="K741" t="str">
        <f>INDEX(products!$A$1:$G$49,MATCH(orders!$D741,products!$A$1:$A$49,0),MATCH(orders!K$1,products!$A$1:$G$1,0))</f>
        <v>D</v>
      </c>
      <c r="L741" t="str">
        <f t="shared" si="34"/>
        <v>Dark</v>
      </c>
      <c r="M741" s="17">
        <f>INDEX(products!$A$1:$G$49,MATCH(orders!$D741,products!$A$1:$A$49,0),MATCH(orders!M$1,products!$A$1:$G$1,0))</f>
        <v>0.2</v>
      </c>
      <c r="N741" s="13">
        <f>INDEX(products!$A$1:$G$49,MATCH(orders!$D741,products!$A$1:$A$49,0),MATCH(orders!N$1,products!$A$1:$G$1,0))</f>
        <v>3.645</v>
      </c>
      <c r="O741" s="15">
        <f t="shared" si="35"/>
        <v>18.225000000000001</v>
      </c>
      <c r="P741" t="str">
        <f>_xlfn.XLOOKUP(C741,customers!$A$2:$A$1001,customers!$I$2:$I$1001,,0)</f>
        <v>No</v>
      </c>
    </row>
    <row r="742" spans="1:16" x14ac:dyDescent="0.25">
      <c r="A742" s="2" t="s">
        <v>4670</v>
      </c>
      <c r="B742" s="3">
        <v>44643</v>
      </c>
      <c r="C742" s="2" t="s">
        <v>4671</v>
      </c>
      <c r="D742" t="s">
        <v>6173</v>
      </c>
      <c r="E742" s="2">
        <v>4</v>
      </c>
      <c r="F742" s="2" t="str">
        <f>_xlfn.XLOOKUP(C742,customers!$A$2:$A$1001,customers!$B$2:$B$1001,,0)</f>
        <v>Kandace Cragell</v>
      </c>
      <c r="G742" s="2" t="str">
        <f>IF(_xlfn.XLOOKUP(orders!C742,customers!$A$1:$A$1001,customers!$C$1:$C$1001,,0)=0,"",_xlfn.XLOOKUP(orders!C742,customers!$A$1:$A$1001,customers!$C$1:$C$1001,,0))</f>
        <v>kcragellkk@google.com</v>
      </c>
      <c r="H742" s="2" t="str">
        <f>_xlfn.XLOOKUP(C742,customers!$A$1:$A$1001,customers!$G$1:$G$1001,,0)</f>
        <v>Ireland</v>
      </c>
      <c r="I742" t="str">
        <f>INDEX(products!$A$1:$G$49,MATCH(orders!$D742,products!$A$1:$A$49,0),MATCH(orders!I$1,products!$A$1:$G$1,0))</f>
        <v>Rob</v>
      </c>
      <c r="J742" t="str">
        <f t="shared" si="33"/>
        <v>Robusta</v>
      </c>
      <c r="K742" t="str">
        <f>INDEX(products!$A$1:$G$49,MATCH(orders!$D742,products!$A$1:$A$49,0),MATCH(orders!K$1,products!$A$1:$G$1,0))</f>
        <v>L</v>
      </c>
      <c r="L742" t="str">
        <f t="shared" si="34"/>
        <v>Light</v>
      </c>
      <c r="M742" s="17">
        <f>INDEX(products!$A$1:$G$49,MATCH(orders!$D742,products!$A$1:$A$49,0),MATCH(orders!M$1,products!$A$1:$G$1,0))</f>
        <v>0.5</v>
      </c>
      <c r="N742" s="13">
        <f>INDEX(products!$A$1:$G$49,MATCH(orders!$D742,products!$A$1:$A$49,0),MATCH(orders!N$1,products!$A$1:$G$1,0))</f>
        <v>7.169999999999999</v>
      </c>
      <c r="O742" s="15">
        <f t="shared" si="35"/>
        <v>28.679999999999996</v>
      </c>
      <c r="P742" t="str">
        <f>_xlfn.XLOOKUP(C742,customers!$A$2:$A$1001,customers!$I$2:$I$1001,,0)</f>
        <v>No</v>
      </c>
    </row>
    <row r="743" spans="1:16" x14ac:dyDescent="0.25">
      <c r="A743" s="2" t="s">
        <v>4676</v>
      </c>
      <c r="B743" s="3">
        <v>43566</v>
      </c>
      <c r="C743" s="2" t="s">
        <v>4677</v>
      </c>
      <c r="D743" t="s">
        <v>6159</v>
      </c>
      <c r="E743" s="2">
        <v>2</v>
      </c>
      <c r="F743" s="2" t="str">
        <f>_xlfn.XLOOKUP(C743,customers!$A$2:$A$1001,customers!$B$2:$B$1001,,0)</f>
        <v>Lyon Ibert</v>
      </c>
      <c r="G743" s="2" t="str">
        <f>IF(_xlfn.XLOOKUP(orders!C743,customers!$A$1:$A$1001,customers!$C$1:$C$1001,,0)=0,"",_xlfn.XLOOKUP(orders!C743,customers!$A$1:$A$1001,customers!$C$1:$C$1001,,0))</f>
        <v>libertkl@huffingtonpost.com</v>
      </c>
      <c r="H743" s="2" t="str">
        <f>_xlfn.XLOOKUP(C743,customers!$A$1:$A$1001,customers!$G$1:$G$1001,,0)</f>
        <v>United States</v>
      </c>
      <c r="I743" t="str">
        <f>INDEX(products!$A$1:$G$49,MATCH(orders!$D743,products!$A$1:$A$49,0),MATCH(orders!I$1,products!$A$1:$G$1,0))</f>
        <v>Lib</v>
      </c>
      <c r="J743" t="str">
        <f t="shared" si="33"/>
        <v>Liberica</v>
      </c>
      <c r="K743" t="str">
        <f>INDEX(products!$A$1:$G$49,MATCH(orders!$D743,products!$A$1:$A$49,0),MATCH(orders!K$1,products!$A$1:$G$1,0))</f>
        <v>M</v>
      </c>
      <c r="L743" t="str">
        <f t="shared" si="34"/>
        <v>Medium</v>
      </c>
      <c r="M743" s="17">
        <f>INDEX(products!$A$1:$G$49,MATCH(orders!$D743,products!$A$1:$A$49,0),MATCH(orders!M$1,products!$A$1:$G$1,0))</f>
        <v>0.2</v>
      </c>
      <c r="N743" s="13">
        <f>INDEX(products!$A$1:$G$49,MATCH(orders!$D743,products!$A$1:$A$49,0),MATCH(orders!N$1,products!$A$1:$G$1,0))</f>
        <v>4.3650000000000002</v>
      </c>
      <c r="O743" s="15">
        <f t="shared" si="35"/>
        <v>8.73</v>
      </c>
      <c r="P743" t="str">
        <f>_xlfn.XLOOKUP(C743,customers!$A$2:$A$1001,customers!$I$2:$I$1001,,0)</f>
        <v>No</v>
      </c>
    </row>
    <row r="744" spans="1:16" x14ac:dyDescent="0.25">
      <c r="A744" s="2" t="s">
        <v>4682</v>
      </c>
      <c r="B744" s="3">
        <v>44133</v>
      </c>
      <c r="C744" s="2" t="s">
        <v>4683</v>
      </c>
      <c r="D744" t="s">
        <v>6162</v>
      </c>
      <c r="E744" s="2">
        <v>4</v>
      </c>
      <c r="F744" s="2" t="str">
        <f>_xlfn.XLOOKUP(C744,customers!$A$2:$A$1001,customers!$B$2:$B$1001,,0)</f>
        <v>Reese Lidgey</v>
      </c>
      <c r="G744" s="2" t="str">
        <f>IF(_xlfn.XLOOKUP(orders!C744,customers!$A$1:$A$1001,customers!$C$1:$C$1001,,0)=0,"",_xlfn.XLOOKUP(orders!C744,customers!$A$1:$A$1001,customers!$C$1:$C$1001,,0))</f>
        <v>rlidgeykm@vimeo.com</v>
      </c>
      <c r="H744" s="2" t="str">
        <f>_xlfn.XLOOKUP(C744,customers!$A$1:$A$1001,customers!$G$1:$G$1001,,0)</f>
        <v>United States</v>
      </c>
      <c r="I744" t="str">
        <f>INDEX(products!$A$1:$G$49,MATCH(orders!$D744,products!$A$1:$A$49,0),MATCH(orders!I$1,products!$A$1:$G$1,0))</f>
        <v>Lib</v>
      </c>
      <c r="J744" t="str">
        <f t="shared" si="33"/>
        <v>Liberica</v>
      </c>
      <c r="K744" t="str">
        <f>INDEX(products!$A$1:$G$49,MATCH(orders!$D744,products!$A$1:$A$49,0),MATCH(orders!K$1,products!$A$1:$G$1,0))</f>
        <v>M</v>
      </c>
      <c r="L744" t="str">
        <f t="shared" si="34"/>
        <v>Medium</v>
      </c>
      <c r="M744" s="17">
        <f>INDEX(products!$A$1:$G$49,MATCH(orders!$D744,products!$A$1:$A$49,0),MATCH(orders!M$1,products!$A$1:$G$1,0))</f>
        <v>1</v>
      </c>
      <c r="N744" s="13">
        <f>INDEX(products!$A$1:$G$49,MATCH(orders!$D744,products!$A$1:$A$49,0),MATCH(orders!N$1,products!$A$1:$G$1,0))</f>
        <v>14.55</v>
      </c>
      <c r="O744" s="15">
        <f t="shared" si="35"/>
        <v>58.2</v>
      </c>
      <c r="P744" t="str">
        <f>_xlfn.XLOOKUP(C744,customers!$A$2:$A$1001,customers!$I$2:$I$1001,,0)</f>
        <v>No</v>
      </c>
    </row>
    <row r="745" spans="1:16" x14ac:dyDescent="0.25">
      <c r="A745" s="2" t="s">
        <v>4688</v>
      </c>
      <c r="B745" s="3">
        <v>44042</v>
      </c>
      <c r="C745" s="2" t="s">
        <v>4689</v>
      </c>
      <c r="D745" t="s">
        <v>6158</v>
      </c>
      <c r="E745" s="2">
        <v>3</v>
      </c>
      <c r="F745" s="2" t="str">
        <f>_xlfn.XLOOKUP(C745,customers!$A$2:$A$1001,customers!$B$2:$B$1001,,0)</f>
        <v>Tersina Castagne</v>
      </c>
      <c r="G745" s="2" t="str">
        <f>IF(_xlfn.XLOOKUP(orders!C745,customers!$A$1:$A$1001,customers!$C$1:$C$1001,,0)=0,"",_xlfn.XLOOKUP(orders!C745,customers!$A$1:$A$1001,customers!$C$1:$C$1001,,0))</f>
        <v>tcastagnekn@wikia.com</v>
      </c>
      <c r="H745" s="2" t="str">
        <f>_xlfn.XLOOKUP(C745,customers!$A$1:$A$1001,customers!$G$1:$G$1001,,0)</f>
        <v>United States</v>
      </c>
      <c r="I745" t="str">
        <f>INDEX(products!$A$1:$G$49,MATCH(orders!$D745,products!$A$1:$A$49,0),MATCH(orders!I$1,products!$A$1:$G$1,0))</f>
        <v>Ara</v>
      </c>
      <c r="J745" t="str">
        <f t="shared" si="33"/>
        <v>Arabica</v>
      </c>
      <c r="K745" t="str">
        <f>INDEX(products!$A$1:$G$49,MATCH(orders!$D745,products!$A$1:$A$49,0),MATCH(orders!K$1,products!$A$1:$G$1,0))</f>
        <v>D</v>
      </c>
      <c r="L745" t="str">
        <f t="shared" si="34"/>
        <v>Dark</v>
      </c>
      <c r="M745" s="17">
        <f>INDEX(products!$A$1:$G$49,MATCH(orders!$D745,products!$A$1:$A$49,0),MATCH(orders!M$1,products!$A$1:$G$1,0))</f>
        <v>0.5</v>
      </c>
      <c r="N745" s="13">
        <f>INDEX(products!$A$1:$G$49,MATCH(orders!$D745,products!$A$1:$A$49,0),MATCH(orders!N$1,products!$A$1:$G$1,0))</f>
        <v>5.97</v>
      </c>
      <c r="O745" s="15">
        <f t="shared" si="35"/>
        <v>17.91</v>
      </c>
      <c r="P745" t="str">
        <f>_xlfn.XLOOKUP(C745,customers!$A$2:$A$1001,customers!$I$2:$I$1001,,0)</f>
        <v>No</v>
      </c>
    </row>
    <row r="746" spans="1:16" x14ac:dyDescent="0.25">
      <c r="A746" s="2" t="s">
        <v>4694</v>
      </c>
      <c r="B746" s="3">
        <v>43539</v>
      </c>
      <c r="C746" s="2" t="s">
        <v>4695</v>
      </c>
      <c r="D746" t="s">
        <v>6174</v>
      </c>
      <c r="E746" s="2">
        <v>6</v>
      </c>
      <c r="F746" s="2" t="str">
        <f>_xlfn.XLOOKUP(C746,customers!$A$2:$A$1001,customers!$B$2:$B$1001,,0)</f>
        <v>Samuele Klaaassen</v>
      </c>
      <c r="G746" s="2" t="str">
        <f>IF(_xlfn.XLOOKUP(orders!C746,customers!$A$1:$A$1001,customers!$C$1:$C$1001,,0)=0,"",_xlfn.XLOOKUP(orders!C746,customers!$A$1:$A$1001,customers!$C$1:$C$1001,,0))</f>
        <v/>
      </c>
      <c r="H746" s="2" t="str">
        <f>_xlfn.XLOOKUP(C746,customers!$A$1:$A$1001,customers!$G$1:$G$1001,,0)</f>
        <v>United States</v>
      </c>
      <c r="I746" t="str">
        <f>INDEX(products!$A$1:$G$49,MATCH(orders!$D746,products!$A$1:$A$49,0),MATCH(orders!I$1,products!$A$1:$G$1,0))</f>
        <v>Rob</v>
      </c>
      <c r="J746" t="str">
        <f t="shared" si="33"/>
        <v>Robusta</v>
      </c>
      <c r="K746" t="str">
        <f>INDEX(products!$A$1:$G$49,MATCH(orders!$D746,products!$A$1:$A$49,0),MATCH(orders!K$1,products!$A$1:$G$1,0))</f>
        <v>M</v>
      </c>
      <c r="L746" t="str">
        <f t="shared" si="34"/>
        <v>Medium</v>
      </c>
      <c r="M746" s="17">
        <f>INDEX(products!$A$1:$G$49,MATCH(orders!$D746,products!$A$1:$A$49,0),MATCH(orders!M$1,products!$A$1:$G$1,0))</f>
        <v>0.2</v>
      </c>
      <c r="N746" s="13">
        <f>INDEX(products!$A$1:$G$49,MATCH(orders!$D746,products!$A$1:$A$49,0),MATCH(orders!N$1,products!$A$1:$G$1,0))</f>
        <v>2.9849999999999999</v>
      </c>
      <c r="O746" s="15">
        <f t="shared" si="35"/>
        <v>17.91</v>
      </c>
      <c r="P746" t="str">
        <f>_xlfn.XLOOKUP(C746,customers!$A$2:$A$1001,customers!$I$2:$I$1001,,0)</f>
        <v>Yes</v>
      </c>
    </row>
    <row r="747" spans="1:16" x14ac:dyDescent="0.25">
      <c r="A747" s="2" t="s">
        <v>4699</v>
      </c>
      <c r="B747" s="3">
        <v>44557</v>
      </c>
      <c r="C747" s="2" t="s">
        <v>4700</v>
      </c>
      <c r="D747" t="s">
        <v>6144</v>
      </c>
      <c r="E747" s="2">
        <v>2</v>
      </c>
      <c r="F747" s="2" t="str">
        <f>_xlfn.XLOOKUP(C747,customers!$A$2:$A$1001,customers!$B$2:$B$1001,,0)</f>
        <v>Jordana Halden</v>
      </c>
      <c r="G747" s="2" t="str">
        <f>IF(_xlfn.XLOOKUP(orders!C747,customers!$A$1:$A$1001,customers!$C$1:$C$1001,,0)=0,"",_xlfn.XLOOKUP(orders!C747,customers!$A$1:$A$1001,customers!$C$1:$C$1001,,0))</f>
        <v>jhaldenkp@comcast.net</v>
      </c>
      <c r="H747" s="2" t="str">
        <f>_xlfn.XLOOKUP(C747,customers!$A$1:$A$1001,customers!$G$1:$G$1001,,0)</f>
        <v>Ireland</v>
      </c>
      <c r="I747" t="str">
        <f>INDEX(products!$A$1:$G$49,MATCH(orders!$D747,products!$A$1:$A$49,0),MATCH(orders!I$1,products!$A$1:$G$1,0))</f>
        <v>Exc</v>
      </c>
      <c r="J747" t="str">
        <f t="shared" si="33"/>
        <v>Excelsa</v>
      </c>
      <c r="K747" t="str">
        <f>INDEX(products!$A$1:$G$49,MATCH(orders!$D747,products!$A$1:$A$49,0),MATCH(orders!K$1,products!$A$1:$G$1,0))</f>
        <v>D</v>
      </c>
      <c r="L747" t="str">
        <f t="shared" si="34"/>
        <v>Dark</v>
      </c>
      <c r="M747" s="17">
        <f>INDEX(products!$A$1:$G$49,MATCH(orders!$D747,products!$A$1:$A$49,0),MATCH(orders!M$1,products!$A$1:$G$1,0))</f>
        <v>0.5</v>
      </c>
      <c r="N747" s="13">
        <f>INDEX(products!$A$1:$G$49,MATCH(orders!$D747,products!$A$1:$A$49,0),MATCH(orders!N$1,products!$A$1:$G$1,0))</f>
        <v>7.29</v>
      </c>
      <c r="O747" s="15">
        <f t="shared" si="35"/>
        <v>14.58</v>
      </c>
      <c r="P747" t="str">
        <f>_xlfn.XLOOKUP(C747,customers!$A$2:$A$1001,customers!$I$2:$I$1001,,0)</f>
        <v>No</v>
      </c>
    </row>
    <row r="748" spans="1:16" x14ac:dyDescent="0.25">
      <c r="A748" s="2" t="s">
        <v>4705</v>
      </c>
      <c r="B748" s="3">
        <v>43741</v>
      </c>
      <c r="C748" s="2" t="s">
        <v>4706</v>
      </c>
      <c r="D748" t="s">
        <v>6155</v>
      </c>
      <c r="E748" s="2">
        <v>3</v>
      </c>
      <c r="F748" s="2" t="str">
        <f>_xlfn.XLOOKUP(C748,customers!$A$2:$A$1001,customers!$B$2:$B$1001,,0)</f>
        <v>Hussein Olliff</v>
      </c>
      <c r="G748" s="2" t="str">
        <f>IF(_xlfn.XLOOKUP(orders!C748,customers!$A$1:$A$1001,customers!$C$1:$C$1001,,0)=0,"",_xlfn.XLOOKUP(orders!C748,customers!$A$1:$A$1001,customers!$C$1:$C$1001,,0))</f>
        <v>holliffkq@sciencedirect.com</v>
      </c>
      <c r="H748" s="2" t="str">
        <f>_xlfn.XLOOKUP(C748,customers!$A$1:$A$1001,customers!$G$1:$G$1001,,0)</f>
        <v>Ireland</v>
      </c>
      <c r="I748" t="str">
        <f>INDEX(products!$A$1:$G$49,MATCH(orders!$D748,products!$A$1:$A$49,0),MATCH(orders!I$1,products!$A$1:$G$1,0))</f>
        <v>Ara</v>
      </c>
      <c r="J748" t="str">
        <f t="shared" si="33"/>
        <v>Arabica</v>
      </c>
      <c r="K748" t="str">
        <f>INDEX(products!$A$1:$G$49,MATCH(orders!$D748,products!$A$1:$A$49,0),MATCH(orders!K$1,products!$A$1:$G$1,0))</f>
        <v>M</v>
      </c>
      <c r="L748" t="str">
        <f t="shared" si="34"/>
        <v>Medium</v>
      </c>
      <c r="M748" s="17">
        <f>INDEX(products!$A$1:$G$49,MATCH(orders!$D748,products!$A$1:$A$49,0),MATCH(orders!M$1,products!$A$1:$G$1,0))</f>
        <v>1</v>
      </c>
      <c r="N748" s="13">
        <f>INDEX(products!$A$1:$G$49,MATCH(orders!$D748,products!$A$1:$A$49,0),MATCH(orders!N$1,products!$A$1:$G$1,0))</f>
        <v>11.25</v>
      </c>
      <c r="O748" s="15">
        <f t="shared" si="35"/>
        <v>33.75</v>
      </c>
      <c r="P748" t="str">
        <f>_xlfn.XLOOKUP(C748,customers!$A$2:$A$1001,customers!$I$2:$I$1001,,0)</f>
        <v>No</v>
      </c>
    </row>
    <row r="749" spans="1:16" x14ac:dyDescent="0.25">
      <c r="A749" s="2" t="s">
        <v>4711</v>
      </c>
      <c r="B749" s="3">
        <v>43501</v>
      </c>
      <c r="C749" s="2" t="s">
        <v>4712</v>
      </c>
      <c r="D749" t="s">
        <v>6160</v>
      </c>
      <c r="E749" s="2">
        <v>4</v>
      </c>
      <c r="F749" s="2" t="str">
        <f>_xlfn.XLOOKUP(C749,customers!$A$2:$A$1001,customers!$B$2:$B$1001,,0)</f>
        <v>Teddi Quadri</v>
      </c>
      <c r="G749" s="2" t="str">
        <f>IF(_xlfn.XLOOKUP(orders!C749,customers!$A$1:$A$1001,customers!$C$1:$C$1001,,0)=0,"",_xlfn.XLOOKUP(orders!C749,customers!$A$1:$A$1001,customers!$C$1:$C$1001,,0))</f>
        <v>tquadrikr@opensource.org</v>
      </c>
      <c r="H749" s="2" t="str">
        <f>_xlfn.XLOOKUP(C749,customers!$A$1:$A$1001,customers!$G$1:$G$1001,,0)</f>
        <v>Ireland</v>
      </c>
      <c r="I749" t="str">
        <f>INDEX(products!$A$1:$G$49,MATCH(orders!$D749,products!$A$1:$A$49,0),MATCH(orders!I$1,products!$A$1:$G$1,0))</f>
        <v>Lib</v>
      </c>
      <c r="J749" t="str">
        <f t="shared" si="33"/>
        <v>Liberica</v>
      </c>
      <c r="K749" t="str">
        <f>INDEX(products!$A$1:$G$49,MATCH(orders!$D749,products!$A$1:$A$49,0),MATCH(orders!K$1,products!$A$1:$G$1,0))</f>
        <v>M</v>
      </c>
      <c r="L749" t="str">
        <f t="shared" si="34"/>
        <v>Medium</v>
      </c>
      <c r="M749" s="17">
        <f>INDEX(products!$A$1:$G$49,MATCH(orders!$D749,products!$A$1:$A$49,0),MATCH(orders!M$1,products!$A$1:$G$1,0))</f>
        <v>0.5</v>
      </c>
      <c r="N749" s="13">
        <f>INDEX(products!$A$1:$G$49,MATCH(orders!$D749,products!$A$1:$A$49,0),MATCH(orders!N$1,products!$A$1:$G$1,0))</f>
        <v>8.73</v>
      </c>
      <c r="O749" s="15">
        <f t="shared" si="35"/>
        <v>34.92</v>
      </c>
      <c r="P749" t="str">
        <f>_xlfn.XLOOKUP(C749,customers!$A$2:$A$1001,customers!$I$2:$I$1001,,0)</f>
        <v>Yes</v>
      </c>
    </row>
    <row r="750" spans="1:16" x14ac:dyDescent="0.25">
      <c r="A750" s="2" t="s">
        <v>4717</v>
      </c>
      <c r="B750" s="3">
        <v>44074</v>
      </c>
      <c r="C750" s="2" t="s">
        <v>4718</v>
      </c>
      <c r="D750" t="s">
        <v>6144</v>
      </c>
      <c r="E750" s="2">
        <v>2</v>
      </c>
      <c r="F750" s="2" t="str">
        <f>_xlfn.XLOOKUP(C750,customers!$A$2:$A$1001,customers!$B$2:$B$1001,,0)</f>
        <v>Felita Eshmade</v>
      </c>
      <c r="G750" s="2" t="str">
        <f>IF(_xlfn.XLOOKUP(orders!C750,customers!$A$1:$A$1001,customers!$C$1:$C$1001,,0)=0,"",_xlfn.XLOOKUP(orders!C750,customers!$A$1:$A$1001,customers!$C$1:$C$1001,,0))</f>
        <v>feshmadeks@umn.edu</v>
      </c>
      <c r="H750" s="2" t="str">
        <f>_xlfn.XLOOKUP(C750,customers!$A$1:$A$1001,customers!$G$1:$G$1001,,0)</f>
        <v>United States</v>
      </c>
      <c r="I750" t="str">
        <f>INDEX(products!$A$1:$G$49,MATCH(orders!$D750,products!$A$1:$A$49,0),MATCH(orders!I$1,products!$A$1:$G$1,0))</f>
        <v>Exc</v>
      </c>
      <c r="J750" t="str">
        <f t="shared" si="33"/>
        <v>Excelsa</v>
      </c>
      <c r="K750" t="str">
        <f>INDEX(products!$A$1:$G$49,MATCH(orders!$D750,products!$A$1:$A$49,0),MATCH(orders!K$1,products!$A$1:$G$1,0))</f>
        <v>D</v>
      </c>
      <c r="L750" t="str">
        <f t="shared" si="34"/>
        <v>Dark</v>
      </c>
      <c r="M750" s="17">
        <f>INDEX(products!$A$1:$G$49,MATCH(orders!$D750,products!$A$1:$A$49,0),MATCH(orders!M$1,products!$A$1:$G$1,0))</f>
        <v>0.5</v>
      </c>
      <c r="N750" s="13">
        <f>INDEX(products!$A$1:$G$49,MATCH(orders!$D750,products!$A$1:$A$49,0),MATCH(orders!N$1,products!$A$1:$G$1,0))</f>
        <v>7.29</v>
      </c>
      <c r="O750" s="15">
        <f t="shared" si="35"/>
        <v>14.58</v>
      </c>
      <c r="P750" t="str">
        <f>_xlfn.XLOOKUP(C750,customers!$A$2:$A$1001,customers!$I$2:$I$1001,,0)</f>
        <v>No</v>
      </c>
    </row>
    <row r="751" spans="1:16" x14ac:dyDescent="0.25">
      <c r="A751" s="2" t="s">
        <v>4723</v>
      </c>
      <c r="B751" s="3">
        <v>44209</v>
      </c>
      <c r="C751" s="2" t="s">
        <v>4724</v>
      </c>
      <c r="D751" t="s">
        <v>6163</v>
      </c>
      <c r="E751" s="2">
        <v>2</v>
      </c>
      <c r="F751" s="2" t="str">
        <f>_xlfn.XLOOKUP(C751,customers!$A$2:$A$1001,customers!$B$2:$B$1001,,0)</f>
        <v>Melodie OIlier</v>
      </c>
      <c r="G751" s="2" t="str">
        <f>IF(_xlfn.XLOOKUP(orders!C751,customers!$A$1:$A$1001,customers!$C$1:$C$1001,,0)=0,"",_xlfn.XLOOKUP(orders!C751,customers!$A$1:$A$1001,customers!$C$1:$C$1001,,0))</f>
        <v>moilierkt@paginegialle.it</v>
      </c>
      <c r="H751" s="2" t="str">
        <f>_xlfn.XLOOKUP(C751,customers!$A$1:$A$1001,customers!$G$1:$G$1001,,0)</f>
        <v>Ireland</v>
      </c>
      <c r="I751" t="str">
        <f>INDEX(products!$A$1:$G$49,MATCH(orders!$D751,products!$A$1:$A$49,0),MATCH(orders!I$1,products!$A$1:$G$1,0))</f>
        <v>Rob</v>
      </c>
      <c r="J751" t="str">
        <f t="shared" si="33"/>
        <v>Robusta</v>
      </c>
      <c r="K751" t="str">
        <f>INDEX(products!$A$1:$G$49,MATCH(orders!$D751,products!$A$1:$A$49,0),MATCH(orders!K$1,products!$A$1:$G$1,0))</f>
        <v>D</v>
      </c>
      <c r="L751" t="str">
        <f t="shared" si="34"/>
        <v>Dark</v>
      </c>
      <c r="M751" s="17">
        <f>INDEX(products!$A$1:$G$49,MATCH(orders!$D751,products!$A$1:$A$49,0),MATCH(orders!M$1,products!$A$1:$G$1,0))</f>
        <v>0.2</v>
      </c>
      <c r="N751" s="13">
        <f>INDEX(products!$A$1:$G$49,MATCH(orders!$D751,products!$A$1:$A$49,0),MATCH(orders!N$1,products!$A$1:$G$1,0))</f>
        <v>2.6849999999999996</v>
      </c>
      <c r="O751" s="15">
        <f t="shared" si="35"/>
        <v>5.3699999999999992</v>
      </c>
      <c r="P751" t="str">
        <f>_xlfn.XLOOKUP(C751,customers!$A$2:$A$1001,customers!$I$2:$I$1001,,0)</f>
        <v>Yes</v>
      </c>
    </row>
    <row r="752" spans="1:16" x14ac:dyDescent="0.25">
      <c r="A752" s="2" t="s">
        <v>4730</v>
      </c>
      <c r="B752" s="3">
        <v>44277</v>
      </c>
      <c r="C752" s="2" t="s">
        <v>4731</v>
      </c>
      <c r="D752" t="s">
        <v>6146</v>
      </c>
      <c r="E752" s="2">
        <v>1</v>
      </c>
      <c r="F752" s="2" t="str">
        <f>_xlfn.XLOOKUP(C752,customers!$A$2:$A$1001,customers!$B$2:$B$1001,,0)</f>
        <v>Hazel Iacopini</v>
      </c>
      <c r="G752" s="2" t="str">
        <f>IF(_xlfn.XLOOKUP(orders!C752,customers!$A$1:$A$1001,customers!$C$1:$C$1001,,0)=0,"",_xlfn.XLOOKUP(orders!C752,customers!$A$1:$A$1001,customers!$C$1:$C$1001,,0))</f>
        <v/>
      </c>
      <c r="H752" s="2" t="str">
        <f>_xlfn.XLOOKUP(C752,customers!$A$1:$A$1001,customers!$G$1:$G$1001,,0)</f>
        <v>United States</v>
      </c>
      <c r="I752" t="str">
        <f>INDEX(products!$A$1:$G$49,MATCH(orders!$D752,products!$A$1:$A$49,0),MATCH(orders!I$1,products!$A$1:$G$1,0))</f>
        <v>Rob</v>
      </c>
      <c r="J752" t="str">
        <f t="shared" si="33"/>
        <v>Robusta</v>
      </c>
      <c r="K752" t="str">
        <f>INDEX(products!$A$1:$G$49,MATCH(orders!$D752,products!$A$1:$A$49,0),MATCH(orders!K$1,products!$A$1:$G$1,0))</f>
        <v>M</v>
      </c>
      <c r="L752" t="str">
        <f t="shared" si="34"/>
        <v>Medium</v>
      </c>
      <c r="M752" s="17">
        <f>INDEX(products!$A$1:$G$49,MATCH(orders!$D752,products!$A$1:$A$49,0),MATCH(orders!M$1,products!$A$1:$G$1,0))</f>
        <v>0.5</v>
      </c>
      <c r="N752" s="13">
        <f>INDEX(products!$A$1:$G$49,MATCH(orders!$D752,products!$A$1:$A$49,0),MATCH(orders!N$1,products!$A$1:$G$1,0))</f>
        <v>5.97</v>
      </c>
      <c r="O752" s="15">
        <f t="shared" si="35"/>
        <v>5.97</v>
      </c>
      <c r="P752" t="str">
        <f>_xlfn.XLOOKUP(C752,customers!$A$2:$A$1001,customers!$I$2:$I$1001,,0)</f>
        <v>Yes</v>
      </c>
    </row>
    <row r="753" spans="1:16" x14ac:dyDescent="0.25">
      <c r="A753" s="2" t="s">
        <v>4735</v>
      </c>
      <c r="B753" s="3">
        <v>43847</v>
      </c>
      <c r="C753" s="2" t="s">
        <v>4736</v>
      </c>
      <c r="D753" t="s">
        <v>6161</v>
      </c>
      <c r="E753" s="2">
        <v>2</v>
      </c>
      <c r="F753" s="2" t="str">
        <f>_xlfn.XLOOKUP(C753,customers!$A$2:$A$1001,customers!$B$2:$B$1001,,0)</f>
        <v>Vinny Shoebotham</v>
      </c>
      <c r="G753" s="2" t="str">
        <f>IF(_xlfn.XLOOKUP(orders!C753,customers!$A$1:$A$1001,customers!$C$1:$C$1001,,0)=0,"",_xlfn.XLOOKUP(orders!C753,customers!$A$1:$A$1001,customers!$C$1:$C$1001,,0))</f>
        <v>vshoebothamkv@redcross.org</v>
      </c>
      <c r="H753" s="2" t="str">
        <f>_xlfn.XLOOKUP(C753,customers!$A$1:$A$1001,customers!$G$1:$G$1001,,0)</f>
        <v>United States</v>
      </c>
      <c r="I753" t="str">
        <f>INDEX(products!$A$1:$G$49,MATCH(orders!$D753,products!$A$1:$A$49,0),MATCH(orders!I$1,products!$A$1:$G$1,0))</f>
        <v>Lib</v>
      </c>
      <c r="J753" t="str">
        <f t="shared" si="33"/>
        <v>Liberica</v>
      </c>
      <c r="K753" t="str">
        <f>INDEX(products!$A$1:$G$49,MATCH(orders!$D753,products!$A$1:$A$49,0),MATCH(orders!K$1,products!$A$1:$G$1,0))</f>
        <v>L</v>
      </c>
      <c r="L753" t="str">
        <f t="shared" si="34"/>
        <v>Light</v>
      </c>
      <c r="M753" s="17">
        <f>INDEX(products!$A$1:$G$49,MATCH(orders!$D753,products!$A$1:$A$49,0),MATCH(orders!M$1,products!$A$1:$G$1,0))</f>
        <v>0.5</v>
      </c>
      <c r="N753" s="13">
        <f>INDEX(products!$A$1:$G$49,MATCH(orders!$D753,products!$A$1:$A$49,0),MATCH(orders!N$1,products!$A$1:$G$1,0))</f>
        <v>9.51</v>
      </c>
      <c r="O753" s="15">
        <f t="shared" si="35"/>
        <v>19.02</v>
      </c>
      <c r="P753" t="str">
        <f>_xlfn.XLOOKUP(C753,customers!$A$2:$A$1001,customers!$I$2:$I$1001,,0)</f>
        <v>No</v>
      </c>
    </row>
    <row r="754" spans="1:16" x14ac:dyDescent="0.25">
      <c r="A754" s="2" t="s">
        <v>4741</v>
      </c>
      <c r="B754" s="3">
        <v>43648</v>
      </c>
      <c r="C754" s="2" t="s">
        <v>4742</v>
      </c>
      <c r="D754" t="s">
        <v>6141</v>
      </c>
      <c r="E754" s="2">
        <v>2</v>
      </c>
      <c r="F754" s="2" t="str">
        <f>_xlfn.XLOOKUP(C754,customers!$A$2:$A$1001,customers!$B$2:$B$1001,,0)</f>
        <v>Bran Sterke</v>
      </c>
      <c r="G754" s="2" t="str">
        <f>IF(_xlfn.XLOOKUP(orders!C754,customers!$A$1:$A$1001,customers!$C$1:$C$1001,,0)=0,"",_xlfn.XLOOKUP(orders!C754,customers!$A$1:$A$1001,customers!$C$1:$C$1001,,0))</f>
        <v>bsterkekw@biblegateway.com</v>
      </c>
      <c r="H754" s="2" t="str">
        <f>_xlfn.XLOOKUP(C754,customers!$A$1:$A$1001,customers!$G$1:$G$1001,,0)</f>
        <v>United States</v>
      </c>
      <c r="I754" t="str">
        <f>INDEX(products!$A$1:$G$49,MATCH(orders!$D754,products!$A$1:$A$49,0),MATCH(orders!I$1,products!$A$1:$G$1,0))</f>
        <v>Exc</v>
      </c>
      <c r="J754" t="str">
        <f t="shared" si="33"/>
        <v>Excelsa</v>
      </c>
      <c r="K754" t="str">
        <f>INDEX(products!$A$1:$G$49,MATCH(orders!$D754,products!$A$1:$A$49,0),MATCH(orders!K$1,products!$A$1:$G$1,0))</f>
        <v>M</v>
      </c>
      <c r="L754" t="str">
        <f t="shared" si="34"/>
        <v>Medium</v>
      </c>
      <c r="M754" s="17">
        <f>INDEX(products!$A$1:$G$49,MATCH(orders!$D754,products!$A$1:$A$49,0),MATCH(orders!M$1,products!$A$1:$G$1,0))</f>
        <v>1</v>
      </c>
      <c r="N754" s="13">
        <f>INDEX(products!$A$1:$G$49,MATCH(orders!$D754,products!$A$1:$A$49,0),MATCH(orders!N$1,products!$A$1:$G$1,0))</f>
        <v>13.75</v>
      </c>
      <c r="O754" s="15">
        <f t="shared" si="35"/>
        <v>27.5</v>
      </c>
      <c r="P754" t="str">
        <f>_xlfn.XLOOKUP(C754,customers!$A$2:$A$1001,customers!$I$2:$I$1001,,0)</f>
        <v>Yes</v>
      </c>
    </row>
    <row r="755" spans="1:16" x14ac:dyDescent="0.25">
      <c r="A755" s="2" t="s">
        <v>4747</v>
      </c>
      <c r="B755" s="3">
        <v>44704</v>
      </c>
      <c r="C755" s="2" t="s">
        <v>4748</v>
      </c>
      <c r="D755" t="s">
        <v>6158</v>
      </c>
      <c r="E755" s="2">
        <v>5</v>
      </c>
      <c r="F755" s="2" t="str">
        <f>_xlfn.XLOOKUP(C755,customers!$A$2:$A$1001,customers!$B$2:$B$1001,,0)</f>
        <v>Simone Capon</v>
      </c>
      <c r="G755" s="2" t="str">
        <f>IF(_xlfn.XLOOKUP(orders!C755,customers!$A$1:$A$1001,customers!$C$1:$C$1001,,0)=0,"",_xlfn.XLOOKUP(orders!C755,customers!$A$1:$A$1001,customers!$C$1:$C$1001,,0))</f>
        <v>scaponkx@craigslist.org</v>
      </c>
      <c r="H755" s="2" t="str">
        <f>_xlfn.XLOOKUP(C755,customers!$A$1:$A$1001,customers!$G$1:$G$1001,,0)</f>
        <v>United States</v>
      </c>
      <c r="I755" t="str">
        <f>INDEX(products!$A$1:$G$49,MATCH(orders!$D755,products!$A$1:$A$49,0),MATCH(orders!I$1,products!$A$1:$G$1,0))</f>
        <v>Ara</v>
      </c>
      <c r="J755" t="str">
        <f t="shared" si="33"/>
        <v>Arabica</v>
      </c>
      <c r="K755" t="str">
        <f>INDEX(products!$A$1:$G$49,MATCH(orders!$D755,products!$A$1:$A$49,0),MATCH(orders!K$1,products!$A$1:$G$1,0))</f>
        <v>D</v>
      </c>
      <c r="L755" t="str">
        <f t="shared" si="34"/>
        <v>Dark</v>
      </c>
      <c r="M755" s="17">
        <f>INDEX(products!$A$1:$G$49,MATCH(orders!$D755,products!$A$1:$A$49,0),MATCH(orders!M$1,products!$A$1:$G$1,0))</f>
        <v>0.5</v>
      </c>
      <c r="N755" s="13">
        <f>INDEX(products!$A$1:$G$49,MATCH(orders!$D755,products!$A$1:$A$49,0),MATCH(orders!N$1,products!$A$1:$G$1,0))</f>
        <v>5.97</v>
      </c>
      <c r="O755" s="15">
        <f t="shared" si="35"/>
        <v>29.849999999999998</v>
      </c>
      <c r="P755" t="str">
        <f>_xlfn.XLOOKUP(C755,customers!$A$2:$A$1001,customers!$I$2:$I$1001,,0)</f>
        <v>No</v>
      </c>
    </row>
    <row r="756" spans="1:16" x14ac:dyDescent="0.25">
      <c r="A756" s="2" t="s">
        <v>4753</v>
      </c>
      <c r="B756" s="3">
        <v>44726</v>
      </c>
      <c r="C756" s="2" t="s">
        <v>4434</v>
      </c>
      <c r="D756" t="s">
        <v>6154</v>
      </c>
      <c r="E756" s="2">
        <v>6</v>
      </c>
      <c r="F756" s="2" t="str">
        <f>_xlfn.XLOOKUP(C756,customers!$A$2:$A$1001,customers!$B$2:$B$1001,,0)</f>
        <v>Jimmy Dymoke</v>
      </c>
      <c r="G756" s="2" t="str">
        <f>IF(_xlfn.XLOOKUP(orders!C756,customers!$A$1:$A$1001,customers!$C$1:$C$1001,,0)=0,"",_xlfn.XLOOKUP(orders!C756,customers!$A$1:$A$1001,customers!$C$1:$C$1001,,0))</f>
        <v>jdymokeje@prnewswire.com</v>
      </c>
      <c r="H756" s="2" t="str">
        <f>_xlfn.XLOOKUP(C756,customers!$A$1:$A$1001,customers!$G$1:$G$1001,,0)</f>
        <v>Ireland</v>
      </c>
      <c r="I756" t="str">
        <f>INDEX(products!$A$1:$G$49,MATCH(orders!$D756,products!$A$1:$A$49,0),MATCH(orders!I$1,products!$A$1:$G$1,0))</f>
        <v>Ara</v>
      </c>
      <c r="J756" t="str">
        <f t="shared" si="33"/>
        <v>Arabica</v>
      </c>
      <c r="K756" t="str">
        <f>INDEX(products!$A$1:$G$49,MATCH(orders!$D756,products!$A$1:$A$49,0),MATCH(orders!K$1,products!$A$1:$G$1,0))</f>
        <v>D</v>
      </c>
      <c r="L756" t="str">
        <f t="shared" si="34"/>
        <v>Dark</v>
      </c>
      <c r="M756" s="17">
        <f>INDEX(products!$A$1:$G$49,MATCH(orders!$D756,products!$A$1:$A$49,0),MATCH(orders!M$1,products!$A$1:$G$1,0))</f>
        <v>0.2</v>
      </c>
      <c r="N756" s="13">
        <f>INDEX(products!$A$1:$G$49,MATCH(orders!$D756,products!$A$1:$A$49,0),MATCH(orders!N$1,products!$A$1:$G$1,0))</f>
        <v>2.9849999999999999</v>
      </c>
      <c r="O756" s="15">
        <f t="shared" si="35"/>
        <v>17.91</v>
      </c>
      <c r="P756" t="str">
        <f>_xlfn.XLOOKUP(C756,customers!$A$2:$A$1001,customers!$I$2:$I$1001,,0)</f>
        <v>No</v>
      </c>
    </row>
    <row r="757" spans="1:16" x14ac:dyDescent="0.25">
      <c r="A757" s="2" t="s">
        <v>4758</v>
      </c>
      <c r="B757" s="3">
        <v>44397</v>
      </c>
      <c r="C757" s="2" t="s">
        <v>4759</v>
      </c>
      <c r="D757" t="s">
        <v>6145</v>
      </c>
      <c r="E757" s="2">
        <v>6</v>
      </c>
      <c r="F757" s="2" t="str">
        <f>_xlfn.XLOOKUP(C757,customers!$A$2:$A$1001,customers!$B$2:$B$1001,,0)</f>
        <v>Foster Constance</v>
      </c>
      <c r="G757" s="2" t="str">
        <f>IF(_xlfn.XLOOKUP(orders!C757,customers!$A$1:$A$1001,customers!$C$1:$C$1001,,0)=0,"",_xlfn.XLOOKUP(orders!C757,customers!$A$1:$A$1001,customers!$C$1:$C$1001,,0))</f>
        <v>fconstancekz@ifeng.com</v>
      </c>
      <c r="H757" s="2" t="str">
        <f>_xlfn.XLOOKUP(C757,customers!$A$1:$A$1001,customers!$G$1:$G$1001,,0)</f>
        <v>United States</v>
      </c>
      <c r="I757" t="str">
        <f>INDEX(products!$A$1:$G$49,MATCH(orders!$D757,products!$A$1:$A$49,0),MATCH(orders!I$1,products!$A$1:$G$1,0))</f>
        <v>Lib</v>
      </c>
      <c r="J757" t="str">
        <f t="shared" si="33"/>
        <v>Liberica</v>
      </c>
      <c r="K757" t="str">
        <f>INDEX(products!$A$1:$G$49,MATCH(orders!$D757,products!$A$1:$A$49,0),MATCH(orders!K$1,products!$A$1:$G$1,0))</f>
        <v>L</v>
      </c>
      <c r="L757" t="str">
        <f t="shared" si="34"/>
        <v>Light</v>
      </c>
      <c r="M757" s="17">
        <f>INDEX(products!$A$1:$G$49,MATCH(orders!$D757,products!$A$1:$A$49,0),MATCH(orders!M$1,products!$A$1:$G$1,0))</f>
        <v>0.2</v>
      </c>
      <c r="N757" s="13">
        <f>INDEX(products!$A$1:$G$49,MATCH(orders!$D757,products!$A$1:$A$49,0),MATCH(orders!N$1,products!$A$1:$G$1,0))</f>
        <v>4.7549999999999999</v>
      </c>
      <c r="O757" s="15">
        <f t="shared" si="35"/>
        <v>28.53</v>
      </c>
      <c r="P757" t="str">
        <f>_xlfn.XLOOKUP(C757,customers!$A$2:$A$1001,customers!$I$2:$I$1001,,0)</f>
        <v>No</v>
      </c>
    </row>
    <row r="758" spans="1:16" x14ac:dyDescent="0.25">
      <c r="A758" s="2" t="s">
        <v>4764</v>
      </c>
      <c r="B758" s="3">
        <v>44715</v>
      </c>
      <c r="C758" s="2" t="s">
        <v>4765</v>
      </c>
      <c r="D758" t="s">
        <v>6177</v>
      </c>
      <c r="E758" s="2">
        <v>4</v>
      </c>
      <c r="F758" s="2" t="str">
        <f>_xlfn.XLOOKUP(C758,customers!$A$2:$A$1001,customers!$B$2:$B$1001,,0)</f>
        <v>Fernando Sulman</v>
      </c>
      <c r="G758" s="2" t="str">
        <f>IF(_xlfn.XLOOKUP(orders!C758,customers!$A$1:$A$1001,customers!$C$1:$C$1001,,0)=0,"",_xlfn.XLOOKUP(orders!C758,customers!$A$1:$A$1001,customers!$C$1:$C$1001,,0))</f>
        <v>fsulmanl0@washington.edu</v>
      </c>
      <c r="H758" s="2" t="str">
        <f>_xlfn.XLOOKUP(C758,customers!$A$1:$A$1001,customers!$G$1:$G$1001,,0)</f>
        <v>United States</v>
      </c>
      <c r="I758" t="str">
        <f>INDEX(products!$A$1:$G$49,MATCH(orders!$D758,products!$A$1:$A$49,0),MATCH(orders!I$1,products!$A$1:$G$1,0))</f>
        <v>Rob</v>
      </c>
      <c r="J758" t="str">
        <f t="shared" si="33"/>
        <v>Robusta</v>
      </c>
      <c r="K758" t="str">
        <f>INDEX(products!$A$1:$G$49,MATCH(orders!$D758,products!$A$1:$A$49,0),MATCH(orders!K$1,products!$A$1:$G$1,0))</f>
        <v>D</v>
      </c>
      <c r="L758" t="str">
        <f t="shared" si="34"/>
        <v>Dark</v>
      </c>
      <c r="M758" s="17">
        <f>INDEX(products!$A$1:$G$49,MATCH(orders!$D758,products!$A$1:$A$49,0),MATCH(orders!M$1,products!$A$1:$G$1,0))</f>
        <v>1</v>
      </c>
      <c r="N758" s="13">
        <f>INDEX(products!$A$1:$G$49,MATCH(orders!$D758,products!$A$1:$A$49,0),MATCH(orders!N$1,products!$A$1:$G$1,0))</f>
        <v>8.9499999999999993</v>
      </c>
      <c r="O758" s="15">
        <f t="shared" si="35"/>
        <v>35.799999999999997</v>
      </c>
      <c r="P758" t="str">
        <f>_xlfn.XLOOKUP(C758,customers!$A$2:$A$1001,customers!$I$2:$I$1001,,0)</f>
        <v>Yes</v>
      </c>
    </row>
    <row r="759" spans="1:16" x14ac:dyDescent="0.25">
      <c r="A759" s="2" t="s">
        <v>4770</v>
      </c>
      <c r="B759" s="3">
        <v>43977</v>
      </c>
      <c r="C759" s="2" t="s">
        <v>4771</v>
      </c>
      <c r="D759" t="s">
        <v>6158</v>
      </c>
      <c r="E759" s="2">
        <v>3</v>
      </c>
      <c r="F759" s="2" t="str">
        <f>_xlfn.XLOOKUP(C759,customers!$A$2:$A$1001,customers!$B$2:$B$1001,,0)</f>
        <v>Dorotea Hollyman</v>
      </c>
      <c r="G759" s="2" t="str">
        <f>IF(_xlfn.XLOOKUP(orders!C759,customers!$A$1:$A$1001,customers!$C$1:$C$1001,,0)=0,"",_xlfn.XLOOKUP(orders!C759,customers!$A$1:$A$1001,customers!$C$1:$C$1001,,0))</f>
        <v>dhollymanl1@ibm.com</v>
      </c>
      <c r="H759" s="2" t="str">
        <f>_xlfn.XLOOKUP(C759,customers!$A$1:$A$1001,customers!$G$1:$G$1001,,0)</f>
        <v>United States</v>
      </c>
      <c r="I759" t="str">
        <f>INDEX(products!$A$1:$G$49,MATCH(orders!$D759,products!$A$1:$A$49,0),MATCH(orders!I$1,products!$A$1:$G$1,0))</f>
        <v>Ara</v>
      </c>
      <c r="J759" t="str">
        <f t="shared" si="33"/>
        <v>Arabica</v>
      </c>
      <c r="K759" t="str">
        <f>INDEX(products!$A$1:$G$49,MATCH(orders!$D759,products!$A$1:$A$49,0),MATCH(orders!K$1,products!$A$1:$G$1,0))</f>
        <v>D</v>
      </c>
      <c r="L759" t="str">
        <f t="shared" si="34"/>
        <v>Dark</v>
      </c>
      <c r="M759" s="17">
        <f>INDEX(products!$A$1:$G$49,MATCH(orders!$D759,products!$A$1:$A$49,0),MATCH(orders!M$1,products!$A$1:$G$1,0))</f>
        <v>0.5</v>
      </c>
      <c r="N759" s="13">
        <f>INDEX(products!$A$1:$G$49,MATCH(orders!$D759,products!$A$1:$A$49,0),MATCH(orders!N$1,products!$A$1:$G$1,0))</f>
        <v>5.97</v>
      </c>
      <c r="O759" s="15">
        <f t="shared" si="35"/>
        <v>17.91</v>
      </c>
      <c r="P759" t="str">
        <f>_xlfn.XLOOKUP(C759,customers!$A$2:$A$1001,customers!$I$2:$I$1001,,0)</f>
        <v>Yes</v>
      </c>
    </row>
    <row r="760" spans="1:16" x14ac:dyDescent="0.25">
      <c r="A760" s="2" t="s">
        <v>4776</v>
      </c>
      <c r="B760" s="3">
        <v>43672</v>
      </c>
      <c r="C760" s="2" t="s">
        <v>4777</v>
      </c>
      <c r="D760" t="s">
        <v>6177</v>
      </c>
      <c r="E760" s="2">
        <v>1</v>
      </c>
      <c r="F760" s="2" t="str">
        <f>_xlfn.XLOOKUP(C760,customers!$A$2:$A$1001,customers!$B$2:$B$1001,,0)</f>
        <v>Lorelei Nardoni</v>
      </c>
      <c r="G760" s="2" t="str">
        <f>IF(_xlfn.XLOOKUP(orders!C760,customers!$A$1:$A$1001,customers!$C$1:$C$1001,,0)=0,"",_xlfn.XLOOKUP(orders!C760,customers!$A$1:$A$1001,customers!$C$1:$C$1001,,0))</f>
        <v>lnardonil2@hao123.com</v>
      </c>
      <c r="H760" s="2" t="str">
        <f>_xlfn.XLOOKUP(C760,customers!$A$1:$A$1001,customers!$G$1:$G$1001,,0)</f>
        <v>United States</v>
      </c>
      <c r="I760" t="str">
        <f>INDEX(products!$A$1:$G$49,MATCH(orders!$D760,products!$A$1:$A$49,0),MATCH(orders!I$1,products!$A$1:$G$1,0))</f>
        <v>Rob</v>
      </c>
      <c r="J760" t="str">
        <f t="shared" si="33"/>
        <v>Robusta</v>
      </c>
      <c r="K760" t="str">
        <f>INDEX(products!$A$1:$G$49,MATCH(orders!$D760,products!$A$1:$A$49,0),MATCH(orders!K$1,products!$A$1:$G$1,0))</f>
        <v>D</v>
      </c>
      <c r="L760" t="str">
        <f t="shared" si="34"/>
        <v>Dark</v>
      </c>
      <c r="M760" s="17">
        <f>INDEX(products!$A$1:$G$49,MATCH(orders!$D760,products!$A$1:$A$49,0),MATCH(orders!M$1,products!$A$1:$G$1,0))</f>
        <v>1</v>
      </c>
      <c r="N760" s="13">
        <f>INDEX(products!$A$1:$G$49,MATCH(orders!$D760,products!$A$1:$A$49,0),MATCH(orders!N$1,products!$A$1:$G$1,0))</f>
        <v>8.9499999999999993</v>
      </c>
      <c r="O760" s="15">
        <f t="shared" si="35"/>
        <v>8.9499999999999993</v>
      </c>
      <c r="P760" t="str">
        <f>_xlfn.XLOOKUP(C760,customers!$A$2:$A$1001,customers!$I$2:$I$1001,,0)</f>
        <v>No</v>
      </c>
    </row>
    <row r="761" spans="1:16" x14ac:dyDescent="0.25">
      <c r="A761" s="2" t="s">
        <v>4781</v>
      </c>
      <c r="B761" s="3">
        <v>44126</v>
      </c>
      <c r="C761" s="2" t="s">
        <v>4782</v>
      </c>
      <c r="D761" t="s">
        <v>6165</v>
      </c>
      <c r="E761" s="2">
        <v>1</v>
      </c>
      <c r="F761" s="2" t="str">
        <f>_xlfn.XLOOKUP(C761,customers!$A$2:$A$1001,customers!$B$2:$B$1001,,0)</f>
        <v>Dallas Yarham</v>
      </c>
      <c r="G761" s="2" t="str">
        <f>IF(_xlfn.XLOOKUP(orders!C761,customers!$A$1:$A$1001,customers!$C$1:$C$1001,,0)=0,"",_xlfn.XLOOKUP(orders!C761,customers!$A$1:$A$1001,customers!$C$1:$C$1001,,0))</f>
        <v>dyarhaml3@moonfruit.com</v>
      </c>
      <c r="H761" s="2" t="str">
        <f>_xlfn.XLOOKUP(C761,customers!$A$1:$A$1001,customers!$G$1:$G$1001,,0)</f>
        <v>United States</v>
      </c>
      <c r="I761" t="str">
        <f>INDEX(products!$A$1:$G$49,MATCH(orders!$D761,products!$A$1:$A$49,0),MATCH(orders!I$1,products!$A$1:$G$1,0))</f>
        <v>Lib</v>
      </c>
      <c r="J761" t="str">
        <f t="shared" si="33"/>
        <v>Liberica</v>
      </c>
      <c r="K761" t="str">
        <f>INDEX(products!$A$1:$G$49,MATCH(orders!$D761,products!$A$1:$A$49,0),MATCH(orders!K$1,products!$A$1:$G$1,0))</f>
        <v>D</v>
      </c>
      <c r="L761" t="str">
        <f t="shared" si="34"/>
        <v>Dark</v>
      </c>
      <c r="M761" s="17">
        <f>INDEX(products!$A$1:$G$49,MATCH(orders!$D761,products!$A$1:$A$49,0),MATCH(orders!M$1,products!$A$1:$G$1,0))</f>
        <v>2.5</v>
      </c>
      <c r="N761" s="13">
        <f>INDEX(products!$A$1:$G$49,MATCH(orders!$D761,products!$A$1:$A$49,0),MATCH(orders!N$1,products!$A$1:$G$1,0))</f>
        <v>29.784999999999997</v>
      </c>
      <c r="O761" s="15">
        <f t="shared" si="35"/>
        <v>29.784999999999997</v>
      </c>
      <c r="P761" t="str">
        <f>_xlfn.XLOOKUP(C761,customers!$A$2:$A$1001,customers!$I$2:$I$1001,,0)</f>
        <v>Yes</v>
      </c>
    </row>
    <row r="762" spans="1:16" x14ac:dyDescent="0.25">
      <c r="A762" s="2" t="s">
        <v>4787</v>
      </c>
      <c r="B762" s="3">
        <v>44189</v>
      </c>
      <c r="C762" s="2" t="s">
        <v>4788</v>
      </c>
      <c r="D762" t="s">
        <v>6176</v>
      </c>
      <c r="E762" s="2">
        <v>5</v>
      </c>
      <c r="F762" s="2" t="str">
        <f>_xlfn.XLOOKUP(C762,customers!$A$2:$A$1001,customers!$B$2:$B$1001,,0)</f>
        <v>Arlana Ferrea</v>
      </c>
      <c r="G762" s="2" t="str">
        <f>IF(_xlfn.XLOOKUP(orders!C762,customers!$A$1:$A$1001,customers!$C$1:$C$1001,,0)=0,"",_xlfn.XLOOKUP(orders!C762,customers!$A$1:$A$1001,customers!$C$1:$C$1001,,0))</f>
        <v>aferreal4@wikia.com</v>
      </c>
      <c r="H762" s="2" t="str">
        <f>_xlfn.XLOOKUP(C762,customers!$A$1:$A$1001,customers!$G$1:$G$1001,,0)</f>
        <v>United States</v>
      </c>
      <c r="I762" t="str">
        <f>INDEX(products!$A$1:$G$49,MATCH(orders!$D762,products!$A$1:$A$49,0),MATCH(orders!I$1,products!$A$1:$G$1,0))</f>
        <v>Exc</v>
      </c>
      <c r="J762" t="str">
        <f t="shared" si="33"/>
        <v>Excelsa</v>
      </c>
      <c r="K762" t="str">
        <f>INDEX(products!$A$1:$G$49,MATCH(orders!$D762,products!$A$1:$A$49,0),MATCH(orders!K$1,products!$A$1:$G$1,0))</f>
        <v>L</v>
      </c>
      <c r="L762" t="str">
        <f t="shared" si="34"/>
        <v>Light</v>
      </c>
      <c r="M762" s="17">
        <f>INDEX(products!$A$1:$G$49,MATCH(orders!$D762,products!$A$1:$A$49,0),MATCH(orders!M$1,products!$A$1:$G$1,0))</f>
        <v>0.5</v>
      </c>
      <c r="N762" s="13">
        <f>INDEX(products!$A$1:$G$49,MATCH(orders!$D762,products!$A$1:$A$49,0),MATCH(orders!N$1,products!$A$1:$G$1,0))</f>
        <v>8.91</v>
      </c>
      <c r="O762" s="15">
        <f t="shared" si="35"/>
        <v>44.55</v>
      </c>
      <c r="P762" t="str">
        <f>_xlfn.XLOOKUP(C762,customers!$A$2:$A$1001,customers!$I$2:$I$1001,,0)</f>
        <v>No</v>
      </c>
    </row>
    <row r="763" spans="1:16" x14ac:dyDescent="0.25">
      <c r="A763" s="2" t="s">
        <v>4792</v>
      </c>
      <c r="B763" s="3">
        <v>43714</v>
      </c>
      <c r="C763" s="2" t="s">
        <v>4793</v>
      </c>
      <c r="D763" t="s">
        <v>6171</v>
      </c>
      <c r="E763" s="2">
        <v>6</v>
      </c>
      <c r="F763" s="2" t="str">
        <f>_xlfn.XLOOKUP(C763,customers!$A$2:$A$1001,customers!$B$2:$B$1001,,0)</f>
        <v>Chuck Kendrick</v>
      </c>
      <c r="G763" s="2" t="str">
        <f>IF(_xlfn.XLOOKUP(orders!C763,customers!$A$1:$A$1001,customers!$C$1:$C$1001,,0)=0,"",_xlfn.XLOOKUP(orders!C763,customers!$A$1:$A$1001,customers!$C$1:$C$1001,,0))</f>
        <v>ckendrickl5@webnode.com</v>
      </c>
      <c r="H763" s="2" t="str">
        <f>_xlfn.XLOOKUP(C763,customers!$A$1:$A$1001,customers!$G$1:$G$1001,,0)</f>
        <v>United States</v>
      </c>
      <c r="I763" t="str">
        <f>INDEX(products!$A$1:$G$49,MATCH(orders!$D763,products!$A$1:$A$49,0),MATCH(orders!I$1,products!$A$1:$G$1,0))</f>
        <v>Exc</v>
      </c>
      <c r="J763" t="str">
        <f t="shared" si="33"/>
        <v>Excelsa</v>
      </c>
      <c r="K763" t="str">
        <f>INDEX(products!$A$1:$G$49,MATCH(orders!$D763,products!$A$1:$A$49,0),MATCH(orders!K$1,products!$A$1:$G$1,0))</f>
        <v>L</v>
      </c>
      <c r="L763" t="str">
        <f t="shared" si="34"/>
        <v>Light</v>
      </c>
      <c r="M763" s="17">
        <f>INDEX(products!$A$1:$G$49,MATCH(orders!$D763,products!$A$1:$A$49,0),MATCH(orders!M$1,products!$A$1:$G$1,0))</f>
        <v>1</v>
      </c>
      <c r="N763" s="13">
        <f>INDEX(products!$A$1:$G$49,MATCH(orders!$D763,products!$A$1:$A$49,0),MATCH(orders!N$1,products!$A$1:$G$1,0))</f>
        <v>14.85</v>
      </c>
      <c r="O763" s="15">
        <f t="shared" si="35"/>
        <v>89.1</v>
      </c>
      <c r="P763" t="str">
        <f>_xlfn.XLOOKUP(C763,customers!$A$2:$A$1001,customers!$I$2:$I$1001,,0)</f>
        <v>Yes</v>
      </c>
    </row>
    <row r="764" spans="1:16" x14ac:dyDescent="0.25">
      <c r="A764" s="2" t="s">
        <v>4797</v>
      </c>
      <c r="B764" s="3">
        <v>43563</v>
      </c>
      <c r="C764" s="2" t="s">
        <v>4798</v>
      </c>
      <c r="D764" t="s">
        <v>6160</v>
      </c>
      <c r="E764" s="2">
        <v>5</v>
      </c>
      <c r="F764" s="2" t="str">
        <f>_xlfn.XLOOKUP(C764,customers!$A$2:$A$1001,customers!$B$2:$B$1001,,0)</f>
        <v>Sharona Danilchik</v>
      </c>
      <c r="G764" s="2" t="str">
        <f>IF(_xlfn.XLOOKUP(orders!C764,customers!$A$1:$A$1001,customers!$C$1:$C$1001,,0)=0,"",_xlfn.XLOOKUP(orders!C764,customers!$A$1:$A$1001,customers!$C$1:$C$1001,,0))</f>
        <v>sdanilchikl6@mit.edu</v>
      </c>
      <c r="H764" s="2" t="str">
        <f>_xlfn.XLOOKUP(C764,customers!$A$1:$A$1001,customers!$G$1:$G$1001,,0)</f>
        <v>United Kingdom</v>
      </c>
      <c r="I764" t="str">
        <f>INDEX(products!$A$1:$G$49,MATCH(orders!$D764,products!$A$1:$A$49,0),MATCH(orders!I$1,products!$A$1:$G$1,0))</f>
        <v>Lib</v>
      </c>
      <c r="J764" t="str">
        <f t="shared" si="33"/>
        <v>Liberica</v>
      </c>
      <c r="K764" t="str">
        <f>INDEX(products!$A$1:$G$49,MATCH(orders!$D764,products!$A$1:$A$49,0),MATCH(orders!K$1,products!$A$1:$G$1,0))</f>
        <v>M</v>
      </c>
      <c r="L764" t="str">
        <f t="shared" si="34"/>
        <v>Medium</v>
      </c>
      <c r="M764" s="17">
        <f>INDEX(products!$A$1:$G$49,MATCH(orders!$D764,products!$A$1:$A$49,0),MATCH(orders!M$1,products!$A$1:$G$1,0))</f>
        <v>0.5</v>
      </c>
      <c r="N764" s="13">
        <f>INDEX(products!$A$1:$G$49,MATCH(orders!$D764,products!$A$1:$A$49,0),MATCH(orders!N$1,products!$A$1:$G$1,0))</f>
        <v>8.73</v>
      </c>
      <c r="O764" s="15">
        <f t="shared" si="35"/>
        <v>43.650000000000006</v>
      </c>
      <c r="P764" t="str">
        <f>_xlfn.XLOOKUP(C764,customers!$A$2:$A$1001,customers!$I$2:$I$1001,,0)</f>
        <v>No</v>
      </c>
    </row>
    <row r="765" spans="1:16" x14ac:dyDescent="0.25">
      <c r="A765" s="2" t="s">
        <v>4803</v>
      </c>
      <c r="B765" s="3">
        <v>44587</v>
      </c>
      <c r="C765" s="2" t="s">
        <v>4804</v>
      </c>
      <c r="D765" t="s">
        <v>6180</v>
      </c>
      <c r="E765" s="2">
        <v>3</v>
      </c>
      <c r="F765" s="2" t="str">
        <f>_xlfn.XLOOKUP(C765,customers!$A$2:$A$1001,customers!$B$2:$B$1001,,0)</f>
        <v>Sarajane Potter</v>
      </c>
      <c r="G765" s="2" t="str">
        <f>IF(_xlfn.XLOOKUP(orders!C765,customers!$A$1:$A$1001,customers!$C$1:$C$1001,,0)=0,"",_xlfn.XLOOKUP(orders!C765,customers!$A$1:$A$1001,customers!$C$1:$C$1001,,0))</f>
        <v/>
      </c>
      <c r="H765" s="2" t="str">
        <f>_xlfn.XLOOKUP(C765,customers!$A$1:$A$1001,customers!$G$1:$G$1001,,0)</f>
        <v>United States</v>
      </c>
      <c r="I765" t="str">
        <f>INDEX(products!$A$1:$G$49,MATCH(orders!$D765,products!$A$1:$A$49,0),MATCH(orders!I$1,products!$A$1:$G$1,0))</f>
        <v>Ara</v>
      </c>
      <c r="J765" t="str">
        <f t="shared" si="33"/>
        <v>Arabica</v>
      </c>
      <c r="K765" t="str">
        <f>INDEX(products!$A$1:$G$49,MATCH(orders!$D765,products!$A$1:$A$49,0),MATCH(orders!K$1,products!$A$1:$G$1,0))</f>
        <v>L</v>
      </c>
      <c r="L765" t="str">
        <f t="shared" si="34"/>
        <v>Light</v>
      </c>
      <c r="M765" s="17">
        <f>INDEX(products!$A$1:$G$49,MATCH(orders!$D765,products!$A$1:$A$49,0),MATCH(orders!M$1,products!$A$1:$G$1,0))</f>
        <v>0.5</v>
      </c>
      <c r="N765" s="13">
        <f>INDEX(products!$A$1:$G$49,MATCH(orders!$D765,products!$A$1:$A$49,0),MATCH(orders!N$1,products!$A$1:$G$1,0))</f>
        <v>7.77</v>
      </c>
      <c r="O765" s="15">
        <f t="shared" si="35"/>
        <v>23.31</v>
      </c>
      <c r="P765" t="str">
        <f>_xlfn.XLOOKUP(C765,customers!$A$2:$A$1001,customers!$I$2:$I$1001,,0)</f>
        <v>No</v>
      </c>
    </row>
    <row r="766" spans="1:16" x14ac:dyDescent="0.25">
      <c r="A766" s="2" t="s">
        <v>4808</v>
      </c>
      <c r="B766" s="3">
        <v>43797</v>
      </c>
      <c r="C766" s="2" t="s">
        <v>4809</v>
      </c>
      <c r="D766" t="s">
        <v>6182</v>
      </c>
      <c r="E766" s="2">
        <v>6</v>
      </c>
      <c r="F766" s="2" t="str">
        <f>_xlfn.XLOOKUP(C766,customers!$A$2:$A$1001,customers!$B$2:$B$1001,,0)</f>
        <v>Bobby Folomkin</v>
      </c>
      <c r="G766" s="2" t="str">
        <f>IF(_xlfn.XLOOKUP(orders!C766,customers!$A$1:$A$1001,customers!$C$1:$C$1001,,0)=0,"",_xlfn.XLOOKUP(orders!C766,customers!$A$1:$A$1001,customers!$C$1:$C$1001,,0))</f>
        <v>bfolomkinl8@yolasite.com</v>
      </c>
      <c r="H766" s="2" t="str">
        <f>_xlfn.XLOOKUP(C766,customers!$A$1:$A$1001,customers!$G$1:$G$1001,,0)</f>
        <v>United States</v>
      </c>
      <c r="I766" t="str">
        <f>INDEX(products!$A$1:$G$49,MATCH(orders!$D766,products!$A$1:$A$49,0),MATCH(orders!I$1,products!$A$1:$G$1,0))</f>
        <v>Ara</v>
      </c>
      <c r="J766" t="str">
        <f t="shared" si="33"/>
        <v>Arabica</v>
      </c>
      <c r="K766" t="str">
        <f>INDEX(products!$A$1:$G$49,MATCH(orders!$D766,products!$A$1:$A$49,0),MATCH(orders!K$1,products!$A$1:$G$1,0))</f>
        <v>L</v>
      </c>
      <c r="L766" t="str">
        <f t="shared" si="34"/>
        <v>Light</v>
      </c>
      <c r="M766" s="17">
        <f>INDEX(products!$A$1:$G$49,MATCH(orders!$D766,products!$A$1:$A$49,0),MATCH(orders!M$1,products!$A$1:$G$1,0))</f>
        <v>2.5</v>
      </c>
      <c r="N766" s="13">
        <f>INDEX(products!$A$1:$G$49,MATCH(orders!$D766,products!$A$1:$A$49,0),MATCH(orders!N$1,products!$A$1:$G$1,0))</f>
        <v>29.784999999999997</v>
      </c>
      <c r="O766" s="15">
        <f t="shared" si="35"/>
        <v>178.70999999999998</v>
      </c>
      <c r="P766" t="str">
        <f>_xlfn.XLOOKUP(C766,customers!$A$2:$A$1001,customers!$I$2:$I$1001,,0)</f>
        <v>Yes</v>
      </c>
    </row>
    <row r="767" spans="1:16" x14ac:dyDescent="0.25">
      <c r="A767" s="2" t="s">
        <v>4814</v>
      </c>
      <c r="B767" s="3">
        <v>43667</v>
      </c>
      <c r="C767" s="2" t="s">
        <v>4815</v>
      </c>
      <c r="D767" t="s">
        <v>6138</v>
      </c>
      <c r="E767" s="2">
        <v>6</v>
      </c>
      <c r="F767" s="2" t="str">
        <f>_xlfn.XLOOKUP(C767,customers!$A$2:$A$1001,customers!$B$2:$B$1001,,0)</f>
        <v>Rafferty Pursglove</v>
      </c>
      <c r="G767" s="2" t="str">
        <f>IF(_xlfn.XLOOKUP(orders!C767,customers!$A$1:$A$1001,customers!$C$1:$C$1001,,0)=0,"",_xlfn.XLOOKUP(orders!C767,customers!$A$1:$A$1001,customers!$C$1:$C$1001,,0))</f>
        <v>rpursglovel9@biblegateway.com</v>
      </c>
      <c r="H767" s="2" t="str">
        <f>_xlfn.XLOOKUP(C767,customers!$A$1:$A$1001,customers!$G$1:$G$1001,,0)</f>
        <v>United States</v>
      </c>
      <c r="I767" t="str">
        <f>INDEX(products!$A$1:$G$49,MATCH(orders!$D767,products!$A$1:$A$49,0),MATCH(orders!I$1,products!$A$1:$G$1,0))</f>
        <v>Rob</v>
      </c>
      <c r="J767" t="str">
        <f t="shared" si="33"/>
        <v>Robusta</v>
      </c>
      <c r="K767" t="str">
        <f>INDEX(products!$A$1:$G$49,MATCH(orders!$D767,products!$A$1:$A$49,0),MATCH(orders!K$1,products!$A$1:$G$1,0))</f>
        <v>M</v>
      </c>
      <c r="L767" t="str">
        <f t="shared" si="34"/>
        <v>Medium</v>
      </c>
      <c r="M767" s="17">
        <f>INDEX(products!$A$1:$G$49,MATCH(orders!$D767,products!$A$1:$A$49,0),MATCH(orders!M$1,products!$A$1:$G$1,0))</f>
        <v>1</v>
      </c>
      <c r="N767" s="13">
        <f>INDEX(products!$A$1:$G$49,MATCH(orders!$D767,products!$A$1:$A$49,0),MATCH(orders!N$1,products!$A$1:$G$1,0))</f>
        <v>9.9499999999999993</v>
      </c>
      <c r="O767" s="15">
        <f t="shared" si="35"/>
        <v>59.699999999999996</v>
      </c>
      <c r="P767" t="str">
        <f>_xlfn.XLOOKUP(C767,customers!$A$2:$A$1001,customers!$I$2:$I$1001,,0)</f>
        <v>Yes</v>
      </c>
    </row>
    <row r="768" spans="1:16" x14ac:dyDescent="0.25">
      <c r="A768" s="2" t="s">
        <v>4814</v>
      </c>
      <c r="B768" s="3">
        <v>43667</v>
      </c>
      <c r="C768" s="2" t="s">
        <v>4815</v>
      </c>
      <c r="D768" t="s">
        <v>6180</v>
      </c>
      <c r="E768" s="2">
        <v>2</v>
      </c>
      <c r="F768" s="2" t="str">
        <f>_xlfn.XLOOKUP(C768,customers!$A$2:$A$1001,customers!$B$2:$B$1001,,0)</f>
        <v>Rafferty Pursglove</v>
      </c>
      <c r="G768" s="2" t="str">
        <f>IF(_xlfn.XLOOKUP(orders!C768,customers!$A$1:$A$1001,customers!$C$1:$C$1001,,0)=0,"",_xlfn.XLOOKUP(orders!C768,customers!$A$1:$A$1001,customers!$C$1:$C$1001,,0))</f>
        <v>rpursglovel9@biblegateway.com</v>
      </c>
      <c r="H768" s="2" t="str">
        <f>_xlfn.XLOOKUP(C768,customers!$A$1:$A$1001,customers!$G$1:$G$1001,,0)</f>
        <v>United States</v>
      </c>
      <c r="I768" t="str">
        <f>INDEX(products!$A$1:$G$49,MATCH(orders!$D768,products!$A$1:$A$49,0),MATCH(orders!I$1,products!$A$1:$G$1,0))</f>
        <v>Ara</v>
      </c>
      <c r="J768" t="str">
        <f t="shared" si="33"/>
        <v>Arabica</v>
      </c>
      <c r="K768" t="str">
        <f>INDEX(products!$A$1:$G$49,MATCH(orders!$D768,products!$A$1:$A$49,0),MATCH(orders!K$1,products!$A$1:$G$1,0))</f>
        <v>L</v>
      </c>
      <c r="L768" t="str">
        <f t="shared" si="34"/>
        <v>Light</v>
      </c>
      <c r="M768" s="17">
        <f>INDEX(products!$A$1:$G$49,MATCH(orders!$D768,products!$A$1:$A$49,0),MATCH(orders!M$1,products!$A$1:$G$1,0))</f>
        <v>0.5</v>
      </c>
      <c r="N768" s="13">
        <f>INDEX(products!$A$1:$G$49,MATCH(orders!$D768,products!$A$1:$A$49,0),MATCH(orders!N$1,products!$A$1:$G$1,0))</f>
        <v>7.77</v>
      </c>
      <c r="O768" s="15">
        <f t="shared" si="35"/>
        <v>15.54</v>
      </c>
      <c r="P768" t="str">
        <f>_xlfn.XLOOKUP(C768,customers!$A$2:$A$1001,customers!$I$2:$I$1001,,0)</f>
        <v>Yes</v>
      </c>
    </row>
    <row r="769" spans="1:16" x14ac:dyDescent="0.25">
      <c r="A769" s="2" t="s">
        <v>4825</v>
      </c>
      <c r="B769" s="3">
        <v>44267</v>
      </c>
      <c r="C769" s="2" t="s">
        <v>4759</v>
      </c>
      <c r="D769" t="s">
        <v>6182</v>
      </c>
      <c r="E769" s="2">
        <v>3</v>
      </c>
      <c r="F769" s="2" t="str">
        <f>_xlfn.XLOOKUP(C769,customers!$A$2:$A$1001,customers!$B$2:$B$1001,,0)</f>
        <v>Foster Constance</v>
      </c>
      <c r="G769" s="2" t="str">
        <f>IF(_xlfn.XLOOKUP(orders!C769,customers!$A$1:$A$1001,customers!$C$1:$C$1001,,0)=0,"",_xlfn.XLOOKUP(orders!C769,customers!$A$1:$A$1001,customers!$C$1:$C$1001,,0))</f>
        <v>fconstancekz@ifeng.com</v>
      </c>
      <c r="H769" s="2" t="str">
        <f>_xlfn.XLOOKUP(C769,customers!$A$1:$A$1001,customers!$G$1:$G$1001,,0)</f>
        <v>United States</v>
      </c>
      <c r="I769" t="str">
        <f>INDEX(products!$A$1:$G$49,MATCH(orders!$D769,products!$A$1:$A$49,0),MATCH(orders!I$1,products!$A$1:$G$1,0))</f>
        <v>Ara</v>
      </c>
      <c r="J769" t="str">
        <f t="shared" si="33"/>
        <v>Arabica</v>
      </c>
      <c r="K769" t="str">
        <f>INDEX(products!$A$1:$G$49,MATCH(orders!$D769,products!$A$1:$A$49,0),MATCH(orders!K$1,products!$A$1:$G$1,0))</f>
        <v>L</v>
      </c>
      <c r="L769" t="str">
        <f t="shared" si="34"/>
        <v>Light</v>
      </c>
      <c r="M769" s="17">
        <f>INDEX(products!$A$1:$G$49,MATCH(orders!$D769,products!$A$1:$A$49,0),MATCH(orders!M$1,products!$A$1:$G$1,0))</f>
        <v>2.5</v>
      </c>
      <c r="N769" s="13">
        <f>INDEX(products!$A$1:$G$49,MATCH(orders!$D769,products!$A$1:$A$49,0),MATCH(orders!N$1,products!$A$1:$G$1,0))</f>
        <v>29.784999999999997</v>
      </c>
      <c r="O769" s="15">
        <f t="shared" si="35"/>
        <v>89.35499999999999</v>
      </c>
      <c r="P769" t="str">
        <f>_xlfn.XLOOKUP(C769,customers!$A$2:$A$1001,customers!$I$2:$I$1001,,0)</f>
        <v>No</v>
      </c>
    </row>
    <row r="770" spans="1:16" x14ac:dyDescent="0.25">
      <c r="A770" s="2" t="s">
        <v>4831</v>
      </c>
      <c r="B770" s="3">
        <v>44562</v>
      </c>
      <c r="C770" s="2" t="s">
        <v>4759</v>
      </c>
      <c r="D770" t="s">
        <v>6179</v>
      </c>
      <c r="E770" s="2">
        <v>2</v>
      </c>
      <c r="F770" s="2" t="str">
        <f>_xlfn.XLOOKUP(C770,customers!$A$2:$A$1001,customers!$B$2:$B$1001,,0)</f>
        <v>Foster Constance</v>
      </c>
      <c r="G770" s="2" t="str">
        <f>IF(_xlfn.XLOOKUP(orders!C770,customers!$A$1:$A$1001,customers!$C$1:$C$1001,,0)=0,"",_xlfn.XLOOKUP(orders!C770,customers!$A$1:$A$1001,customers!$C$1:$C$1001,,0))</f>
        <v>fconstancekz@ifeng.com</v>
      </c>
      <c r="H770" s="2" t="str">
        <f>_xlfn.XLOOKUP(C770,customers!$A$1:$A$1001,customers!$G$1:$G$1001,,0)</f>
        <v>United States</v>
      </c>
      <c r="I770" t="str">
        <f>INDEX(products!$A$1:$G$49,MATCH(orders!$D770,products!$A$1:$A$49,0),MATCH(orders!I$1,products!$A$1:$G$1,0))</f>
        <v>Rob</v>
      </c>
      <c r="J770" t="str">
        <f t="shared" ref="J770:J833" si="36">IF(I770="Rob","Robusta", IF(I770="Exc", "Excelsa", IF(I770="Lib","Liberica", IF(I770="Ara","Arabica",""))))</f>
        <v>Robusta</v>
      </c>
      <c r="K770" t="str">
        <f>INDEX(products!$A$1:$G$49,MATCH(orders!$D770,products!$A$1:$A$49,0),MATCH(orders!K$1,products!$A$1:$G$1,0))</f>
        <v>L</v>
      </c>
      <c r="L770" t="str">
        <f t="shared" ref="L770:L833" si="37">IF(K770="M","Medium", IF(K770="L","Light", IF(K770="D","Dark","")))</f>
        <v>Light</v>
      </c>
      <c r="M770" s="17">
        <f>INDEX(products!$A$1:$G$49,MATCH(orders!$D770,products!$A$1:$A$49,0),MATCH(orders!M$1,products!$A$1:$G$1,0))</f>
        <v>1</v>
      </c>
      <c r="N770" s="13">
        <f>INDEX(products!$A$1:$G$49,MATCH(orders!$D770,products!$A$1:$A$49,0),MATCH(orders!N$1,products!$A$1:$G$1,0))</f>
        <v>11.95</v>
      </c>
      <c r="O770" s="15">
        <f t="shared" si="35"/>
        <v>23.9</v>
      </c>
      <c r="P770" t="str">
        <f>_xlfn.XLOOKUP(C770,customers!$A$2:$A$1001,customers!$I$2:$I$1001,,0)</f>
        <v>No</v>
      </c>
    </row>
    <row r="771" spans="1:16" x14ac:dyDescent="0.25">
      <c r="A771" s="2" t="s">
        <v>4836</v>
      </c>
      <c r="B771" s="3">
        <v>43912</v>
      </c>
      <c r="C771" s="2" t="s">
        <v>4837</v>
      </c>
      <c r="D771" t="s">
        <v>6151</v>
      </c>
      <c r="E771" s="2">
        <v>6</v>
      </c>
      <c r="F771" s="2" t="str">
        <f>_xlfn.XLOOKUP(C771,customers!$A$2:$A$1001,customers!$B$2:$B$1001,,0)</f>
        <v>Dalia Eburah</v>
      </c>
      <c r="G771" s="2" t="str">
        <f>IF(_xlfn.XLOOKUP(orders!C771,customers!$A$1:$A$1001,customers!$C$1:$C$1001,,0)=0,"",_xlfn.XLOOKUP(orders!C771,customers!$A$1:$A$1001,customers!$C$1:$C$1001,,0))</f>
        <v>deburahld@google.co.jp</v>
      </c>
      <c r="H771" s="2" t="str">
        <f>_xlfn.XLOOKUP(C771,customers!$A$1:$A$1001,customers!$G$1:$G$1001,,0)</f>
        <v>United Kingdom</v>
      </c>
      <c r="I771" t="str">
        <f>INDEX(products!$A$1:$G$49,MATCH(orders!$D771,products!$A$1:$A$49,0),MATCH(orders!I$1,products!$A$1:$G$1,0))</f>
        <v>Rob</v>
      </c>
      <c r="J771" t="str">
        <f t="shared" si="36"/>
        <v>Robusta</v>
      </c>
      <c r="K771" t="str">
        <f>INDEX(products!$A$1:$G$49,MATCH(orders!$D771,products!$A$1:$A$49,0),MATCH(orders!K$1,products!$A$1:$G$1,0))</f>
        <v>M</v>
      </c>
      <c r="L771" t="str">
        <f t="shared" si="37"/>
        <v>Medium</v>
      </c>
      <c r="M771" s="17">
        <f>INDEX(products!$A$1:$G$49,MATCH(orders!$D771,products!$A$1:$A$49,0),MATCH(orders!M$1,products!$A$1:$G$1,0))</f>
        <v>2.5</v>
      </c>
      <c r="N771" s="13">
        <f>INDEX(products!$A$1:$G$49,MATCH(orders!$D771,products!$A$1:$A$49,0),MATCH(orders!N$1,products!$A$1:$G$1,0))</f>
        <v>22.884999999999998</v>
      </c>
      <c r="O771" s="15">
        <f t="shared" ref="O771:O834" si="38">N771*E771</f>
        <v>137.31</v>
      </c>
      <c r="P771" t="str">
        <f>_xlfn.XLOOKUP(C771,customers!$A$2:$A$1001,customers!$I$2:$I$1001,,0)</f>
        <v>No</v>
      </c>
    </row>
    <row r="772" spans="1:16" x14ac:dyDescent="0.25">
      <c r="A772" s="2" t="s">
        <v>4842</v>
      </c>
      <c r="B772" s="3">
        <v>44092</v>
      </c>
      <c r="C772" s="2" t="s">
        <v>4843</v>
      </c>
      <c r="D772" t="s">
        <v>6147</v>
      </c>
      <c r="E772" s="2">
        <v>1</v>
      </c>
      <c r="F772" s="2" t="str">
        <f>_xlfn.XLOOKUP(C772,customers!$A$2:$A$1001,customers!$B$2:$B$1001,,0)</f>
        <v>Martie Brimilcombe</v>
      </c>
      <c r="G772" s="2" t="str">
        <f>IF(_xlfn.XLOOKUP(orders!C772,customers!$A$1:$A$1001,customers!$C$1:$C$1001,,0)=0,"",_xlfn.XLOOKUP(orders!C772,customers!$A$1:$A$1001,customers!$C$1:$C$1001,,0))</f>
        <v>mbrimilcombele@cnn.com</v>
      </c>
      <c r="H772" s="2" t="str">
        <f>_xlfn.XLOOKUP(C772,customers!$A$1:$A$1001,customers!$G$1:$G$1001,,0)</f>
        <v>United States</v>
      </c>
      <c r="I772" t="str">
        <f>INDEX(products!$A$1:$G$49,MATCH(orders!$D772,products!$A$1:$A$49,0),MATCH(orders!I$1,products!$A$1:$G$1,0))</f>
        <v>Ara</v>
      </c>
      <c r="J772" t="str">
        <f t="shared" si="36"/>
        <v>Arabica</v>
      </c>
      <c r="K772" t="str">
        <f>INDEX(products!$A$1:$G$49,MATCH(orders!$D772,products!$A$1:$A$49,0),MATCH(orders!K$1,products!$A$1:$G$1,0))</f>
        <v>D</v>
      </c>
      <c r="L772" t="str">
        <f t="shared" si="37"/>
        <v>Dark</v>
      </c>
      <c r="M772" s="17">
        <f>INDEX(products!$A$1:$G$49,MATCH(orders!$D772,products!$A$1:$A$49,0),MATCH(orders!M$1,products!$A$1:$G$1,0))</f>
        <v>1</v>
      </c>
      <c r="N772" s="13">
        <f>INDEX(products!$A$1:$G$49,MATCH(orders!$D772,products!$A$1:$A$49,0),MATCH(orders!N$1,products!$A$1:$G$1,0))</f>
        <v>9.9499999999999993</v>
      </c>
      <c r="O772" s="15">
        <f t="shared" si="38"/>
        <v>9.9499999999999993</v>
      </c>
      <c r="P772" t="str">
        <f>_xlfn.XLOOKUP(C772,customers!$A$2:$A$1001,customers!$I$2:$I$1001,,0)</f>
        <v>No</v>
      </c>
    </row>
    <row r="773" spans="1:16" x14ac:dyDescent="0.25">
      <c r="A773" s="2" t="s">
        <v>4847</v>
      </c>
      <c r="B773" s="3">
        <v>43468</v>
      </c>
      <c r="C773" s="2" t="s">
        <v>4848</v>
      </c>
      <c r="D773" t="s">
        <v>6173</v>
      </c>
      <c r="E773" s="2">
        <v>3</v>
      </c>
      <c r="F773" s="2" t="str">
        <f>_xlfn.XLOOKUP(C773,customers!$A$2:$A$1001,customers!$B$2:$B$1001,,0)</f>
        <v>Suzanna Bollam</v>
      </c>
      <c r="G773" s="2" t="str">
        <f>IF(_xlfn.XLOOKUP(orders!C773,customers!$A$1:$A$1001,customers!$C$1:$C$1001,,0)=0,"",_xlfn.XLOOKUP(orders!C773,customers!$A$1:$A$1001,customers!$C$1:$C$1001,,0))</f>
        <v>sbollamlf@list-manage.com</v>
      </c>
      <c r="H773" s="2" t="str">
        <f>_xlfn.XLOOKUP(C773,customers!$A$1:$A$1001,customers!$G$1:$G$1001,,0)</f>
        <v>United States</v>
      </c>
      <c r="I773" t="str">
        <f>INDEX(products!$A$1:$G$49,MATCH(orders!$D773,products!$A$1:$A$49,0),MATCH(orders!I$1,products!$A$1:$G$1,0))</f>
        <v>Rob</v>
      </c>
      <c r="J773" t="str">
        <f t="shared" si="36"/>
        <v>Robusta</v>
      </c>
      <c r="K773" t="str">
        <f>INDEX(products!$A$1:$G$49,MATCH(orders!$D773,products!$A$1:$A$49,0),MATCH(orders!K$1,products!$A$1:$G$1,0))</f>
        <v>L</v>
      </c>
      <c r="L773" t="str">
        <f t="shared" si="37"/>
        <v>Light</v>
      </c>
      <c r="M773" s="17">
        <f>INDEX(products!$A$1:$G$49,MATCH(orders!$D773,products!$A$1:$A$49,0),MATCH(orders!M$1,products!$A$1:$G$1,0))</f>
        <v>0.5</v>
      </c>
      <c r="N773" s="13">
        <f>INDEX(products!$A$1:$G$49,MATCH(orders!$D773,products!$A$1:$A$49,0),MATCH(orders!N$1,products!$A$1:$G$1,0))</f>
        <v>7.169999999999999</v>
      </c>
      <c r="O773" s="15">
        <f t="shared" si="38"/>
        <v>21.509999999999998</v>
      </c>
      <c r="P773" t="str">
        <f>_xlfn.XLOOKUP(C773,customers!$A$2:$A$1001,customers!$I$2:$I$1001,,0)</f>
        <v>No</v>
      </c>
    </row>
    <row r="774" spans="1:16" x14ac:dyDescent="0.25">
      <c r="A774" s="2" t="s">
        <v>4853</v>
      </c>
      <c r="B774" s="3">
        <v>44468</v>
      </c>
      <c r="C774" s="2" t="s">
        <v>4854</v>
      </c>
      <c r="D774" t="s">
        <v>6141</v>
      </c>
      <c r="E774" s="2">
        <v>6</v>
      </c>
      <c r="F774" s="2" t="str">
        <f>_xlfn.XLOOKUP(C774,customers!$A$2:$A$1001,customers!$B$2:$B$1001,,0)</f>
        <v>Mellisa Mebes</v>
      </c>
      <c r="G774" s="2" t="str">
        <f>IF(_xlfn.XLOOKUP(orders!C774,customers!$A$1:$A$1001,customers!$C$1:$C$1001,,0)=0,"",_xlfn.XLOOKUP(orders!C774,customers!$A$1:$A$1001,customers!$C$1:$C$1001,,0))</f>
        <v/>
      </c>
      <c r="H774" s="2" t="str">
        <f>_xlfn.XLOOKUP(C774,customers!$A$1:$A$1001,customers!$G$1:$G$1001,,0)</f>
        <v>United States</v>
      </c>
      <c r="I774" t="str">
        <f>INDEX(products!$A$1:$G$49,MATCH(orders!$D774,products!$A$1:$A$49,0),MATCH(orders!I$1,products!$A$1:$G$1,0))</f>
        <v>Exc</v>
      </c>
      <c r="J774" t="str">
        <f t="shared" si="36"/>
        <v>Excelsa</v>
      </c>
      <c r="K774" t="str">
        <f>INDEX(products!$A$1:$G$49,MATCH(orders!$D774,products!$A$1:$A$49,0),MATCH(orders!K$1,products!$A$1:$G$1,0))</f>
        <v>M</v>
      </c>
      <c r="L774" t="str">
        <f t="shared" si="37"/>
        <v>Medium</v>
      </c>
      <c r="M774" s="17">
        <f>INDEX(products!$A$1:$G$49,MATCH(orders!$D774,products!$A$1:$A$49,0),MATCH(orders!M$1,products!$A$1:$G$1,0))</f>
        <v>1</v>
      </c>
      <c r="N774" s="13">
        <f>INDEX(products!$A$1:$G$49,MATCH(orders!$D774,products!$A$1:$A$49,0),MATCH(orders!N$1,products!$A$1:$G$1,0))</f>
        <v>13.75</v>
      </c>
      <c r="O774" s="15">
        <f t="shared" si="38"/>
        <v>82.5</v>
      </c>
      <c r="P774" t="str">
        <f>_xlfn.XLOOKUP(C774,customers!$A$2:$A$1001,customers!$I$2:$I$1001,,0)</f>
        <v>No</v>
      </c>
    </row>
    <row r="775" spans="1:16" x14ac:dyDescent="0.25">
      <c r="A775" s="2" t="s">
        <v>4858</v>
      </c>
      <c r="B775" s="3">
        <v>44488</v>
      </c>
      <c r="C775" s="2" t="s">
        <v>4859</v>
      </c>
      <c r="D775" t="s">
        <v>6159</v>
      </c>
      <c r="E775" s="2">
        <v>2</v>
      </c>
      <c r="F775" s="2" t="str">
        <f>_xlfn.XLOOKUP(C775,customers!$A$2:$A$1001,customers!$B$2:$B$1001,,0)</f>
        <v>Alva Filipczak</v>
      </c>
      <c r="G775" s="2" t="str">
        <f>IF(_xlfn.XLOOKUP(orders!C775,customers!$A$1:$A$1001,customers!$C$1:$C$1001,,0)=0,"",_xlfn.XLOOKUP(orders!C775,customers!$A$1:$A$1001,customers!$C$1:$C$1001,,0))</f>
        <v>afilipczaklh@ning.com</v>
      </c>
      <c r="H775" s="2" t="str">
        <f>_xlfn.XLOOKUP(C775,customers!$A$1:$A$1001,customers!$G$1:$G$1001,,0)</f>
        <v>Ireland</v>
      </c>
      <c r="I775" t="str">
        <f>INDEX(products!$A$1:$G$49,MATCH(orders!$D775,products!$A$1:$A$49,0),MATCH(orders!I$1,products!$A$1:$G$1,0))</f>
        <v>Lib</v>
      </c>
      <c r="J775" t="str">
        <f t="shared" si="36"/>
        <v>Liberica</v>
      </c>
      <c r="K775" t="str">
        <f>INDEX(products!$A$1:$G$49,MATCH(orders!$D775,products!$A$1:$A$49,0),MATCH(orders!K$1,products!$A$1:$G$1,0))</f>
        <v>M</v>
      </c>
      <c r="L775" t="str">
        <f t="shared" si="37"/>
        <v>Medium</v>
      </c>
      <c r="M775" s="17">
        <f>INDEX(products!$A$1:$G$49,MATCH(orders!$D775,products!$A$1:$A$49,0),MATCH(orders!M$1,products!$A$1:$G$1,0))</f>
        <v>0.2</v>
      </c>
      <c r="N775" s="13">
        <f>INDEX(products!$A$1:$G$49,MATCH(orders!$D775,products!$A$1:$A$49,0),MATCH(orders!N$1,products!$A$1:$G$1,0))</f>
        <v>4.3650000000000002</v>
      </c>
      <c r="O775" s="15">
        <f t="shared" si="38"/>
        <v>8.73</v>
      </c>
      <c r="P775" t="str">
        <f>_xlfn.XLOOKUP(C775,customers!$A$2:$A$1001,customers!$I$2:$I$1001,,0)</f>
        <v>No</v>
      </c>
    </row>
    <row r="776" spans="1:16" x14ac:dyDescent="0.25">
      <c r="A776" s="2" t="s">
        <v>4864</v>
      </c>
      <c r="B776" s="3">
        <v>44756</v>
      </c>
      <c r="C776" s="2" t="s">
        <v>4865</v>
      </c>
      <c r="D776" t="s">
        <v>6138</v>
      </c>
      <c r="E776" s="2">
        <v>2</v>
      </c>
      <c r="F776" s="2" t="str">
        <f>_xlfn.XLOOKUP(C776,customers!$A$2:$A$1001,customers!$B$2:$B$1001,,0)</f>
        <v>Dorette Hinemoor</v>
      </c>
      <c r="G776" s="2" t="str">
        <f>IF(_xlfn.XLOOKUP(orders!C776,customers!$A$1:$A$1001,customers!$C$1:$C$1001,,0)=0,"",_xlfn.XLOOKUP(orders!C776,customers!$A$1:$A$1001,customers!$C$1:$C$1001,,0))</f>
        <v/>
      </c>
      <c r="H776" s="2" t="str">
        <f>_xlfn.XLOOKUP(C776,customers!$A$1:$A$1001,customers!$G$1:$G$1001,,0)</f>
        <v>United States</v>
      </c>
      <c r="I776" t="str">
        <f>INDEX(products!$A$1:$G$49,MATCH(orders!$D776,products!$A$1:$A$49,0),MATCH(orders!I$1,products!$A$1:$G$1,0))</f>
        <v>Rob</v>
      </c>
      <c r="J776" t="str">
        <f t="shared" si="36"/>
        <v>Robusta</v>
      </c>
      <c r="K776" t="str">
        <f>INDEX(products!$A$1:$G$49,MATCH(orders!$D776,products!$A$1:$A$49,0),MATCH(orders!K$1,products!$A$1:$G$1,0))</f>
        <v>M</v>
      </c>
      <c r="L776" t="str">
        <f t="shared" si="37"/>
        <v>Medium</v>
      </c>
      <c r="M776" s="17">
        <f>INDEX(products!$A$1:$G$49,MATCH(orders!$D776,products!$A$1:$A$49,0),MATCH(orders!M$1,products!$A$1:$G$1,0))</f>
        <v>1</v>
      </c>
      <c r="N776" s="13">
        <f>INDEX(products!$A$1:$G$49,MATCH(orders!$D776,products!$A$1:$A$49,0),MATCH(orders!N$1,products!$A$1:$G$1,0))</f>
        <v>9.9499999999999993</v>
      </c>
      <c r="O776" s="15">
        <f t="shared" si="38"/>
        <v>19.899999999999999</v>
      </c>
      <c r="P776" t="str">
        <f>_xlfn.XLOOKUP(C776,customers!$A$2:$A$1001,customers!$I$2:$I$1001,,0)</f>
        <v>Yes</v>
      </c>
    </row>
    <row r="777" spans="1:16" x14ac:dyDescent="0.25">
      <c r="A777" s="2" t="s">
        <v>4869</v>
      </c>
      <c r="B777" s="3">
        <v>44396</v>
      </c>
      <c r="C777" s="2" t="s">
        <v>4870</v>
      </c>
      <c r="D777" t="s">
        <v>6176</v>
      </c>
      <c r="E777" s="2">
        <v>2</v>
      </c>
      <c r="F777" s="2" t="str">
        <f>_xlfn.XLOOKUP(C777,customers!$A$2:$A$1001,customers!$B$2:$B$1001,,0)</f>
        <v>Rhetta Elnaugh</v>
      </c>
      <c r="G777" s="2" t="str">
        <f>IF(_xlfn.XLOOKUP(orders!C777,customers!$A$1:$A$1001,customers!$C$1:$C$1001,,0)=0,"",_xlfn.XLOOKUP(orders!C777,customers!$A$1:$A$1001,customers!$C$1:$C$1001,,0))</f>
        <v>relnaughlj@comsenz.com</v>
      </c>
      <c r="H777" s="2" t="str">
        <f>_xlfn.XLOOKUP(C777,customers!$A$1:$A$1001,customers!$G$1:$G$1001,,0)</f>
        <v>United States</v>
      </c>
      <c r="I777" t="str">
        <f>INDEX(products!$A$1:$G$49,MATCH(orders!$D777,products!$A$1:$A$49,0),MATCH(orders!I$1,products!$A$1:$G$1,0))</f>
        <v>Exc</v>
      </c>
      <c r="J777" t="str">
        <f t="shared" si="36"/>
        <v>Excelsa</v>
      </c>
      <c r="K777" t="str">
        <f>INDEX(products!$A$1:$G$49,MATCH(orders!$D777,products!$A$1:$A$49,0),MATCH(orders!K$1,products!$A$1:$G$1,0))</f>
        <v>L</v>
      </c>
      <c r="L777" t="str">
        <f t="shared" si="37"/>
        <v>Light</v>
      </c>
      <c r="M777" s="17">
        <f>INDEX(products!$A$1:$G$49,MATCH(orders!$D777,products!$A$1:$A$49,0),MATCH(orders!M$1,products!$A$1:$G$1,0))</f>
        <v>0.5</v>
      </c>
      <c r="N777" s="13">
        <f>INDEX(products!$A$1:$G$49,MATCH(orders!$D777,products!$A$1:$A$49,0),MATCH(orders!N$1,products!$A$1:$G$1,0))</f>
        <v>8.91</v>
      </c>
      <c r="O777" s="15">
        <f t="shared" si="38"/>
        <v>17.82</v>
      </c>
      <c r="P777" t="str">
        <f>_xlfn.XLOOKUP(C777,customers!$A$2:$A$1001,customers!$I$2:$I$1001,,0)</f>
        <v>Yes</v>
      </c>
    </row>
    <row r="778" spans="1:16" x14ac:dyDescent="0.25">
      <c r="A778" s="2" t="s">
        <v>4875</v>
      </c>
      <c r="B778" s="3">
        <v>44540</v>
      </c>
      <c r="C778" s="2" t="s">
        <v>4876</v>
      </c>
      <c r="D778" t="s">
        <v>6157</v>
      </c>
      <c r="E778" s="2">
        <v>3</v>
      </c>
      <c r="F778" s="2" t="str">
        <f>_xlfn.XLOOKUP(C778,customers!$A$2:$A$1001,customers!$B$2:$B$1001,,0)</f>
        <v>Jule Deehan</v>
      </c>
      <c r="G778" s="2" t="str">
        <f>IF(_xlfn.XLOOKUP(orders!C778,customers!$A$1:$A$1001,customers!$C$1:$C$1001,,0)=0,"",_xlfn.XLOOKUP(orders!C778,customers!$A$1:$A$1001,customers!$C$1:$C$1001,,0))</f>
        <v>jdeehanlk@about.me</v>
      </c>
      <c r="H778" s="2" t="str">
        <f>_xlfn.XLOOKUP(C778,customers!$A$1:$A$1001,customers!$G$1:$G$1001,,0)</f>
        <v>United States</v>
      </c>
      <c r="I778" t="str">
        <f>INDEX(products!$A$1:$G$49,MATCH(orders!$D778,products!$A$1:$A$49,0),MATCH(orders!I$1,products!$A$1:$G$1,0))</f>
        <v>Ara</v>
      </c>
      <c r="J778" t="str">
        <f t="shared" si="36"/>
        <v>Arabica</v>
      </c>
      <c r="K778" t="str">
        <f>INDEX(products!$A$1:$G$49,MATCH(orders!$D778,products!$A$1:$A$49,0),MATCH(orders!K$1,products!$A$1:$G$1,0))</f>
        <v>M</v>
      </c>
      <c r="L778" t="str">
        <f t="shared" si="37"/>
        <v>Medium</v>
      </c>
      <c r="M778" s="17">
        <f>INDEX(products!$A$1:$G$49,MATCH(orders!$D778,products!$A$1:$A$49,0),MATCH(orders!M$1,products!$A$1:$G$1,0))</f>
        <v>0.5</v>
      </c>
      <c r="N778" s="13">
        <f>INDEX(products!$A$1:$G$49,MATCH(orders!$D778,products!$A$1:$A$49,0),MATCH(orders!N$1,products!$A$1:$G$1,0))</f>
        <v>6.75</v>
      </c>
      <c r="O778" s="15">
        <f t="shared" si="38"/>
        <v>20.25</v>
      </c>
      <c r="P778" t="str">
        <f>_xlfn.XLOOKUP(C778,customers!$A$2:$A$1001,customers!$I$2:$I$1001,,0)</f>
        <v>No</v>
      </c>
    </row>
    <row r="779" spans="1:16" x14ac:dyDescent="0.25">
      <c r="A779" s="2" t="s">
        <v>4881</v>
      </c>
      <c r="B779" s="3">
        <v>43541</v>
      </c>
      <c r="C779" s="2" t="s">
        <v>4882</v>
      </c>
      <c r="D779" t="s">
        <v>6182</v>
      </c>
      <c r="E779" s="2">
        <v>2</v>
      </c>
      <c r="F779" s="2" t="str">
        <f>_xlfn.XLOOKUP(C779,customers!$A$2:$A$1001,customers!$B$2:$B$1001,,0)</f>
        <v>Janella Eden</v>
      </c>
      <c r="G779" s="2" t="str">
        <f>IF(_xlfn.XLOOKUP(orders!C779,customers!$A$1:$A$1001,customers!$C$1:$C$1001,,0)=0,"",_xlfn.XLOOKUP(orders!C779,customers!$A$1:$A$1001,customers!$C$1:$C$1001,,0))</f>
        <v>jedenll@e-recht24.de</v>
      </c>
      <c r="H779" s="2" t="str">
        <f>_xlfn.XLOOKUP(C779,customers!$A$1:$A$1001,customers!$G$1:$G$1001,,0)</f>
        <v>United States</v>
      </c>
      <c r="I779" t="str">
        <f>INDEX(products!$A$1:$G$49,MATCH(orders!$D779,products!$A$1:$A$49,0),MATCH(orders!I$1,products!$A$1:$G$1,0))</f>
        <v>Ara</v>
      </c>
      <c r="J779" t="str">
        <f t="shared" si="36"/>
        <v>Arabica</v>
      </c>
      <c r="K779" t="str">
        <f>INDEX(products!$A$1:$G$49,MATCH(orders!$D779,products!$A$1:$A$49,0),MATCH(orders!K$1,products!$A$1:$G$1,0))</f>
        <v>L</v>
      </c>
      <c r="L779" t="str">
        <f t="shared" si="37"/>
        <v>Light</v>
      </c>
      <c r="M779" s="17">
        <f>INDEX(products!$A$1:$G$49,MATCH(orders!$D779,products!$A$1:$A$49,0),MATCH(orders!M$1,products!$A$1:$G$1,0))</f>
        <v>2.5</v>
      </c>
      <c r="N779" s="13">
        <f>INDEX(products!$A$1:$G$49,MATCH(orders!$D779,products!$A$1:$A$49,0),MATCH(orders!N$1,products!$A$1:$G$1,0))</f>
        <v>29.784999999999997</v>
      </c>
      <c r="O779" s="15">
        <f t="shared" si="38"/>
        <v>59.569999999999993</v>
      </c>
      <c r="P779" t="str">
        <f>_xlfn.XLOOKUP(C779,customers!$A$2:$A$1001,customers!$I$2:$I$1001,,0)</f>
        <v>No</v>
      </c>
    </row>
    <row r="780" spans="1:16" x14ac:dyDescent="0.25">
      <c r="A780" s="2" t="s">
        <v>4886</v>
      </c>
      <c r="B780" s="3">
        <v>43889</v>
      </c>
      <c r="C780" s="2" t="s">
        <v>4933</v>
      </c>
      <c r="D780" t="s">
        <v>6161</v>
      </c>
      <c r="E780" s="2">
        <v>2</v>
      </c>
      <c r="F780" s="2" t="str">
        <f>_xlfn.XLOOKUP(C780,customers!$A$2:$A$1001,customers!$B$2:$B$1001,,0)</f>
        <v>Cam Jewster</v>
      </c>
      <c r="G780" s="2" t="str">
        <f>IF(_xlfn.XLOOKUP(orders!C780,customers!$A$1:$A$1001,customers!$C$1:$C$1001,,0)=0,"",_xlfn.XLOOKUP(orders!C780,customers!$A$1:$A$1001,customers!$C$1:$C$1001,,0))</f>
        <v>cjewsterlu@moonfruit.com</v>
      </c>
      <c r="H780" s="2" t="str">
        <f>_xlfn.XLOOKUP(C780,customers!$A$1:$A$1001,customers!$G$1:$G$1001,,0)</f>
        <v>United States</v>
      </c>
      <c r="I780" t="str">
        <f>INDEX(products!$A$1:$G$49,MATCH(orders!$D780,products!$A$1:$A$49,0),MATCH(orders!I$1,products!$A$1:$G$1,0))</f>
        <v>Lib</v>
      </c>
      <c r="J780" t="str">
        <f t="shared" si="36"/>
        <v>Liberica</v>
      </c>
      <c r="K780" t="str">
        <f>INDEX(products!$A$1:$G$49,MATCH(orders!$D780,products!$A$1:$A$49,0),MATCH(orders!K$1,products!$A$1:$G$1,0))</f>
        <v>L</v>
      </c>
      <c r="L780" t="str">
        <f t="shared" si="37"/>
        <v>Light</v>
      </c>
      <c r="M780" s="17">
        <f>INDEX(products!$A$1:$G$49,MATCH(orders!$D780,products!$A$1:$A$49,0),MATCH(orders!M$1,products!$A$1:$G$1,0))</f>
        <v>0.5</v>
      </c>
      <c r="N780" s="13">
        <f>INDEX(products!$A$1:$G$49,MATCH(orders!$D780,products!$A$1:$A$49,0),MATCH(orders!N$1,products!$A$1:$G$1,0))</f>
        <v>9.51</v>
      </c>
      <c r="O780" s="15">
        <f t="shared" si="38"/>
        <v>19.02</v>
      </c>
      <c r="P780" t="str">
        <f>_xlfn.XLOOKUP(C780,customers!$A$2:$A$1001,customers!$I$2:$I$1001,,0)</f>
        <v>Yes</v>
      </c>
    </row>
    <row r="781" spans="1:16" x14ac:dyDescent="0.25">
      <c r="A781" s="2" t="s">
        <v>4892</v>
      </c>
      <c r="B781" s="3">
        <v>43985</v>
      </c>
      <c r="C781" s="2" t="s">
        <v>4893</v>
      </c>
      <c r="D781" t="s">
        <v>6143</v>
      </c>
      <c r="E781" s="2">
        <v>6</v>
      </c>
      <c r="F781" s="2" t="str">
        <f>_xlfn.XLOOKUP(C781,customers!$A$2:$A$1001,customers!$B$2:$B$1001,,0)</f>
        <v>Ugo Southerden</v>
      </c>
      <c r="G781" s="2" t="str">
        <f>IF(_xlfn.XLOOKUP(orders!C781,customers!$A$1:$A$1001,customers!$C$1:$C$1001,,0)=0,"",_xlfn.XLOOKUP(orders!C781,customers!$A$1:$A$1001,customers!$C$1:$C$1001,,0))</f>
        <v>usoutherdenln@hao123.com</v>
      </c>
      <c r="H781" s="2" t="str">
        <f>_xlfn.XLOOKUP(C781,customers!$A$1:$A$1001,customers!$G$1:$G$1001,,0)</f>
        <v>United States</v>
      </c>
      <c r="I781" t="str">
        <f>INDEX(products!$A$1:$G$49,MATCH(orders!$D781,products!$A$1:$A$49,0),MATCH(orders!I$1,products!$A$1:$G$1,0))</f>
        <v>Lib</v>
      </c>
      <c r="J781" t="str">
        <f t="shared" si="36"/>
        <v>Liberica</v>
      </c>
      <c r="K781" t="str">
        <f>INDEX(products!$A$1:$G$49,MATCH(orders!$D781,products!$A$1:$A$49,0),MATCH(orders!K$1,products!$A$1:$G$1,0))</f>
        <v>D</v>
      </c>
      <c r="L781" t="str">
        <f t="shared" si="37"/>
        <v>Dark</v>
      </c>
      <c r="M781" s="17">
        <f>INDEX(products!$A$1:$G$49,MATCH(orders!$D781,products!$A$1:$A$49,0),MATCH(orders!M$1,products!$A$1:$G$1,0))</f>
        <v>1</v>
      </c>
      <c r="N781" s="13">
        <f>INDEX(products!$A$1:$G$49,MATCH(orders!$D781,products!$A$1:$A$49,0),MATCH(orders!N$1,products!$A$1:$G$1,0))</f>
        <v>12.95</v>
      </c>
      <c r="O781" s="15">
        <f t="shared" si="38"/>
        <v>77.699999999999989</v>
      </c>
      <c r="P781" t="str">
        <f>_xlfn.XLOOKUP(C781,customers!$A$2:$A$1001,customers!$I$2:$I$1001,,0)</f>
        <v>Yes</v>
      </c>
    </row>
    <row r="782" spans="1:16" x14ac:dyDescent="0.25">
      <c r="A782" s="2" t="s">
        <v>4898</v>
      </c>
      <c r="B782" s="3">
        <v>43883</v>
      </c>
      <c r="C782" s="2" t="s">
        <v>4899</v>
      </c>
      <c r="D782" t="s">
        <v>6141</v>
      </c>
      <c r="E782" s="2">
        <v>3</v>
      </c>
      <c r="F782" s="2" t="str">
        <f>_xlfn.XLOOKUP(C782,customers!$A$2:$A$1001,customers!$B$2:$B$1001,,0)</f>
        <v>Verne Dunkerley</v>
      </c>
      <c r="G782" s="2" t="str">
        <f>IF(_xlfn.XLOOKUP(orders!C782,customers!$A$1:$A$1001,customers!$C$1:$C$1001,,0)=0,"",_xlfn.XLOOKUP(orders!C782,customers!$A$1:$A$1001,customers!$C$1:$C$1001,,0))</f>
        <v/>
      </c>
      <c r="H782" s="2" t="str">
        <f>_xlfn.XLOOKUP(C782,customers!$A$1:$A$1001,customers!$G$1:$G$1001,,0)</f>
        <v>United States</v>
      </c>
      <c r="I782" t="str">
        <f>INDEX(products!$A$1:$G$49,MATCH(orders!$D782,products!$A$1:$A$49,0),MATCH(orders!I$1,products!$A$1:$G$1,0))</f>
        <v>Exc</v>
      </c>
      <c r="J782" t="str">
        <f t="shared" si="36"/>
        <v>Excelsa</v>
      </c>
      <c r="K782" t="str">
        <f>INDEX(products!$A$1:$G$49,MATCH(orders!$D782,products!$A$1:$A$49,0),MATCH(orders!K$1,products!$A$1:$G$1,0))</f>
        <v>M</v>
      </c>
      <c r="L782" t="str">
        <f t="shared" si="37"/>
        <v>Medium</v>
      </c>
      <c r="M782" s="17">
        <f>INDEX(products!$A$1:$G$49,MATCH(orders!$D782,products!$A$1:$A$49,0),MATCH(orders!M$1,products!$A$1:$G$1,0))</f>
        <v>1</v>
      </c>
      <c r="N782" s="13">
        <f>INDEX(products!$A$1:$G$49,MATCH(orders!$D782,products!$A$1:$A$49,0),MATCH(orders!N$1,products!$A$1:$G$1,0))</f>
        <v>13.75</v>
      </c>
      <c r="O782" s="15">
        <f t="shared" si="38"/>
        <v>41.25</v>
      </c>
      <c r="P782" t="str">
        <f>_xlfn.XLOOKUP(C782,customers!$A$2:$A$1001,customers!$I$2:$I$1001,,0)</f>
        <v>No</v>
      </c>
    </row>
    <row r="783" spans="1:16" x14ac:dyDescent="0.25">
      <c r="A783" s="2" t="s">
        <v>4903</v>
      </c>
      <c r="B783" s="3">
        <v>43778</v>
      </c>
      <c r="C783" s="2" t="s">
        <v>4904</v>
      </c>
      <c r="D783" t="s">
        <v>6164</v>
      </c>
      <c r="E783" s="2">
        <v>4</v>
      </c>
      <c r="F783" s="2" t="str">
        <f>_xlfn.XLOOKUP(C783,customers!$A$2:$A$1001,customers!$B$2:$B$1001,,0)</f>
        <v>Lacee Burtenshaw</v>
      </c>
      <c r="G783" s="2" t="str">
        <f>IF(_xlfn.XLOOKUP(orders!C783,customers!$A$1:$A$1001,customers!$C$1:$C$1001,,0)=0,"",_xlfn.XLOOKUP(orders!C783,customers!$A$1:$A$1001,customers!$C$1:$C$1001,,0))</f>
        <v>lburtenshawlp@shinystat.com</v>
      </c>
      <c r="H783" s="2" t="str">
        <f>_xlfn.XLOOKUP(C783,customers!$A$1:$A$1001,customers!$G$1:$G$1001,,0)</f>
        <v>United States</v>
      </c>
      <c r="I783" t="str">
        <f>INDEX(products!$A$1:$G$49,MATCH(orders!$D783,products!$A$1:$A$49,0),MATCH(orders!I$1,products!$A$1:$G$1,0))</f>
        <v>Lib</v>
      </c>
      <c r="J783" t="str">
        <f t="shared" si="36"/>
        <v>Liberica</v>
      </c>
      <c r="K783" t="str">
        <f>INDEX(products!$A$1:$G$49,MATCH(orders!$D783,products!$A$1:$A$49,0),MATCH(orders!K$1,products!$A$1:$G$1,0))</f>
        <v>L</v>
      </c>
      <c r="L783" t="str">
        <f t="shared" si="37"/>
        <v>Light</v>
      </c>
      <c r="M783" s="17">
        <f>INDEX(products!$A$1:$G$49,MATCH(orders!$D783,products!$A$1:$A$49,0),MATCH(orders!M$1,products!$A$1:$G$1,0))</f>
        <v>2.5</v>
      </c>
      <c r="N783" s="13">
        <f>INDEX(products!$A$1:$G$49,MATCH(orders!$D783,products!$A$1:$A$49,0),MATCH(orders!N$1,products!$A$1:$G$1,0))</f>
        <v>36.454999999999998</v>
      </c>
      <c r="O783" s="15">
        <f t="shared" si="38"/>
        <v>145.82</v>
      </c>
      <c r="P783" t="str">
        <f>_xlfn.XLOOKUP(C783,customers!$A$2:$A$1001,customers!$I$2:$I$1001,,0)</f>
        <v>No</v>
      </c>
    </row>
    <row r="784" spans="1:16" x14ac:dyDescent="0.25">
      <c r="A784" s="2" t="s">
        <v>4909</v>
      </c>
      <c r="B784" s="3">
        <v>43897</v>
      </c>
      <c r="C784" s="2" t="s">
        <v>4910</v>
      </c>
      <c r="D784" t="s">
        <v>6184</v>
      </c>
      <c r="E784" s="2">
        <v>6</v>
      </c>
      <c r="F784" s="2" t="str">
        <f>_xlfn.XLOOKUP(C784,customers!$A$2:$A$1001,customers!$B$2:$B$1001,,0)</f>
        <v>Adorne Gregoratti</v>
      </c>
      <c r="G784" s="2" t="str">
        <f>IF(_xlfn.XLOOKUP(orders!C784,customers!$A$1:$A$1001,customers!$C$1:$C$1001,,0)=0,"",_xlfn.XLOOKUP(orders!C784,customers!$A$1:$A$1001,customers!$C$1:$C$1001,,0))</f>
        <v>agregorattilq@vistaprint.com</v>
      </c>
      <c r="H784" s="2" t="str">
        <f>_xlfn.XLOOKUP(C784,customers!$A$1:$A$1001,customers!$G$1:$G$1001,,0)</f>
        <v>Ireland</v>
      </c>
      <c r="I784" t="str">
        <f>INDEX(products!$A$1:$G$49,MATCH(orders!$D784,products!$A$1:$A$49,0),MATCH(orders!I$1,products!$A$1:$G$1,0))</f>
        <v>Exc</v>
      </c>
      <c r="J784" t="str">
        <f t="shared" si="36"/>
        <v>Excelsa</v>
      </c>
      <c r="K784" t="str">
        <f>INDEX(products!$A$1:$G$49,MATCH(orders!$D784,products!$A$1:$A$49,0),MATCH(orders!K$1,products!$A$1:$G$1,0))</f>
        <v>L</v>
      </c>
      <c r="L784" t="str">
        <f t="shared" si="37"/>
        <v>Light</v>
      </c>
      <c r="M784" s="17">
        <f>INDEX(products!$A$1:$G$49,MATCH(orders!$D784,products!$A$1:$A$49,0),MATCH(orders!M$1,products!$A$1:$G$1,0))</f>
        <v>0.2</v>
      </c>
      <c r="N784" s="13">
        <f>INDEX(products!$A$1:$G$49,MATCH(orders!$D784,products!$A$1:$A$49,0),MATCH(orders!N$1,products!$A$1:$G$1,0))</f>
        <v>4.4550000000000001</v>
      </c>
      <c r="O784" s="15">
        <f t="shared" si="38"/>
        <v>26.73</v>
      </c>
      <c r="P784" t="str">
        <f>_xlfn.XLOOKUP(C784,customers!$A$2:$A$1001,customers!$I$2:$I$1001,,0)</f>
        <v>No</v>
      </c>
    </row>
    <row r="785" spans="1:16" x14ac:dyDescent="0.25">
      <c r="A785" s="2" t="s">
        <v>4915</v>
      </c>
      <c r="B785" s="3">
        <v>44312</v>
      </c>
      <c r="C785" s="2" t="s">
        <v>4916</v>
      </c>
      <c r="D785" t="s">
        <v>6160</v>
      </c>
      <c r="E785" s="2">
        <v>5</v>
      </c>
      <c r="F785" s="2" t="str">
        <f>_xlfn.XLOOKUP(C785,customers!$A$2:$A$1001,customers!$B$2:$B$1001,,0)</f>
        <v>Chris Croster</v>
      </c>
      <c r="G785" s="2" t="str">
        <f>IF(_xlfn.XLOOKUP(orders!C785,customers!$A$1:$A$1001,customers!$C$1:$C$1001,,0)=0,"",_xlfn.XLOOKUP(orders!C785,customers!$A$1:$A$1001,customers!$C$1:$C$1001,,0))</f>
        <v>ccrosterlr@gov.uk</v>
      </c>
      <c r="H785" s="2" t="str">
        <f>_xlfn.XLOOKUP(C785,customers!$A$1:$A$1001,customers!$G$1:$G$1001,,0)</f>
        <v>United States</v>
      </c>
      <c r="I785" t="str">
        <f>INDEX(products!$A$1:$G$49,MATCH(orders!$D785,products!$A$1:$A$49,0),MATCH(orders!I$1,products!$A$1:$G$1,0))</f>
        <v>Lib</v>
      </c>
      <c r="J785" t="str">
        <f t="shared" si="36"/>
        <v>Liberica</v>
      </c>
      <c r="K785" t="str">
        <f>INDEX(products!$A$1:$G$49,MATCH(orders!$D785,products!$A$1:$A$49,0),MATCH(orders!K$1,products!$A$1:$G$1,0))</f>
        <v>M</v>
      </c>
      <c r="L785" t="str">
        <f t="shared" si="37"/>
        <v>Medium</v>
      </c>
      <c r="M785" s="17">
        <f>INDEX(products!$A$1:$G$49,MATCH(orders!$D785,products!$A$1:$A$49,0),MATCH(orders!M$1,products!$A$1:$G$1,0))</f>
        <v>0.5</v>
      </c>
      <c r="N785" s="13">
        <f>INDEX(products!$A$1:$G$49,MATCH(orders!$D785,products!$A$1:$A$49,0),MATCH(orders!N$1,products!$A$1:$G$1,0))</f>
        <v>8.73</v>
      </c>
      <c r="O785" s="15">
        <f t="shared" si="38"/>
        <v>43.650000000000006</v>
      </c>
      <c r="P785" t="str">
        <f>_xlfn.XLOOKUP(C785,customers!$A$2:$A$1001,customers!$I$2:$I$1001,,0)</f>
        <v>Yes</v>
      </c>
    </row>
    <row r="786" spans="1:16" x14ac:dyDescent="0.25">
      <c r="A786" s="2" t="s">
        <v>4921</v>
      </c>
      <c r="B786" s="3">
        <v>44511</v>
      </c>
      <c r="C786" s="2" t="s">
        <v>4922</v>
      </c>
      <c r="D786" t="s">
        <v>6170</v>
      </c>
      <c r="E786" s="2">
        <v>2</v>
      </c>
      <c r="F786" s="2" t="str">
        <f>_xlfn.XLOOKUP(C786,customers!$A$2:$A$1001,customers!$B$2:$B$1001,,0)</f>
        <v>Graeme Whitehead</v>
      </c>
      <c r="G786" s="2" t="str">
        <f>IF(_xlfn.XLOOKUP(orders!C786,customers!$A$1:$A$1001,customers!$C$1:$C$1001,,0)=0,"",_xlfn.XLOOKUP(orders!C786,customers!$A$1:$A$1001,customers!$C$1:$C$1001,,0))</f>
        <v>gwhiteheadls@hp.com</v>
      </c>
      <c r="H786" s="2" t="str">
        <f>_xlfn.XLOOKUP(C786,customers!$A$1:$A$1001,customers!$G$1:$G$1001,,0)</f>
        <v>United States</v>
      </c>
      <c r="I786" t="str">
        <f>INDEX(products!$A$1:$G$49,MATCH(orders!$D786,products!$A$1:$A$49,0),MATCH(orders!I$1,products!$A$1:$G$1,0))</f>
        <v>Lib</v>
      </c>
      <c r="J786" t="str">
        <f t="shared" si="36"/>
        <v>Liberica</v>
      </c>
      <c r="K786" t="str">
        <f>INDEX(products!$A$1:$G$49,MATCH(orders!$D786,products!$A$1:$A$49,0),MATCH(orders!K$1,products!$A$1:$G$1,0))</f>
        <v>L</v>
      </c>
      <c r="L786" t="str">
        <f t="shared" si="37"/>
        <v>Light</v>
      </c>
      <c r="M786" s="17">
        <f>INDEX(products!$A$1:$G$49,MATCH(orders!$D786,products!$A$1:$A$49,0),MATCH(orders!M$1,products!$A$1:$G$1,0))</f>
        <v>1</v>
      </c>
      <c r="N786" s="13">
        <f>INDEX(products!$A$1:$G$49,MATCH(orders!$D786,products!$A$1:$A$49,0),MATCH(orders!N$1,products!$A$1:$G$1,0))</f>
        <v>15.85</v>
      </c>
      <c r="O786" s="15">
        <f t="shared" si="38"/>
        <v>31.7</v>
      </c>
      <c r="P786" t="str">
        <f>_xlfn.XLOOKUP(C786,customers!$A$2:$A$1001,customers!$I$2:$I$1001,,0)</f>
        <v>No</v>
      </c>
    </row>
    <row r="787" spans="1:16" x14ac:dyDescent="0.25">
      <c r="A787" s="2" t="s">
        <v>4926</v>
      </c>
      <c r="B787" s="3">
        <v>44362</v>
      </c>
      <c r="C787" s="2" t="s">
        <v>4927</v>
      </c>
      <c r="D787" t="s">
        <v>6168</v>
      </c>
      <c r="E787" s="2">
        <v>1</v>
      </c>
      <c r="F787" s="2" t="str">
        <f>_xlfn.XLOOKUP(C787,customers!$A$2:$A$1001,customers!$B$2:$B$1001,,0)</f>
        <v>Haslett Jodrelle</v>
      </c>
      <c r="G787" s="2" t="str">
        <f>IF(_xlfn.XLOOKUP(orders!C787,customers!$A$1:$A$1001,customers!$C$1:$C$1001,,0)=0,"",_xlfn.XLOOKUP(orders!C787,customers!$A$1:$A$1001,customers!$C$1:$C$1001,,0))</f>
        <v>hjodrellelt@samsung.com</v>
      </c>
      <c r="H787" s="2" t="str">
        <f>_xlfn.XLOOKUP(C787,customers!$A$1:$A$1001,customers!$G$1:$G$1001,,0)</f>
        <v>United States</v>
      </c>
      <c r="I787" t="str">
        <f>INDEX(products!$A$1:$G$49,MATCH(orders!$D787,products!$A$1:$A$49,0),MATCH(orders!I$1,products!$A$1:$G$1,0))</f>
        <v>Ara</v>
      </c>
      <c r="J787" t="str">
        <f t="shared" si="36"/>
        <v>Arabica</v>
      </c>
      <c r="K787" t="str">
        <f>INDEX(products!$A$1:$G$49,MATCH(orders!$D787,products!$A$1:$A$49,0),MATCH(orders!K$1,products!$A$1:$G$1,0))</f>
        <v>D</v>
      </c>
      <c r="L787" t="str">
        <f t="shared" si="37"/>
        <v>Dark</v>
      </c>
      <c r="M787" s="17">
        <f>INDEX(products!$A$1:$G$49,MATCH(orders!$D787,products!$A$1:$A$49,0),MATCH(orders!M$1,products!$A$1:$G$1,0))</f>
        <v>2.5</v>
      </c>
      <c r="N787" s="13">
        <f>INDEX(products!$A$1:$G$49,MATCH(orders!$D787,products!$A$1:$A$49,0),MATCH(orders!N$1,products!$A$1:$G$1,0))</f>
        <v>22.884999999999998</v>
      </c>
      <c r="O787" s="15">
        <f t="shared" si="38"/>
        <v>22.884999999999998</v>
      </c>
      <c r="P787" t="str">
        <f>_xlfn.XLOOKUP(C787,customers!$A$2:$A$1001,customers!$I$2:$I$1001,,0)</f>
        <v>No</v>
      </c>
    </row>
    <row r="788" spans="1:16" x14ac:dyDescent="0.25">
      <c r="A788" s="2" t="s">
        <v>4932</v>
      </c>
      <c r="B788" s="3">
        <v>43888</v>
      </c>
      <c r="C788" s="2" t="s">
        <v>4933</v>
      </c>
      <c r="D788" t="s">
        <v>6185</v>
      </c>
      <c r="E788" s="2">
        <v>1</v>
      </c>
      <c r="F788" s="2" t="str">
        <f>_xlfn.XLOOKUP(C788,customers!$A$2:$A$1001,customers!$B$2:$B$1001,,0)</f>
        <v>Cam Jewster</v>
      </c>
      <c r="G788" s="2" t="str">
        <f>IF(_xlfn.XLOOKUP(orders!C788,customers!$A$1:$A$1001,customers!$C$1:$C$1001,,0)=0,"",_xlfn.XLOOKUP(orders!C788,customers!$A$1:$A$1001,customers!$C$1:$C$1001,,0))</f>
        <v>cjewsterlu@moonfruit.com</v>
      </c>
      <c r="H788" s="2" t="str">
        <f>_xlfn.XLOOKUP(C788,customers!$A$1:$A$1001,customers!$G$1:$G$1001,,0)</f>
        <v>United States</v>
      </c>
      <c r="I788" t="str">
        <f>INDEX(products!$A$1:$G$49,MATCH(orders!$D788,products!$A$1:$A$49,0),MATCH(orders!I$1,products!$A$1:$G$1,0))</f>
        <v>Exc</v>
      </c>
      <c r="J788" t="str">
        <f t="shared" si="36"/>
        <v>Excelsa</v>
      </c>
      <c r="K788" t="str">
        <f>INDEX(products!$A$1:$G$49,MATCH(orders!$D788,products!$A$1:$A$49,0),MATCH(orders!K$1,products!$A$1:$G$1,0))</f>
        <v>D</v>
      </c>
      <c r="L788" t="str">
        <f t="shared" si="37"/>
        <v>Dark</v>
      </c>
      <c r="M788" s="17">
        <f>INDEX(products!$A$1:$G$49,MATCH(orders!$D788,products!$A$1:$A$49,0),MATCH(orders!M$1,products!$A$1:$G$1,0))</f>
        <v>2.5</v>
      </c>
      <c r="N788" s="13">
        <f>INDEX(products!$A$1:$G$49,MATCH(orders!$D788,products!$A$1:$A$49,0),MATCH(orders!N$1,products!$A$1:$G$1,0))</f>
        <v>27.945</v>
      </c>
      <c r="O788" s="15">
        <f t="shared" si="38"/>
        <v>27.945</v>
      </c>
      <c r="P788" t="str">
        <f>_xlfn.XLOOKUP(C788,customers!$A$2:$A$1001,customers!$I$2:$I$1001,,0)</f>
        <v>Yes</v>
      </c>
    </row>
    <row r="789" spans="1:16" x14ac:dyDescent="0.25">
      <c r="A789" s="2" t="s">
        <v>4938</v>
      </c>
      <c r="B789" s="3">
        <v>44305</v>
      </c>
      <c r="C789" s="2" t="s">
        <v>4939</v>
      </c>
      <c r="D789" t="s">
        <v>6141</v>
      </c>
      <c r="E789" s="2">
        <v>6</v>
      </c>
      <c r="F789" s="2" t="str">
        <f>_xlfn.XLOOKUP(C789,customers!$A$2:$A$1001,customers!$B$2:$B$1001,,0)</f>
        <v>Beryl Osborn</v>
      </c>
      <c r="G789" s="2" t="str">
        <f>IF(_xlfn.XLOOKUP(orders!C789,customers!$A$1:$A$1001,customers!$C$1:$C$1001,,0)=0,"",_xlfn.XLOOKUP(orders!C789,customers!$A$1:$A$1001,customers!$C$1:$C$1001,,0))</f>
        <v/>
      </c>
      <c r="H789" s="2" t="str">
        <f>_xlfn.XLOOKUP(C789,customers!$A$1:$A$1001,customers!$G$1:$G$1001,,0)</f>
        <v>United States</v>
      </c>
      <c r="I789" t="str">
        <f>INDEX(products!$A$1:$G$49,MATCH(orders!$D789,products!$A$1:$A$49,0),MATCH(orders!I$1,products!$A$1:$G$1,0))</f>
        <v>Exc</v>
      </c>
      <c r="J789" t="str">
        <f t="shared" si="36"/>
        <v>Excelsa</v>
      </c>
      <c r="K789" t="str">
        <f>INDEX(products!$A$1:$G$49,MATCH(orders!$D789,products!$A$1:$A$49,0),MATCH(orders!K$1,products!$A$1:$G$1,0))</f>
        <v>M</v>
      </c>
      <c r="L789" t="str">
        <f t="shared" si="37"/>
        <v>Medium</v>
      </c>
      <c r="M789" s="17">
        <f>INDEX(products!$A$1:$G$49,MATCH(orders!$D789,products!$A$1:$A$49,0),MATCH(orders!M$1,products!$A$1:$G$1,0))</f>
        <v>1</v>
      </c>
      <c r="N789" s="13">
        <f>INDEX(products!$A$1:$G$49,MATCH(orders!$D789,products!$A$1:$A$49,0),MATCH(orders!N$1,products!$A$1:$G$1,0))</f>
        <v>13.75</v>
      </c>
      <c r="O789" s="15">
        <f t="shared" si="38"/>
        <v>82.5</v>
      </c>
      <c r="P789" t="str">
        <f>_xlfn.XLOOKUP(C789,customers!$A$2:$A$1001,customers!$I$2:$I$1001,,0)</f>
        <v>Yes</v>
      </c>
    </row>
    <row r="790" spans="1:16" x14ac:dyDescent="0.25">
      <c r="A790" s="2" t="s">
        <v>4943</v>
      </c>
      <c r="B790" s="3">
        <v>44771</v>
      </c>
      <c r="C790" s="2" t="s">
        <v>4944</v>
      </c>
      <c r="D790" t="s">
        <v>6151</v>
      </c>
      <c r="E790" s="2">
        <v>2</v>
      </c>
      <c r="F790" s="2" t="str">
        <f>_xlfn.XLOOKUP(C790,customers!$A$2:$A$1001,customers!$B$2:$B$1001,,0)</f>
        <v>Kaela Nottram</v>
      </c>
      <c r="G790" s="2" t="str">
        <f>IF(_xlfn.XLOOKUP(orders!C790,customers!$A$1:$A$1001,customers!$C$1:$C$1001,,0)=0,"",_xlfn.XLOOKUP(orders!C790,customers!$A$1:$A$1001,customers!$C$1:$C$1001,,0))</f>
        <v>knottramlw@odnoklassniki.ru</v>
      </c>
      <c r="H790" s="2" t="str">
        <f>_xlfn.XLOOKUP(C790,customers!$A$1:$A$1001,customers!$G$1:$G$1001,,0)</f>
        <v>Ireland</v>
      </c>
      <c r="I790" t="str">
        <f>INDEX(products!$A$1:$G$49,MATCH(orders!$D790,products!$A$1:$A$49,0),MATCH(orders!I$1,products!$A$1:$G$1,0))</f>
        <v>Rob</v>
      </c>
      <c r="J790" t="str">
        <f t="shared" si="36"/>
        <v>Robusta</v>
      </c>
      <c r="K790" t="str">
        <f>INDEX(products!$A$1:$G$49,MATCH(orders!$D790,products!$A$1:$A$49,0),MATCH(orders!K$1,products!$A$1:$G$1,0))</f>
        <v>M</v>
      </c>
      <c r="L790" t="str">
        <f t="shared" si="37"/>
        <v>Medium</v>
      </c>
      <c r="M790" s="17">
        <f>INDEX(products!$A$1:$G$49,MATCH(orders!$D790,products!$A$1:$A$49,0),MATCH(orders!M$1,products!$A$1:$G$1,0))</f>
        <v>2.5</v>
      </c>
      <c r="N790" s="13">
        <f>INDEX(products!$A$1:$G$49,MATCH(orders!$D790,products!$A$1:$A$49,0),MATCH(orders!N$1,products!$A$1:$G$1,0))</f>
        <v>22.884999999999998</v>
      </c>
      <c r="O790" s="15">
        <f t="shared" si="38"/>
        <v>45.769999999999996</v>
      </c>
      <c r="P790" t="str">
        <f>_xlfn.XLOOKUP(C790,customers!$A$2:$A$1001,customers!$I$2:$I$1001,,0)</f>
        <v>Yes</v>
      </c>
    </row>
    <row r="791" spans="1:16" x14ac:dyDescent="0.25">
      <c r="A791" s="2" t="s">
        <v>4949</v>
      </c>
      <c r="B791" s="3">
        <v>43485</v>
      </c>
      <c r="C791" s="2" t="s">
        <v>4950</v>
      </c>
      <c r="D791" t="s">
        <v>6140</v>
      </c>
      <c r="E791" s="2">
        <v>6</v>
      </c>
      <c r="F791" s="2" t="str">
        <f>_xlfn.XLOOKUP(C791,customers!$A$2:$A$1001,customers!$B$2:$B$1001,,0)</f>
        <v>Nobe Buney</v>
      </c>
      <c r="G791" s="2" t="str">
        <f>IF(_xlfn.XLOOKUP(orders!C791,customers!$A$1:$A$1001,customers!$C$1:$C$1001,,0)=0,"",_xlfn.XLOOKUP(orders!C791,customers!$A$1:$A$1001,customers!$C$1:$C$1001,,0))</f>
        <v>nbuneylx@jugem.jp</v>
      </c>
      <c r="H791" s="2" t="str">
        <f>_xlfn.XLOOKUP(C791,customers!$A$1:$A$1001,customers!$G$1:$G$1001,,0)</f>
        <v>United States</v>
      </c>
      <c r="I791" t="str">
        <f>INDEX(products!$A$1:$G$49,MATCH(orders!$D791,products!$A$1:$A$49,0),MATCH(orders!I$1,products!$A$1:$G$1,0))</f>
        <v>Ara</v>
      </c>
      <c r="J791" t="str">
        <f t="shared" si="36"/>
        <v>Arabica</v>
      </c>
      <c r="K791" t="str">
        <f>INDEX(products!$A$1:$G$49,MATCH(orders!$D791,products!$A$1:$A$49,0),MATCH(orders!K$1,products!$A$1:$G$1,0))</f>
        <v>L</v>
      </c>
      <c r="L791" t="str">
        <f t="shared" si="37"/>
        <v>Light</v>
      </c>
      <c r="M791" s="17">
        <f>INDEX(products!$A$1:$G$49,MATCH(orders!$D791,products!$A$1:$A$49,0),MATCH(orders!M$1,products!$A$1:$G$1,0))</f>
        <v>1</v>
      </c>
      <c r="N791" s="13">
        <f>INDEX(products!$A$1:$G$49,MATCH(orders!$D791,products!$A$1:$A$49,0),MATCH(orders!N$1,products!$A$1:$G$1,0))</f>
        <v>12.95</v>
      </c>
      <c r="O791" s="15">
        <f t="shared" si="38"/>
        <v>77.699999999999989</v>
      </c>
      <c r="P791" t="str">
        <f>_xlfn.XLOOKUP(C791,customers!$A$2:$A$1001,customers!$I$2:$I$1001,,0)</f>
        <v>No</v>
      </c>
    </row>
    <row r="792" spans="1:16" x14ac:dyDescent="0.25">
      <c r="A792" s="2" t="s">
        <v>4955</v>
      </c>
      <c r="B792" s="3">
        <v>44613</v>
      </c>
      <c r="C792" s="2" t="s">
        <v>4956</v>
      </c>
      <c r="D792" t="s">
        <v>6180</v>
      </c>
      <c r="E792" s="2">
        <v>3</v>
      </c>
      <c r="F792" s="2" t="str">
        <f>_xlfn.XLOOKUP(C792,customers!$A$2:$A$1001,customers!$B$2:$B$1001,,0)</f>
        <v>Silvan McShea</v>
      </c>
      <c r="G792" s="2" t="str">
        <f>IF(_xlfn.XLOOKUP(orders!C792,customers!$A$1:$A$1001,customers!$C$1:$C$1001,,0)=0,"",_xlfn.XLOOKUP(orders!C792,customers!$A$1:$A$1001,customers!$C$1:$C$1001,,0))</f>
        <v>smcshealy@photobucket.com</v>
      </c>
      <c r="H792" s="2" t="str">
        <f>_xlfn.XLOOKUP(C792,customers!$A$1:$A$1001,customers!$G$1:$G$1001,,0)</f>
        <v>United States</v>
      </c>
      <c r="I792" t="str">
        <f>INDEX(products!$A$1:$G$49,MATCH(orders!$D792,products!$A$1:$A$49,0),MATCH(orders!I$1,products!$A$1:$G$1,0))</f>
        <v>Ara</v>
      </c>
      <c r="J792" t="str">
        <f t="shared" si="36"/>
        <v>Arabica</v>
      </c>
      <c r="K792" t="str">
        <f>INDEX(products!$A$1:$G$49,MATCH(orders!$D792,products!$A$1:$A$49,0),MATCH(orders!K$1,products!$A$1:$G$1,0))</f>
        <v>L</v>
      </c>
      <c r="L792" t="str">
        <f t="shared" si="37"/>
        <v>Light</v>
      </c>
      <c r="M792" s="17">
        <f>INDEX(products!$A$1:$G$49,MATCH(orders!$D792,products!$A$1:$A$49,0),MATCH(orders!M$1,products!$A$1:$G$1,0))</f>
        <v>0.5</v>
      </c>
      <c r="N792" s="13">
        <f>INDEX(products!$A$1:$G$49,MATCH(orders!$D792,products!$A$1:$A$49,0),MATCH(orders!N$1,products!$A$1:$G$1,0))</f>
        <v>7.77</v>
      </c>
      <c r="O792" s="15">
        <f t="shared" si="38"/>
        <v>23.31</v>
      </c>
      <c r="P792" t="str">
        <f>_xlfn.XLOOKUP(C792,customers!$A$2:$A$1001,customers!$I$2:$I$1001,,0)</f>
        <v>No</v>
      </c>
    </row>
    <row r="793" spans="1:16" x14ac:dyDescent="0.25">
      <c r="A793" s="2" t="s">
        <v>4961</v>
      </c>
      <c r="B793" s="3">
        <v>43954</v>
      </c>
      <c r="C793" s="2" t="s">
        <v>4962</v>
      </c>
      <c r="D793" t="s">
        <v>6145</v>
      </c>
      <c r="E793" s="2">
        <v>5</v>
      </c>
      <c r="F793" s="2" t="str">
        <f>_xlfn.XLOOKUP(C793,customers!$A$2:$A$1001,customers!$B$2:$B$1001,,0)</f>
        <v>Karylin Huddart</v>
      </c>
      <c r="G793" s="2" t="str">
        <f>IF(_xlfn.XLOOKUP(orders!C793,customers!$A$1:$A$1001,customers!$C$1:$C$1001,,0)=0,"",_xlfn.XLOOKUP(orders!C793,customers!$A$1:$A$1001,customers!$C$1:$C$1001,,0))</f>
        <v>khuddartlz@about.com</v>
      </c>
      <c r="H793" s="2" t="str">
        <f>_xlfn.XLOOKUP(C793,customers!$A$1:$A$1001,customers!$G$1:$G$1001,,0)</f>
        <v>United States</v>
      </c>
      <c r="I793" t="str">
        <f>INDEX(products!$A$1:$G$49,MATCH(orders!$D793,products!$A$1:$A$49,0),MATCH(orders!I$1,products!$A$1:$G$1,0))</f>
        <v>Lib</v>
      </c>
      <c r="J793" t="str">
        <f t="shared" si="36"/>
        <v>Liberica</v>
      </c>
      <c r="K793" t="str">
        <f>INDEX(products!$A$1:$G$49,MATCH(orders!$D793,products!$A$1:$A$49,0),MATCH(orders!K$1,products!$A$1:$G$1,0))</f>
        <v>L</v>
      </c>
      <c r="L793" t="str">
        <f t="shared" si="37"/>
        <v>Light</v>
      </c>
      <c r="M793" s="17">
        <f>INDEX(products!$A$1:$G$49,MATCH(orders!$D793,products!$A$1:$A$49,0),MATCH(orders!M$1,products!$A$1:$G$1,0))</f>
        <v>0.2</v>
      </c>
      <c r="N793" s="13">
        <f>INDEX(products!$A$1:$G$49,MATCH(orders!$D793,products!$A$1:$A$49,0),MATCH(orders!N$1,products!$A$1:$G$1,0))</f>
        <v>4.7549999999999999</v>
      </c>
      <c r="O793" s="15">
        <f t="shared" si="38"/>
        <v>23.774999999999999</v>
      </c>
      <c r="P793" t="str">
        <f>_xlfn.XLOOKUP(C793,customers!$A$2:$A$1001,customers!$I$2:$I$1001,,0)</f>
        <v>Yes</v>
      </c>
    </row>
    <row r="794" spans="1:16" x14ac:dyDescent="0.25">
      <c r="A794" s="2" t="s">
        <v>4967</v>
      </c>
      <c r="B794" s="3">
        <v>43545</v>
      </c>
      <c r="C794" s="2" t="s">
        <v>4968</v>
      </c>
      <c r="D794" t="s">
        <v>6160</v>
      </c>
      <c r="E794" s="2">
        <v>6</v>
      </c>
      <c r="F794" s="2" t="str">
        <f>_xlfn.XLOOKUP(C794,customers!$A$2:$A$1001,customers!$B$2:$B$1001,,0)</f>
        <v>Jereme Gippes</v>
      </c>
      <c r="G794" s="2" t="str">
        <f>IF(_xlfn.XLOOKUP(orders!C794,customers!$A$1:$A$1001,customers!$C$1:$C$1001,,0)=0,"",_xlfn.XLOOKUP(orders!C794,customers!$A$1:$A$1001,customers!$C$1:$C$1001,,0))</f>
        <v>jgippesm0@cloudflare.com</v>
      </c>
      <c r="H794" s="2" t="str">
        <f>_xlfn.XLOOKUP(C794,customers!$A$1:$A$1001,customers!$G$1:$G$1001,,0)</f>
        <v>United Kingdom</v>
      </c>
      <c r="I794" t="str">
        <f>INDEX(products!$A$1:$G$49,MATCH(orders!$D794,products!$A$1:$A$49,0),MATCH(orders!I$1,products!$A$1:$G$1,0))</f>
        <v>Lib</v>
      </c>
      <c r="J794" t="str">
        <f t="shared" si="36"/>
        <v>Liberica</v>
      </c>
      <c r="K794" t="str">
        <f>INDEX(products!$A$1:$G$49,MATCH(orders!$D794,products!$A$1:$A$49,0),MATCH(orders!K$1,products!$A$1:$G$1,0))</f>
        <v>M</v>
      </c>
      <c r="L794" t="str">
        <f t="shared" si="37"/>
        <v>Medium</v>
      </c>
      <c r="M794" s="17">
        <f>INDEX(products!$A$1:$G$49,MATCH(orders!$D794,products!$A$1:$A$49,0),MATCH(orders!M$1,products!$A$1:$G$1,0))</f>
        <v>0.5</v>
      </c>
      <c r="N794" s="13">
        <f>INDEX(products!$A$1:$G$49,MATCH(orders!$D794,products!$A$1:$A$49,0),MATCH(orders!N$1,products!$A$1:$G$1,0))</f>
        <v>8.73</v>
      </c>
      <c r="O794" s="15">
        <f t="shared" si="38"/>
        <v>52.38</v>
      </c>
      <c r="P794" t="str">
        <f>_xlfn.XLOOKUP(C794,customers!$A$2:$A$1001,customers!$I$2:$I$1001,,0)</f>
        <v>Yes</v>
      </c>
    </row>
    <row r="795" spans="1:16" x14ac:dyDescent="0.25">
      <c r="A795" s="2" t="s">
        <v>4973</v>
      </c>
      <c r="B795" s="3">
        <v>43629</v>
      </c>
      <c r="C795" s="2" t="s">
        <v>4974</v>
      </c>
      <c r="D795" t="s">
        <v>6178</v>
      </c>
      <c r="E795" s="2">
        <v>5</v>
      </c>
      <c r="F795" s="2" t="str">
        <f>_xlfn.XLOOKUP(C795,customers!$A$2:$A$1001,customers!$B$2:$B$1001,,0)</f>
        <v>Lukas Whittlesee</v>
      </c>
      <c r="G795" s="2" t="str">
        <f>IF(_xlfn.XLOOKUP(orders!C795,customers!$A$1:$A$1001,customers!$C$1:$C$1001,,0)=0,"",_xlfn.XLOOKUP(orders!C795,customers!$A$1:$A$1001,customers!$C$1:$C$1001,,0))</f>
        <v>lwhittleseem1@e-recht24.de</v>
      </c>
      <c r="H795" s="2" t="str">
        <f>_xlfn.XLOOKUP(C795,customers!$A$1:$A$1001,customers!$G$1:$G$1001,,0)</f>
        <v>United States</v>
      </c>
      <c r="I795" t="str">
        <f>INDEX(products!$A$1:$G$49,MATCH(orders!$D795,products!$A$1:$A$49,0),MATCH(orders!I$1,products!$A$1:$G$1,0))</f>
        <v>Rob</v>
      </c>
      <c r="J795" t="str">
        <f t="shared" si="36"/>
        <v>Robusta</v>
      </c>
      <c r="K795" t="str">
        <f>INDEX(products!$A$1:$G$49,MATCH(orders!$D795,products!$A$1:$A$49,0),MATCH(orders!K$1,products!$A$1:$G$1,0))</f>
        <v>L</v>
      </c>
      <c r="L795" t="str">
        <f t="shared" si="37"/>
        <v>Light</v>
      </c>
      <c r="M795" s="17">
        <f>INDEX(products!$A$1:$G$49,MATCH(orders!$D795,products!$A$1:$A$49,0),MATCH(orders!M$1,products!$A$1:$G$1,0))</f>
        <v>0.2</v>
      </c>
      <c r="N795" s="13">
        <f>INDEX(products!$A$1:$G$49,MATCH(orders!$D795,products!$A$1:$A$49,0),MATCH(orders!N$1,products!$A$1:$G$1,0))</f>
        <v>3.5849999999999995</v>
      </c>
      <c r="O795" s="15">
        <f t="shared" si="38"/>
        <v>17.924999999999997</v>
      </c>
      <c r="P795" t="str">
        <f>_xlfn.XLOOKUP(C795,customers!$A$2:$A$1001,customers!$I$2:$I$1001,,0)</f>
        <v>No</v>
      </c>
    </row>
    <row r="796" spans="1:16" x14ac:dyDescent="0.25">
      <c r="A796" s="2" t="s">
        <v>4979</v>
      </c>
      <c r="B796" s="3">
        <v>43987</v>
      </c>
      <c r="C796" s="2" t="s">
        <v>4980</v>
      </c>
      <c r="D796" t="s">
        <v>6182</v>
      </c>
      <c r="E796" s="2">
        <v>5</v>
      </c>
      <c r="F796" s="2" t="str">
        <f>_xlfn.XLOOKUP(C796,customers!$A$2:$A$1001,customers!$B$2:$B$1001,,0)</f>
        <v>Gregorius Trengrove</v>
      </c>
      <c r="G796" s="2" t="str">
        <f>IF(_xlfn.XLOOKUP(orders!C796,customers!$A$1:$A$1001,customers!$C$1:$C$1001,,0)=0,"",_xlfn.XLOOKUP(orders!C796,customers!$A$1:$A$1001,customers!$C$1:$C$1001,,0))</f>
        <v>gtrengrovem2@elpais.com</v>
      </c>
      <c r="H796" s="2" t="str">
        <f>_xlfn.XLOOKUP(C796,customers!$A$1:$A$1001,customers!$G$1:$G$1001,,0)</f>
        <v>United States</v>
      </c>
      <c r="I796" t="str">
        <f>INDEX(products!$A$1:$G$49,MATCH(orders!$D796,products!$A$1:$A$49,0),MATCH(orders!I$1,products!$A$1:$G$1,0))</f>
        <v>Ara</v>
      </c>
      <c r="J796" t="str">
        <f t="shared" si="36"/>
        <v>Arabica</v>
      </c>
      <c r="K796" t="str">
        <f>INDEX(products!$A$1:$G$49,MATCH(orders!$D796,products!$A$1:$A$49,0),MATCH(orders!K$1,products!$A$1:$G$1,0))</f>
        <v>L</v>
      </c>
      <c r="L796" t="str">
        <f t="shared" si="37"/>
        <v>Light</v>
      </c>
      <c r="M796" s="17">
        <f>INDEX(products!$A$1:$G$49,MATCH(orders!$D796,products!$A$1:$A$49,0),MATCH(orders!M$1,products!$A$1:$G$1,0))</f>
        <v>2.5</v>
      </c>
      <c r="N796" s="13">
        <f>INDEX(products!$A$1:$G$49,MATCH(orders!$D796,products!$A$1:$A$49,0),MATCH(orders!N$1,products!$A$1:$G$1,0))</f>
        <v>29.784999999999997</v>
      </c>
      <c r="O796" s="15">
        <f t="shared" si="38"/>
        <v>148.92499999999998</v>
      </c>
      <c r="P796" t="str">
        <f>_xlfn.XLOOKUP(C796,customers!$A$2:$A$1001,customers!$I$2:$I$1001,,0)</f>
        <v>No</v>
      </c>
    </row>
    <row r="797" spans="1:16" x14ac:dyDescent="0.25">
      <c r="A797" s="2" t="s">
        <v>4985</v>
      </c>
      <c r="B797" s="3">
        <v>43540</v>
      </c>
      <c r="C797" s="2" t="s">
        <v>4986</v>
      </c>
      <c r="D797" t="s">
        <v>6173</v>
      </c>
      <c r="E797" s="2">
        <v>4</v>
      </c>
      <c r="F797" s="2" t="str">
        <f>_xlfn.XLOOKUP(C797,customers!$A$2:$A$1001,customers!$B$2:$B$1001,,0)</f>
        <v>Wright Caldero</v>
      </c>
      <c r="G797" s="2" t="str">
        <f>IF(_xlfn.XLOOKUP(orders!C797,customers!$A$1:$A$1001,customers!$C$1:$C$1001,,0)=0,"",_xlfn.XLOOKUP(orders!C797,customers!$A$1:$A$1001,customers!$C$1:$C$1001,,0))</f>
        <v>wcalderom3@stumbleupon.com</v>
      </c>
      <c r="H797" s="2" t="str">
        <f>_xlfn.XLOOKUP(C797,customers!$A$1:$A$1001,customers!$G$1:$G$1001,,0)</f>
        <v>United States</v>
      </c>
      <c r="I797" t="str">
        <f>INDEX(products!$A$1:$G$49,MATCH(orders!$D797,products!$A$1:$A$49,0),MATCH(orders!I$1,products!$A$1:$G$1,0))</f>
        <v>Rob</v>
      </c>
      <c r="J797" t="str">
        <f t="shared" si="36"/>
        <v>Robusta</v>
      </c>
      <c r="K797" t="str">
        <f>INDEX(products!$A$1:$G$49,MATCH(orders!$D797,products!$A$1:$A$49,0),MATCH(orders!K$1,products!$A$1:$G$1,0))</f>
        <v>L</v>
      </c>
      <c r="L797" t="str">
        <f t="shared" si="37"/>
        <v>Light</v>
      </c>
      <c r="M797" s="17">
        <f>INDEX(products!$A$1:$G$49,MATCH(orders!$D797,products!$A$1:$A$49,0),MATCH(orders!M$1,products!$A$1:$G$1,0))</f>
        <v>0.5</v>
      </c>
      <c r="N797" s="13">
        <f>INDEX(products!$A$1:$G$49,MATCH(orders!$D797,products!$A$1:$A$49,0),MATCH(orders!N$1,products!$A$1:$G$1,0))</f>
        <v>7.169999999999999</v>
      </c>
      <c r="O797" s="15">
        <f t="shared" si="38"/>
        <v>28.679999999999996</v>
      </c>
      <c r="P797" t="str">
        <f>_xlfn.XLOOKUP(C797,customers!$A$2:$A$1001,customers!$I$2:$I$1001,,0)</f>
        <v>No</v>
      </c>
    </row>
    <row r="798" spans="1:16" x14ac:dyDescent="0.25">
      <c r="A798" s="2" t="s">
        <v>4991</v>
      </c>
      <c r="B798" s="3">
        <v>44533</v>
      </c>
      <c r="C798" s="2" t="s">
        <v>4992</v>
      </c>
      <c r="D798" t="s">
        <v>6161</v>
      </c>
      <c r="E798" s="2">
        <v>1</v>
      </c>
      <c r="F798" s="2" t="str">
        <f>_xlfn.XLOOKUP(C798,customers!$A$2:$A$1001,customers!$B$2:$B$1001,,0)</f>
        <v>Merell Zanazzi</v>
      </c>
      <c r="G798" s="2" t="str">
        <f>IF(_xlfn.XLOOKUP(orders!C798,customers!$A$1:$A$1001,customers!$C$1:$C$1001,,0)=0,"",_xlfn.XLOOKUP(orders!C798,customers!$A$1:$A$1001,customers!$C$1:$C$1001,,0))</f>
        <v/>
      </c>
      <c r="H798" s="2" t="str">
        <f>_xlfn.XLOOKUP(C798,customers!$A$1:$A$1001,customers!$G$1:$G$1001,,0)</f>
        <v>United States</v>
      </c>
      <c r="I798" t="str">
        <f>INDEX(products!$A$1:$G$49,MATCH(orders!$D798,products!$A$1:$A$49,0),MATCH(orders!I$1,products!$A$1:$G$1,0))</f>
        <v>Lib</v>
      </c>
      <c r="J798" t="str">
        <f t="shared" si="36"/>
        <v>Liberica</v>
      </c>
      <c r="K798" t="str">
        <f>INDEX(products!$A$1:$G$49,MATCH(orders!$D798,products!$A$1:$A$49,0),MATCH(orders!K$1,products!$A$1:$G$1,0))</f>
        <v>L</v>
      </c>
      <c r="L798" t="str">
        <f t="shared" si="37"/>
        <v>Light</v>
      </c>
      <c r="M798" s="17">
        <f>INDEX(products!$A$1:$G$49,MATCH(orders!$D798,products!$A$1:$A$49,0),MATCH(orders!M$1,products!$A$1:$G$1,0))</f>
        <v>0.5</v>
      </c>
      <c r="N798" s="13">
        <f>INDEX(products!$A$1:$G$49,MATCH(orders!$D798,products!$A$1:$A$49,0),MATCH(orders!N$1,products!$A$1:$G$1,0))</f>
        <v>9.51</v>
      </c>
      <c r="O798" s="15">
        <f t="shared" si="38"/>
        <v>9.51</v>
      </c>
      <c r="P798" t="str">
        <f>_xlfn.XLOOKUP(C798,customers!$A$2:$A$1001,customers!$I$2:$I$1001,,0)</f>
        <v>No</v>
      </c>
    </row>
    <row r="799" spans="1:16" x14ac:dyDescent="0.25">
      <c r="A799" s="2" t="s">
        <v>4996</v>
      </c>
      <c r="B799" s="3">
        <v>44751</v>
      </c>
      <c r="C799" s="2" t="s">
        <v>4997</v>
      </c>
      <c r="D799" t="s">
        <v>6180</v>
      </c>
      <c r="E799" s="2">
        <v>4</v>
      </c>
      <c r="F799" s="2" t="str">
        <f>_xlfn.XLOOKUP(C799,customers!$A$2:$A$1001,customers!$B$2:$B$1001,,0)</f>
        <v>Jed Kennicott</v>
      </c>
      <c r="G799" s="2" t="str">
        <f>IF(_xlfn.XLOOKUP(orders!C799,customers!$A$1:$A$1001,customers!$C$1:$C$1001,,0)=0,"",_xlfn.XLOOKUP(orders!C799,customers!$A$1:$A$1001,customers!$C$1:$C$1001,,0))</f>
        <v>jkennicottm5@yahoo.co.jp</v>
      </c>
      <c r="H799" s="2" t="str">
        <f>_xlfn.XLOOKUP(C799,customers!$A$1:$A$1001,customers!$G$1:$G$1001,,0)</f>
        <v>United States</v>
      </c>
      <c r="I799" t="str">
        <f>INDEX(products!$A$1:$G$49,MATCH(orders!$D799,products!$A$1:$A$49,0),MATCH(orders!I$1,products!$A$1:$G$1,0))</f>
        <v>Ara</v>
      </c>
      <c r="J799" t="str">
        <f t="shared" si="36"/>
        <v>Arabica</v>
      </c>
      <c r="K799" t="str">
        <f>INDEX(products!$A$1:$G$49,MATCH(orders!$D799,products!$A$1:$A$49,0),MATCH(orders!K$1,products!$A$1:$G$1,0))</f>
        <v>L</v>
      </c>
      <c r="L799" t="str">
        <f t="shared" si="37"/>
        <v>Light</v>
      </c>
      <c r="M799" s="17">
        <f>INDEX(products!$A$1:$G$49,MATCH(orders!$D799,products!$A$1:$A$49,0),MATCH(orders!M$1,products!$A$1:$G$1,0))</f>
        <v>0.5</v>
      </c>
      <c r="N799" s="13">
        <f>INDEX(products!$A$1:$G$49,MATCH(orders!$D799,products!$A$1:$A$49,0),MATCH(orders!N$1,products!$A$1:$G$1,0))</f>
        <v>7.77</v>
      </c>
      <c r="O799" s="15">
        <f t="shared" si="38"/>
        <v>31.08</v>
      </c>
      <c r="P799" t="str">
        <f>_xlfn.XLOOKUP(C799,customers!$A$2:$A$1001,customers!$I$2:$I$1001,,0)</f>
        <v>No</v>
      </c>
    </row>
    <row r="800" spans="1:16" x14ac:dyDescent="0.25">
      <c r="A800" s="2" t="s">
        <v>5002</v>
      </c>
      <c r="B800" s="3">
        <v>43950</v>
      </c>
      <c r="C800" s="2" t="s">
        <v>5003</v>
      </c>
      <c r="D800" t="s">
        <v>6163</v>
      </c>
      <c r="E800" s="2">
        <v>3</v>
      </c>
      <c r="F800" s="2" t="str">
        <f>_xlfn.XLOOKUP(C800,customers!$A$2:$A$1001,customers!$B$2:$B$1001,,0)</f>
        <v>Guenevere Ruggen</v>
      </c>
      <c r="G800" s="2" t="str">
        <f>IF(_xlfn.XLOOKUP(orders!C800,customers!$A$1:$A$1001,customers!$C$1:$C$1001,,0)=0,"",_xlfn.XLOOKUP(orders!C800,customers!$A$1:$A$1001,customers!$C$1:$C$1001,,0))</f>
        <v>gruggenm6@nymag.com</v>
      </c>
      <c r="H800" s="2" t="str">
        <f>_xlfn.XLOOKUP(C800,customers!$A$1:$A$1001,customers!$G$1:$G$1001,,0)</f>
        <v>United States</v>
      </c>
      <c r="I800" t="str">
        <f>INDEX(products!$A$1:$G$49,MATCH(orders!$D800,products!$A$1:$A$49,0),MATCH(orders!I$1,products!$A$1:$G$1,0))</f>
        <v>Rob</v>
      </c>
      <c r="J800" t="str">
        <f t="shared" si="36"/>
        <v>Robusta</v>
      </c>
      <c r="K800" t="str">
        <f>INDEX(products!$A$1:$G$49,MATCH(orders!$D800,products!$A$1:$A$49,0),MATCH(orders!K$1,products!$A$1:$G$1,0))</f>
        <v>D</v>
      </c>
      <c r="L800" t="str">
        <f t="shared" si="37"/>
        <v>Dark</v>
      </c>
      <c r="M800" s="17">
        <f>INDEX(products!$A$1:$G$49,MATCH(orders!$D800,products!$A$1:$A$49,0),MATCH(orders!M$1,products!$A$1:$G$1,0))</f>
        <v>0.2</v>
      </c>
      <c r="N800" s="13">
        <f>INDEX(products!$A$1:$G$49,MATCH(orders!$D800,products!$A$1:$A$49,0),MATCH(orders!N$1,products!$A$1:$G$1,0))</f>
        <v>2.6849999999999996</v>
      </c>
      <c r="O800" s="15">
        <f t="shared" si="38"/>
        <v>8.0549999999999997</v>
      </c>
      <c r="P800" t="str">
        <f>_xlfn.XLOOKUP(C800,customers!$A$2:$A$1001,customers!$I$2:$I$1001,,0)</f>
        <v>Yes</v>
      </c>
    </row>
    <row r="801" spans="1:16" x14ac:dyDescent="0.25">
      <c r="A801" s="2" t="s">
        <v>5008</v>
      </c>
      <c r="B801" s="3">
        <v>44588</v>
      </c>
      <c r="C801" s="2" t="s">
        <v>5009</v>
      </c>
      <c r="D801" t="s">
        <v>6183</v>
      </c>
      <c r="E801" s="2">
        <v>3</v>
      </c>
      <c r="F801" s="2" t="str">
        <f>_xlfn.XLOOKUP(C801,customers!$A$2:$A$1001,customers!$B$2:$B$1001,,0)</f>
        <v>Gonzales Cicculi</v>
      </c>
      <c r="G801" s="2" t="str">
        <f>IF(_xlfn.XLOOKUP(orders!C801,customers!$A$1:$A$1001,customers!$C$1:$C$1001,,0)=0,"",_xlfn.XLOOKUP(orders!C801,customers!$A$1:$A$1001,customers!$C$1:$C$1001,,0))</f>
        <v/>
      </c>
      <c r="H801" s="2" t="str">
        <f>_xlfn.XLOOKUP(C801,customers!$A$1:$A$1001,customers!$G$1:$G$1001,,0)</f>
        <v>United States</v>
      </c>
      <c r="I801" t="str">
        <f>INDEX(products!$A$1:$G$49,MATCH(orders!$D801,products!$A$1:$A$49,0),MATCH(orders!I$1,products!$A$1:$G$1,0))</f>
        <v>Exc</v>
      </c>
      <c r="J801" t="str">
        <f t="shared" si="36"/>
        <v>Excelsa</v>
      </c>
      <c r="K801" t="str">
        <f>INDEX(products!$A$1:$G$49,MATCH(orders!$D801,products!$A$1:$A$49,0),MATCH(orders!K$1,products!$A$1:$G$1,0))</f>
        <v>D</v>
      </c>
      <c r="L801" t="str">
        <f t="shared" si="37"/>
        <v>Dark</v>
      </c>
      <c r="M801" s="17">
        <f>INDEX(products!$A$1:$G$49,MATCH(orders!$D801,products!$A$1:$A$49,0),MATCH(orders!M$1,products!$A$1:$G$1,0))</f>
        <v>1</v>
      </c>
      <c r="N801" s="13">
        <f>INDEX(products!$A$1:$G$49,MATCH(orders!$D801,products!$A$1:$A$49,0),MATCH(orders!N$1,products!$A$1:$G$1,0))</f>
        <v>12.15</v>
      </c>
      <c r="O801" s="15">
        <f t="shared" si="38"/>
        <v>36.450000000000003</v>
      </c>
      <c r="P801" t="str">
        <f>_xlfn.XLOOKUP(C801,customers!$A$2:$A$1001,customers!$I$2:$I$1001,,0)</f>
        <v>Yes</v>
      </c>
    </row>
    <row r="802" spans="1:16" x14ac:dyDescent="0.25">
      <c r="A802" s="2" t="s">
        <v>5012</v>
      </c>
      <c r="B802" s="3">
        <v>44240</v>
      </c>
      <c r="C802" s="2" t="s">
        <v>5013</v>
      </c>
      <c r="D802" t="s">
        <v>6163</v>
      </c>
      <c r="E802" s="2">
        <v>6</v>
      </c>
      <c r="F802" s="2" t="str">
        <f>_xlfn.XLOOKUP(C802,customers!$A$2:$A$1001,customers!$B$2:$B$1001,,0)</f>
        <v>Man Fright</v>
      </c>
      <c r="G802" s="2" t="str">
        <f>IF(_xlfn.XLOOKUP(orders!C802,customers!$A$1:$A$1001,customers!$C$1:$C$1001,,0)=0,"",_xlfn.XLOOKUP(orders!C802,customers!$A$1:$A$1001,customers!$C$1:$C$1001,,0))</f>
        <v>mfrightm8@harvard.edu</v>
      </c>
      <c r="H802" s="2" t="str">
        <f>_xlfn.XLOOKUP(C802,customers!$A$1:$A$1001,customers!$G$1:$G$1001,,0)</f>
        <v>Ireland</v>
      </c>
      <c r="I802" t="str">
        <f>INDEX(products!$A$1:$G$49,MATCH(orders!$D802,products!$A$1:$A$49,0),MATCH(orders!I$1,products!$A$1:$G$1,0))</f>
        <v>Rob</v>
      </c>
      <c r="J802" t="str">
        <f t="shared" si="36"/>
        <v>Robusta</v>
      </c>
      <c r="K802" t="str">
        <f>INDEX(products!$A$1:$G$49,MATCH(orders!$D802,products!$A$1:$A$49,0),MATCH(orders!K$1,products!$A$1:$G$1,0))</f>
        <v>D</v>
      </c>
      <c r="L802" t="str">
        <f t="shared" si="37"/>
        <v>Dark</v>
      </c>
      <c r="M802" s="17">
        <f>INDEX(products!$A$1:$G$49,MATCH(orders!$D802,products!$A$1:$A$49,0),MATCH(orders!M$1,products!$A$1:$G$1,0))</f>
        <v>0.2</v>
      </c>
      <c r="N802" s="13">
        <f>INDEX(products!$A$1:$G$49,MATCH(orders!$D802,products!$A$1:$A$49,0),MATCH(orders!N$1,products!$A$1:$G$1,0))</f>
        <v>2.6849999999999996</v>
      </c>
      <c r="O802" s="15">
        <f t="shared" si="38"/>
        <v>16.11</v>
      </c>
      <c r="P802" t="str">
        <f>_xlfn.XLOOKUP(C802,customers!$A$2:$A$1001,customers!$I$2:$I$1001,,0)</f>
        <v>No</v>
      </c>
    </row>
    <row r="803" spans="1:16" x14ac:dyDescent="0.25">
      <c r="A803" s="2" t="s">
        <v>5018</v>
      </c>
      <c r="B803" s="3">
        <v>44025</v>
      </c>
      <c r="C803" s="2" t="s">
        <v>5019</v>
      </c>
      <c r="D803" t="s">
        <v>6149</v>
      </c>
      <c r="E803" s="2">
        <v>2</v>
      </c>
      <c r="F803" s="2" t="str">
        <f>_xlfn.XLOOKUP(C803,customers!$A$2:$A$1001,customers!$B$2:$B$1001,,0)</f>
        <v>Boyce Tarte</v>
      </c>
      <c r="G803" s="2" t="str">
        <f>IF(_xlfn.XLOOKUP(orders!C803,customers!$A$1:$A$1001,customers!$C$1:$C$1001,,0)=0,"",_xlfn.XLOOKUP(orders!C803,customers!$A$1:$A$1001,customers!$C$1:$C$1001,,0))</f>
        <v>btartem9@aol.com</v>
      </c>
      <c r="H803" s="2" t="str">
        <f>_xlfn.XLOOKUP(C803,customers!$A$1:$A$1001,customers!$G$1:$G$1001,,0)</f>
        <v>United States</v>
      </c>
      <c r="I803" t="str">
        <f>INDEX(products!$A$1:$G$49,MATCH(orders!$D803,products!$A$1:$A$49,0),MATCH(orders!I$1,products!$A$1:$G$1,0))</f>
        <v>Rob</v>
      </c>
      <c r="J803" t="str">
        <f t="shared" si="36"/>
        <v>Robusta</v>
      </c>
      <c r="K803" t="str">
        <f>INDEX(products!$A$1:$G$49,MATCH(orders!$D803,products!$A$1:$A$49,0),MATCH(orders!K$1,products!$A$1:$G$1,0))</f>
        <v>D</v>
      </c>
      <c r="L803" t="str">
        <f t="shared" si="37"/>
        <v>Dark</v>
      </c>
      <c r="M803" s="17">
        <f>INDEX(products!$A$1:$G$49,MATCH(orders!$D803,products!$A$1:$A$49,0),MATCH(orders!M$1,products!$A$1:$G$1,0))</f>
        <v>2.5</v>
      </c>
      <c r="N803" s="13">
        <f>INDEX(products!$A$1:$G$49,MATCH(orders!$D803,products!$A$1:$A$49,0),MATCH(orders!N$1,products!$A$1:$G$1,0))</f>
        <v>20.584999999999997</v>
      </c>
      <c r="O803" s="15">
        <f t="shared" si="38"/>
        <v>41.169999999999995</v>
      </c>
      <c r="P803" t="str">
        <f>_xlfn.XLOOKUP(C803,customers!$A$2:$A$1001,customers!$I$2:$I$1001,,0)</f>
        <v>Yes</v>
      </c>
    </row>
    <row r="804" spans="1:16" x14ac:dyDescent="0.25">
      <c r="A804" s="2" t="s">
        <v>5024</v>
      </c>
      <c r="B804" s="3">
        <v>43902</v>
      </c>
      <c r="C804" s="2" t="s">
        <v>5025</v>
      </c>
      <c r="D804" t="s">
        <v>6163</v>
      </c>
      <c r="E804" s="2">
        <v>4</v>
      </c>
      <c r="F804" s="2" t="str">
        <f>_xlfn.XLOOKUP(C804,customers!$A$2:$A$1001,customers!$B$2:$B$1001,,0)</f>
        <v>Caddric Krzysztofiak</v>
      </c>
      <c r="G804" s="2" t="str">
        <f>IF(_xlfn.XLOOKUP(orders!C804,customers!$A$1:$A$1001,customers!$C$1:$C$1001,,0)=0,"",_xlfn.XLOOKUP(orders!C804,customers!$A$1:$A$1001,customers!$C$1:$C$1001,,0))</f>
        <v>ckrzysztofiakma@skyrock.com</v>
      </c>
      <c r="H804" s="2" t="str">
        <f>_xlfn.XLOOKUP(C804,customers!$A$1:$A$1001,customers!$G$1:$G$1001,,0)</f>
        <v>United States</v>
      </c>
      <c r="I804" t="str">
        <f>INDEX(products!$A$1:$G$49,MATCH(orders!$D804,products!$A$1:$A$49,0),MATCH(orders!I$1,products!$A$1:$G$1,0))</f>
        <v>Rob</v>
      </c>
      <c r="J804" t="str">
        <f t="shared" si="36"/>
        <v>Robusta</v>
      </c>
      <c r="K804" t="str">
        <f>INDEX(products!$A$1:$G$49,MATCH(orders!$D804,products!$A$1:$A$49,0),MATCH(orders!K$1,products!$A$1:$G$1,0))</f>
        <v>D</v>
      </c>
      <c r="L804" t="str">
        <f t="shared" si="37"/>
        <v>Dark</v>
      </c>
      <c r="M804" s="17">
        <f>INDEX(products!$A$1:$G$49,MATCH(orders!$D804,products!$A$1:$A$49,0),MATCH(orders!M$1,products!$A$1:$G$1,0))</f>
        <v>0.2</v>
      </c>
      <c r="N804" s="13">
        <f>INDEX(products!$A$1:$G$49,MATCH(orders!$D804,products!$A$1:$A$49,0),MATCH(orders!N$1,products!$A$1:$G$1,0))</f>
        <v>2.6849999999999996</v>
      </c>
      <c r="O804" s="15">
        <f t="shared" si="38"/>
        <v>10.739999999999998</v>
      </c>
      <c r="P804" t="str">
        <f>_xlfn.XLOOKUP(C804,customers!$A$2:$A$1001,customers!$I$2:$I$1001,,0)</f>
        <v>No</v>
      </c>
    </row>
    <row r="805" spans="1:16" x14ac:dyDescent="0.25">
      <c r="A805" s="2" t="s">
        <v>5030</v>
      </c>
      <c r="B805" s="3">
        <v>43955</v>
      </c>
      <c r="C805" s="2" t="s">
        <v>5031</v>
      </c>
      <c r="D805" t="s">
        <v>6166</v>
      </c>
      <c r="E805" s="2">
        <v>4</v>
      </c>
      <c r="F805" s="2" t="str">
        <f>_xlfn.XLOOKUP(C805,customers!$A$2:$A$1001,customers!$B$2:$B$1001,,0)</f>
        <v>Darn Penquet</v>
      </c>
      <c r="G805" s="2" t="str">
        <f>IF(_xlfn.XLOOKUP(orders!C805,customers!$A$1:$A$1001,customers!$C$1:$C$1001,,0)=0,"",_xlfn.XLOOKUP(orders!C805,customers!$A$1:$A$1001,customers!$C$1:$C$1001,,0))</f>
        <v>dpenquetmb@diigo.com</v>
      </c>
      <c r="H805" s="2" t="str">
        <f>_xlfn.XLOOKUP(C805,customers!$A$1:$A$1001,customers!$G$1:$G$1001,,0)</f>
        <v>United States</v>
      </c>
      <c r="I805" t="str">
        <f>INDEX(products!$A$1:$G$49,MATCH(orders!$D805,products!$A$1:$A$49,0),MATCH(orders!I$1,products!$A$1:$G$1,0))</f>
        <v>Exc</v>
      </c>
      <c r="J805" t="str">
        <f t="shared" si="36"/>
        <v>Excelsa</v>
      </c>
      <c r="K805" t="str">
        <f>INDEX(products!$A$1:$G$49,MATCH(orders!$D805,products!$A$1:$A$49,0),MATCH(orders!K$1,products!$A$1:$G$1,0))</f>
        <v>M</v>
      </c>
      <c r="L805" t="str">
        <f t="shared" si="37"/>
        <v>Medium</v>
      </c>
      <c r="M805" s="17">
        <f>INDEX(products!$A$1:$G$49,MATCH(orders!$D805,products!$A$1:$A$49,0),MATCH(orders!M$1,products!$A$1:$G$1,0))</f>
        <v>2.5</v>
      </c>
      <c r="N805" s="13">
        <f>INDEX(products!$A$1:$G$49,MATCH(orders!$D805,products!$A$1:$A$49,0),MATCH(orders!N$1,products!$A$1:$G$1,0))</f>
        <v>31.624999999999996</v>
      </c>
      <c r="O805" s="15">
        <f t="shared" si="38"/>
        <v>126.49999999999999</v>
      </c>
      <c r="P805" t="str">
        <f>_xlfn.XLOOKUP(C805,customers!$A$2:$A$1001,customers!$I$2:$I$1001,,0)</f>
        <v>No</v>
      </c>
    </row>
    <row r="806" spans="1:16" x14ac:dyDescent="0.25">
      <c r="A806" s="2" t="s">
        <v>5035</v>
      </c>
      <c r="B806" s="3">
        <v>44289</v>
      </c>
      <c r="C806" s="2" t="s">
        <v>5036</v>
      </c>
      <c r="D806" t="s">
        <v>6179</v>
      </c>
      <c r="E806" s="2">
        <v>2</v>
      </c>
      <c r="F806" s="2" t="str">
        <f>_xlfn.XLOOKUP(C806,customers!$A$2:$A$1001,customers!$B$2:$B$1001,,0)</f>
        <v>Jammie Cloke</v>
      </c>
      <c r="G806" s="2" t="str">
        <f>IF(_xlfn.XLOOKUP(orders!C806,customers!$A$1:$A$1001,customers!$C$1:$C$1001,,0)=0,"",_xlfn.XLOOKUP(orders!C806,customers!$A$1:$A$1001,customers!$C$1:$C$1001,,0))</f>
        <v/>
      </c>
      <c r="H806" s="2" t="str">
        <f>_xlfn.XLOOKUP(C806,customers!$A$1:$A$1001,customers!$G$1:$G$1001,,0)</f>
        <v>United Kingdom</v>
      </c>
      <c r="I806" t="str">
        <f>INDEX(products!$A$1:$G$49,MATCH(orders!$D806,products!$A$1:$A$49,0),MATCH(orders!I$1,products!$A$1:$G$1,0))</f>
        <v>Rob</v>
      </c>
      <c r="J806" t="str">
        <f t="shared" si="36"/>
        <v>Robusta</v>
      </c>
      <c r="K806" t="str">
        <f>INDEX(products!$A$1:$G$49,MATCH(orders!$D806,products!$A$1:$A$49,0),MATCH(orders!K$1,products!$A$1:$G$1,0))</f>
        <v>L</v>
      </c>
      <c r="L806" t="str">
        <f t="shared" si="37"/>
        <v>Light</v>
      </c>
      <c r="M806" s="17">
        <f>INDEX(products!$A$1:$G$49,MATCH(orders!$D806,products!$A$1:$A$49,0),MATCH(orders!M$1,products!$A$1:$G$1,0))</f>
        <v>1</v>
      </c>
      <c r="N806" s="13">
        <f>INDEX(products!$A$1:$G$49,MATCH(orders!$D806,products!$A$1:$A$49,0),MATCH(orders!N$1,products!$A$1:$G$1,0))</f>
        <v>11.95</v>
      </c>
      <c r="O806" s="15">
        <f t="shared" si="38"/>
        <v>23.9</v>
      </c>
      <c r="P806" t="str">
        <f>_xlfn.XLOOKUP(C806,customers!$A$2:$A$1001,customers!$I$2:$I$1001,,0)</f>
        <v>No</v>
      </c>
    </row>
    <row r="807" spans="1:16" x14ac:dyDescent="0.25">
      <c r="A807" s="2" t="s">
        <v>5040</v>
      </c>
      <c r="B807" s="3">
        <v>44713</v>
      </c>
      <c r="C807" s="2" t="s">
        <v>5041</v>
      </c>
      <c r="D807" t="s">
        <v>6146</v>
      </c>
      <c r="E807" s="2">
        <v>1</v>
      </c>
      <c r="F807" s="2" t="str">
        <f>_xlfn.XLOOKUP(C807,customers!$A$2:$A$1001,customers!$B$2:$B$1001,,0)</f>
        <v>Chester Clowton</v>
      </c>
      <c r="G807" s="2" t="str">
        <f>IF(_xlfn.XLOOKUP(orders!C807,customers!$A$1:$A$1001,customers!$C$1:$C$1001,,0)=0,"",_xlfn.XLOOKUP(orders!C807,customers!$A$1:$A$1001,customers!$C$1:$C$1001,,0))</f>
        <v/>
      </c>
      <c r="H807" s="2" t="str">
        <f>_xlfn.XLOOKUP(C807,customers!$A$1:$A$1001,customers!$G$1:$G$1001,,0)</f>
        <v>United States</v>
      </c>
      <c r="I807" t="str">
        <f>INDEX(products!$A$1:$G$49,MATCH(orders!$D807,products!$A$1:$A$49,0),MATCH(orders!I$1,products!$A$1:$G$1,0))</f>
        <v>Rob</v>
      </c>
      <c r="J807" t="str">
        <f t="shared" si="36"/>
        <v>Robusta</v>
      </c>
      <c r="K807" t="str">
        <f>INDEX(products!$A$1:$G$49,MATCH(orders!$D807,products!$A$1:$A$49,0),MATCH(orders!K$1,products!$A$1:$G$1,0))</f>
        <v>M</v>
      </c>
      <c r="L807" t="str">
        <f t="shared" si="37"/>
        <v>Medium</v>
      </c>
      <c r="M807" s="17">
        <f>INDEX(products!$A$1:$G$49,MATCH(orders!$D807,products!$A$1:$A$49,0),MATCH(orders!M$1,products!$A$1:$G$1,0))</f>
        <v>0.5</v>
      </c>
      <c r="N807" s="13">
        <f>INDEX(products!$A$1:$G$49,MATCH(orders!$D807,products!$A$1:$A$49,0),MATCH(orders!N$1,products!$A$1:$G$1,0))</f>
        <v>5.97</v>
      </c>
      <c r="O807" s="15">
        <f t="shared" si="38"/>
        <v>5.97</v>
      </c>
      <c r="P807" t="str">
        <f>_xlfn.XLOOKUP(C807,customers!$A$2:$A$1001,customers!$I$2:$I$1001,,0)</f>
        <v>No</v>
      </c>
    </row>
    <row r="808" spans="1:16" x14ac:dyDescent="0.25">
      <c r="A808" s="2" t="s">
        <v>5046</v>
      </c>
      <c r="B808" s="3">
        <v>44241</v>
      </c>
      <c r="C808" s="2" t="s">
        <v>5047</v>
      </c>
      <c r="D808" t="s">
        <v>6150</v>
      </c>
      <c r="E808" s="2">
        <v>2</v>
      </c>
      <c r="F808" s="2" t="str">
        <f>_xlfn.XLOOKUP(C808,customers!$A$2:$A$1001,customers!$B$2:$B$1001,,0)</f>
        <v>Kathleen Diable</v>
      </c>
      <c r="G808" s="2" t="str">
        <f>IF(_xlfn.XLOOKUP(orders!C808,customers!$A$1:$A$1001,customers!$C$1:$C$1001,,0)=0,"",_xlfn.XLOOKUP(orders!C808,customers!$A$1:$A$1001,customers!$C$1:$C$1001,,0))</f>
        <v/>
      </c>
      <c r="H808" s="2" t="str">
        <f>_xlfn.XLOOKUP(C808,customers!$A$1:$A$1001,customers!$G$1:$G$1001,,0)</f>
        <v>United Kingdom</v>
      </c>
      <c r="I808" t="str">
        <f>INDEX(products!$A$1:$G$49,MATCH(orders!$D808,products!$A$1:$A$49,0),MATCH(orders!I$1,products!$A$1:$G$1,0))</f>
        <v>Lib</v>
      </c>
      <c r="J808" t="str">
        <f t="shared" si="36"/>
        <v>Liberica</v>
      </c>
      <c r="K808" t="str">
        <f>INDEX(products!$A$1:$G$49,MATCH(orders!$D808,products!$A$1:$A$49,0),MATCH(orders!K$1,products!$A$1:$G$1,0))</f>
        <v>D</v>
      </c>
      <c r="L808" t="str">
        <f t="shared" si="37"/>
        <v>Dark</v>
      </c>
      <c r="M808" s="17">
        <f>INDEX(products!$A$1:$G$49,MATCH(orders!$D808,products!$A$1:$A$49,0),MATCH(orders!M$1,products!$A$1:$G$1,0))</f>
        <v>0.2</v>
      </c>
      <c r="N808" s="13">
        <f>INDEX(products!$A$1:$G$49,MATCH(orders!$D808,products!$A$1:$A$49,0),MATCH(orders!N$1,products!$A$1:$G$1,0))</f>
        <v>3.8849999999999998</v>
      </c>
      <c r="O808" s="15">
        <f t="shared" si="38"/>
        <v>7.77</v>
      </c>
      <c r="P808" t="str">
        <f>_xlfn.XLOOKUP(C808,customers!$A$2:$A$1001,customers!$I$2:$I$1001,,0)</f>
        <v>Yes</v>
      </c>
    </row>
    <row r="809" spans="1:16" x14ac:dyDescent="0.25">
      <c r="A809" s="2" t="s">
        <v>5050</v>
      </c>
      <c r="B809" s="3">
        <v>44543</v>
      </c>
      <c r="C809" s="2" t="s">
        <v>5051</v>
      </c>
      <c r="D809" t="s">
        <v>6169</v>
      </c>
      <c r="E809" s="2">
        <v>3</v>
      </c>
      <c r="F809" s="2" t="str">
        <f>_xlfn.XLOOKUP(C809,customers!$A$2:$A$1001,customers!$B$2:$B$1001,,0)</f>
        <v>Koren Ferretti</v>
      </c>
      <c r="G809" s="2" t="str">
        <f>IF(_xlfn.XLOOKUP(orders!C809,customers!$A$1:$A$1001,customers!$C$1:$C$1001,,0)=0,"",_xlfn.XLOOKUP(orders!C809,customers!$A$1:$A$1001,customers!$C$1:$C$1001,,0))</f>
        <v>kferrettimf@huffingtonpost.com</v>
      </c>
      <c r="H809" s="2" t="str">
        <f>_xlfn.XLOOKUP(C809,customers!$A$1:$A$1001,customers!$G$1:$G$1001,,0)</f>
        <v>Ireland</v>
      </c>
      <c r="I809" t="str">
        <f>INDEX(products!$A$1:$G$49,MATCH(orders!$D809,products!$A$1:$A$49,0),MATCH(orders!I$1,products!$A$1:$G$1,0))</f>
        <v>Lib</v>
      </c>
      <c r="J809" t="str">
        <f t="shared" si="36"/>
        <v>Liberica</v>
      </c>
      <c r="K809" t="str">
        <f>INDEX(products!$A$1:$G$49,MATCH(orders!$D809,products!$A$1:$A$49,0),MATCH(orders!K$1,products!$A$1:$G$1,0))</f>
        <v>D</v>
      </c>
      <c r="L809" t="str">
        <f t="shared" si="37"/>
        <v>Dark</v>
      </c>
      <c r="M809" s="17">
        <f>INDEX(products!$A$1:$G$49,MATCH(orders!$D809,products!$A$1:$A$49,0),MATCH(orders!M$1,products!$A$1:$G$1,0))</f>
        <v>0.5</v>
      </c>
      <c r="N809" s="13">
        <f>INDEX(products!$A$1:$G$49,MATCH(orders!$D809,products!$A$1:$A$49,0),MATCH(orders!N$1,products!$A$1:$G$1,0))</f>
        <v>7.77</v>
      </c>
      <c r="O809" s="15">
        <f t="shared" si="38"/>
        <v>23.31</v>
      </c>
      <c r="P809" t="str">
        <f>_xlfn.XLOOKUP(C809,customers!$A$2:$A$1001,customers!$I$2:$I$1001,,0)</f>
        <v>No</v>
      </c>
    </row>
    <row r="810" spans="1:16" x14ac:dyDescent="0.25">
      <c r="A810" s="2" t="s">
        <v>5056</v>
      </c>
      <c r="B810" s="3">
        <v>43868</v>
      </c>
      <c r="C810" s="2" t="s">
        <v>5113</v>
      </c>
      <c r="D810" t="s">
        <v>6142</v>
      </c>
      <c r="E810" s="2">
        <v>5</v>
      </c>
      <c r="F810" s="2" t="str">
        <f>_xlfn.XLOOKUP(C810,customers!$A$2:$A$1001,customers!$B$2:$B$1001,,0)</f>
        <v>Allis Wilmore</v>
      </c>
      <c r="G810" s="2" t="str">
        <f>IF(_xlfn.XLOOKUP(orders!C810,customers!$A$1:$A$1001,customers!$C$1:$C$1001,,0)=0,"",_xlfn.XLOOKUP(orders!C810,customers!$A$1:$A$1001,customers!$C$1:$C$1001,,0))</f>
        <v/>
      </c>
      <c r="H810" s="2" t="str">
        <f>_xlfn.XLOOKUP(C810,customers!$A$1:$A$1001,customers!$G$1:$G$1001,,0)</f>
        <v>United States</v>
      </c>
      <c r="I810" t="str">
        <f>INDEX(products!$A$1:$G$49,MATCH(orders!$D810,products!$A$1:$A$49,0),MATCH(orders!I$1,products!$A$1:$G$1,0))</f>
        <v>Rob</v>
      </c>
      <c r="J810" t="str">
        <f t="shared" si="36"/>
        <v>Robusta</v>
      </c>
      <c r="K810" t="str">
        <f>INDEX(products!$A$1:$G$49,MATCH(orders!$D810,products!$A$1:$A$49,0),MATCH(orders!K$1,products!$A$1:$G$1,0))</f>
        <v>L</v>
      </c>
      <c r="L810" t="str">
        <f t="shared" si="37"/>
        <v>Light</v>
      </c>
      <c r="M810" s="17">
        <f>INDEX(products!$A$1:$G$49,MATCH(orders!$D810,products!$A$1:$A$49,0),MATCH(orders!M$1,products!$A$1:$G$1,0))</f>
        <v>2.5</v>
      </c>
      <c r="N810" s="13">
        <f>INDEX(products!$A$1:$G$49,MATCH(orders!$D810,products!$A$1:$A$49,0),MATCH(orders!N$1,products!$A$1:$G$1,0))</f>
        <v>27.484999999999996</v>
      </c>
      <c r="O810" s="15">
        <f t="shared" si="38"/>
        <v>137.42499999999998</v>
      </c>
      <c r="P810" t="str">
        <f>_xlfn.XLOOKUP(C810,customers!$A$2:$A$1001,customers!$I$2:$I$1001,,0)</f>
        <v>No</v>
      </c>
    </row>
    <row r="811" spans="1:16" x14ac:dyDescent="0.25">
      <c r="A811" s="2" t="s">
        <v>5062</v>
      </c>
      <c r="B811" s="3">
        <v>44235</v>
      </c>
      <c r="C811" s="2" t="s">
        <v>5063</v>
      </c>
      <c r="D811" t="s">
        <v>6163</v>
      </c>
      <c r="E811" s="2">
        <v>3</v>
      </c>
      <c r="F811" s="2" t="str">
        <f>_xlfn.XLOOKUP(C811,customers!$A$2:$A$1001,customers!$B$2:$B$1001,,0)</f>
        <v>Chaddie Bennie</v>
      </c>
      <c r="G811" s="2" t="str">
        <f>IF(_xlfn.XLOOKUP(orders!C811,customers!$A$1:$A$1001,customers!$C$1:$C$1001,,0)=0,"",_xlfn.XLOOKUP(orders!C811,customers!$A$1:$A$1001,customers!$C$1:$C$1001,,0))</f>
        <v/>
      </c>
      <c r="H811" s="2" t="str">
        <f>_xlfn.XLOOKUP(C811,customers!$A$1:$A$1001,customers!$G$1:$G$1001,,0)</f>
        <v>United States</v>
      </c>
      <c r="I811" t="str">
        <f>INDEX(products!$A$1:$G$49,MATCH(orders!$D811,products!$A$1:$A$49,0),MATCH(orders!I$1,products!$A$1:$G$1,0))</f>
        <v>Rob</v>
      </c>
      <c r="J811" t="str">
        <f t="shared" si="36"/>
        <v>Robusta</v>
      </c>
      <c r="K811" t="str">
        <f>INDEX(products!$A$1:$G$49,MATCH(orders!$D811,products!$A$1:$A$49,0),MATCH(orders!K$1,products!$A$1:$G$1,0))</f>
        <v>D</v>
      </c>
      <c r="L811" t="str">
        <f t="shared" si="37"/>
        <v>Dark</v>
      </c>
      <c r="M811" s="17">
        <f>INDEX(products!$A$1:$G$49,MATCH(orders!$D811,products!$A$1:$A$49,0),MATCH(orders!M$1,products!$A$1:$G$1,0))</f>
        <v>0.2</v>
      </c>
      <c r="N811" s="13">
        <f>INDEX(products!$A$1:$G$49,MATCH(orders!$D811,products!$A$1:$A$49,0),MATCH(orders!N$1,products!$A$1:$G$1,0))</f>
        <v>2.6849999999999996</v>
      </c>
      <c r="O811" s="15">
        <f t="shared" si="38"/>
        <v>8.0549999999999997</v>
      </c>
      <c r="P811" t="str">
        <f>_xlfn.XLOOKUP(C811,customers!$A$2:$A$1001,customers!$I$2:$I$1001,,0)</f>
        <v>Yes</v>
      </c>
    </row>
    <row r="812" spans="1:16" x14ac:dyDescent="0.25">
      <c r="A812" s="2" t="s">
        <v>5067</v>
      </c>
      <c r="B812" s="3">
        <v>44054</v>
      </c>
      <c r="C812" s="2" t="s">
        <v>5068</v>
      </c>
      <c r="D812" t="s">
        <v>6161</v>
      </c>
      <c r="E812" s="2">
        <v>3</v>
      </c>
      <c r="F812" s="2" t="str">
        <f>_xlfn.XLOOKUP(C812,customers!$A$2:$A$1001,customers!$B$2:$B$1001,,0)</f>
        <v>Alberta Balsdone</v>
      </c>
      <c r="G812" s="2" t="str">
        <f>IF(_xlfn.XLOOKUP(orders!C812,customers!$A$1:$A$1001,customers!$C$1:$C$1001,,0)=0,"",_xlfn.XLOOKUP(orders!C812,customers!$A$1:$A$1001,customers!$C$1:$C$1001,,0))</f>
        <v>abalsdonemi@toplist.cz</v>
      </c>
      <c r="H812" s="2" t="str">
        <f>_xlfn.XLOOKUP(C812,customers!$A$1:$A$1001,customers!$G$1:$G$1001,,0)</f>
        <v>United States</v>
      </c>
      <c r="I812" t="str">
        <f>INDEX(products!$A$1:$G$49,MATCH(orders!$D812,products!$A$1:$A$49,0),MATCH(orders!I$1,products!$A$1:$G$1,0))</f>
        <v>Lib</v>
      </c>
      <c r="J812" t="str">
        <f t="shared" si="36"/>
        <v>Liberica</v>
      </c>
      <c r="K812" t="str">
        <f>INDEX(products!$A$1:$G$49,MATCH(orders!$D812,products!$A$1:$A$49,0),MATCH(orders!K$1,products!$A$1:$G$1,0))</f>
        <v>L</v>
      </c>
      <c r="L812" t="str">
        <f t="shared" si="37"/>
        <v>Light</v>
      </c>
      <c r="M812" s="17">
        <f>INDEX(products!$A$1:$G$49,MATCH(orders!$D812,products!$A$1:$A$49,0),MATCH(orders!M$1,products!$A$1:$G$1,0))</f>
        <v>0.5</v>
      </c>
      <c r="N812" s="13">
        <f>INDEX(products!$A$1:$G$49,MATCH(orders!$D812,products!$A$1:$A$49,0),MATCH(orders!N$1,products!$A$1:$G$1,0))</f>
        <v>9.51</v>
      </c>
      <c r="O812" s="15">
        <f t="shared" si="38"/>
        <v>28.53</v>
      </c>
      <c r="P812" t="str">
        <f>_xlfn.XLOOKUP(C812,customers!$A$2:$A$1001,customers!$I$2:$I$1001,,0)</f>
        <v>No</v>
      </c>
    </row>
    <row r="813" spans="1:16" x14ac:dyDescent="0.25">
      <c r="A813" s="2" t="s">
        <v>5073</v>
      </c>
      <c r="B813" s="3">
        <v>44114</v>
      </c>
      <c r="C813" s="2" t="s">
        <v>5074</v>
      </c>
      <c r="D813" t="s">
        <v>6155</v>
      </c>
      <c r="E813" s="2">
        <v>6</v>
      </c>
      <c r="F813" s="2" t="str">
        <f>_xlfn.XLOOKUP(C813,customers!$A$2:$A$1001,customers!$B$2:$B$1001,,0)</f>
        <v>Brice Romera</v>
      </c>
      <c r="G813" s="2" t="str">
        <f>IF(_xlfn.XLOOKUP(orders!C813,customers!$A$1:$A$1001,customers!$C$1:$C$1001,,0)=0,"",_xlfn.XLOOKUP(orders!C813,customers!$A$1:$A$1001,customers!$C$1:$C$1001,,0))</f>
        <v>bromeramj@list-manage.com</v>
      </c>
      <c r="H813" s="2" t="str">
        <f>_xlfn.XLOOKUP(C813,customers!$A$1:$A$1001,customers!$G$1:$G$1001,,0)</f>
        <v>Ireland</v>
      </c>
      <c r="I813" t="str">
        <f>INDEX(products!$A$1:$G$49,MATCH(orders!$D813,products!$A$1:$A$49,0),MATCH(orders!I$1,products!$A$1:$G$1,0))</f>
        <v>Ara</v>
      </c>
      <c r="J813" t="str">
        <f t="shared" si="36"/>
        <v>Arabica</v>
      </c>
      <c r="K813" t="str">
        <f>INDEX(products!$A$1:$G$49,MATCH(orders!$D813,products!$A$1:$A$49,0),MATCH(orders!K$1,products!$A$1:$G$1,0))</f>
        <v>M</v>
      </c>
      <c r="L813" t="str">
        <f t="shared" si="37"/>
        <v>Medium</v>
      </c>
      <c r="M813" s="17">
        <f>INDEX(products!$A$1:$G$49,MATCH(orders!$D813,products!$A$1:$A$49,0),MATCH(orders!M$1,products!$A$1:$G$1,0))</f>
        <v>1</v>
      </c>
      <c r="N813" s="13">
        <f>INDEX(products!$A$1:$G$49,MATCH(orders!$D813,products!$A$1:$A$49,0),MATCH(orders!N$1,products!$A$1:$G$1,0))</f>
        <v>11.25</v>
      </c>
      <c r="O813" s="15">
        <f t="shared" si="38"/>
        <v>67.5</v>
      </c>
      <c r="P813" t="str">
        <f>_xlfn.XLOOKUP(C813,customers!$A$2:$A$1001,customers!$I$2:$I$1001,,0)</f>
        <v>Yes</v>
      </c>
    </row>
    <row r="814" spans="1:16" x14ac:dyDescent="0.25">
      <c r="A814" s="2" t="s">
        <v>5073</v>
      </c>
      <c r="B814" s="3">
        <v>44114</v>
      </c>
      <c r="C814" s="2" t="s">
        <v>5074</v>
      </c>
      <c r="D814" t="s">
        <v>6165</v>
      </c>
      <c r="E814" s="2">
        <v>6</v>
      </c>
      <c r="F814" s="2" t="str">
        <f>_xlfn.XLOOKUP(C814,customers!$A$2:$A$1001,customers!$B$2:$B$1001,,0)</f>
        <v>Brice Romera</v>
      </c>
      <c r="G814" s="2" t="str">
        <f>IF(_xlfn.XLOOKUP(orders!C814,customers!$A$1:$A$1001,customers!$C$1:$C$1001,,0)=0,"",_xlfn.XLOOKUP(orders!C814,customers!$A$1:$A$1001,customers!$C$1:$C$1001,,0))</f>
        <v>bromeramj@list-manage.com</v>
      </c>
      <c r="H814" s="2" t="str">
        <f>_xlfn.XLOOKUP(C814,customers!$A$1:$A$1001,customers!$G$1:$G$1001,,0)</f>
        <v>Ireland</v>
      </c>
      <c r="I814" t="str">
        <f>INDEX(products!$A$1:$G$49,MATCH(orders!$D814,products!$A$1:$A$49,0),MATCH(orders!I$1,products!$A$1:$G$1,0))</f>
        <v>Lib</v>
      </c>
      <c r="J814" t="str">
        <f t="shared" si="36"/>
        <v>Liberica</v>
      </c>
      <c r="K814" t="str">
        <f>INDEX(products!$A$1:$G$49,MATCH(orders!$D814,products!$A$1:$A$49,0),MATCH(orders!K$1,products!$A$1:$G$1,0))</f>
        <v>D</v>
      </c>
      <c r="L814" t="str">
        <f t="shared" si="37"/>
        <v>Dark</v>
      </c>
      <c r="M814" s="17">
        <f>INDEX(products!$A$1:$G$49,MATCH(orders!$D814,products!$A$1:$A$49,0),MATCH(orders!M$1,products!$A$1:$G$1,0))</f>
        <v>2.5</v>
      </c>
      <c r="N814" s="13">
        <f>INDEX(products!$A$1:$G$49,MATCH(orders!$D814,products!$A$1:$A$49,0),MATCH(orders!N$1,products!$A$1:$G$1,0))</f>
        <v>29.784999999999997</v>
      </c>
      <c r="O814" s="15">
        <f t="shared" si="38"/>
        <v>178.70999999999998</v>
      </c>
      <c r="P814" t="str">
        <f>_xlfn.XLOOKUP(C814,customers!$A$2:$A$1001,customers!$I$2:$I$1001,,0)</f>
        <v>Yes</v>
      </c>
    </row>
    <row r="815" spans="1:16" x14ac:dyDescent="0.25">
      <c r="A815" s="2" t="s">
        <v>5084</v>
      </c>
      <c r="B815" s="3">
        <v>44173</v>
      </c>
      <c r="C815" s="2" t="s">
        <v>5085</v>
      </c>
      <c r="D815" t="s">
        <v>6166</v>
      </c>
      <c r="E815" s="2">
        <v>1</v>
      </c>
      <c r="F815" s="2" t="str">
        <f>_xlfn.XLOOKUP(C815,customers!$A$2:$A$1001,customers!$B$2:$B$1001,,0)</f>
        <v>Conchita Bryde</v>
      </c>
      <c r="G815" s="2" t="str">
        <f>IF(_xlfn.XLOOKUP(orders!C815,customers!$A$1:$A$1001,customers!$C$1:$C$1001,,0)=0,"",_xlfn.XLOOKUP(orders!C815,customers!$A$1:$A$1001,customers!$C$1:$C$1001,,0))</f>
        <v>cbrydeml@tuttocitta.it</v>
      </c>
      <c r="H815" s="2" t="str">
        <f>_xlfn.XLOOKUP(C815,customers!$A$1:$A$1001,customers!$G$1:$G$1001,,0)</f>
        <v>United States</v>
      </c>
      <c r="I815" t="str">
        <f>INDEX(products!$A$1:$G$49,MATCH(orders!$D815,products!$A$1:$A$49,0),MATCH(orders!I$1,products!$A$1:$G$1,0))</f>
        <v>Exc</v>
      </c>
      <c r="J815" t="str">
        <f t="shared" si="36"/>
        <v>Excelsa</v>
      </c>
      <c r="K815" t="str">
        <f>INDEX(products!$A$1:$G$49,MATCH(orders!$D815,products!$A$1:$A$49,0),MATCH(orders!K$1,products!$A$1:$G$1,0))</f>
        <v>M</v>
      </c>
      <c r="L815" t="str">
        <f t="shared" si="37"/>
        <v>Medium</v>
      </c>
      <c r="M815" s="17">
        <f>INDEX(products!$A$1:$G$49,MATCH(orders!$D815,products!$A$1:$A$49,0),MATCH(orders!M$1,products!$A$1:$G$1,0))</f>
        <v>2.5</v>
      </c>
      <c r="N815" s="13">
        <f>INDEX(products!$A$1:$G$49,MATCH(orders!$D815,products!$A$1:$A$49,0),MATCH(orders!N$1,products!$A$1:$G$1,0))</f>
        <v>31.624999999999996</v>
      </c>
      <c r="O815" s="15">
        <f t="shared" si="38"/>
        <v>31.624999999999996</v>
      </c>
      <c r="P815" t="str">
        <f>_xlfn.XLOOKUP(C815,customers!$A$2:$A$1001,customers!$I$2:$I$1001,,0)</f>
        <v>Yes</v>
      </c>
    </row>
    <row r="816" spans="1:16" x14ac:dyDescent="0.25">
      <c r="A816" s="2" t="s">
        <v>5090</v>
      </c>
      <c r="B816" s="3">
        <v>43573</v>
      </c>
      <c r="C816" s="2" t="s">
        <v>5091</v>
      </c>
      <c r="D816" t="s">
        <v>6184</v>
      </c>
      <c r="E816" s="2">
        <v>2</v>
      </c>
      <c r="F816" s="2" t="str">
        <f>_xlfn.XLOOKUP(C816,customers!$A$2:$A$1001,customers!$B$2:$B$1001,,0)</f>
        <v>Silvanus Enefer</v>
      </c>
      <c r="G816" s="2" t="str">
        <f>IF(_xlfn.XLOOKUP(orders!C816,customers!$A$1:$A$1001,customers!$C$1:$C$1001,,0)=0,"",_xlfn.XLOOKUP(orders!C816,customers!$A$1:$A$1001,customers!$C$1:$C$1001,,0))</f>
        <v>senefermm@blog.com</v>
      </c>
      <c r="H816" s="2" t="str">
        <f>_xlfn.XLOOKUP(C816,customers!$A$1:$A$1001,customers!$G$1:$G$1001,,0)</f>
        <v>United States</v>
      </c>
      <c r="I816" t="str">
        <f>INDEX(products!$A$1:$G$49,MATCH(orders!$D816,products!$A$1:$A$49,0),MATCH(orders!I$1,products!$A$1:$G$1,0))</f>
        <v>Exc</v>
      </c>
      <c r="J816" t="str">
        <f t="shared" si="36"/>
        <v>Excelsa</v>
      </c>
      <c r="K816" t="str">
        <f>INDEX(products!$A$1:$G$49,MATCH(orders!$D816,products!$A$1:$A$49,0),MATCH(orders!K$1,products!$A$1:$G$1,0))</f>
        <v>L</v>
      </c>
      <c r="L816" t="str">
        <f t="shared" si="37"/>
        <v>Light</v>
      </c>
      <c r="M816" s="17">
        <f>INDEX(products!$A$1:$G$49,MATCH(orders!$D816,products!$A$1:$A$49,0),MATCH(orders!M$1,products!$A$1:$G$1,0))</f>
        <v>0.2</v>
      </c>
      <c r="N816" s="13">
        <f>INDEX(products!$A$1:$G$49,MATCH(orders!$D816,products!$A$1:$A$49,0),MATCH(orders!N$1,products!$A$1:$G$1,0))</f>
        <v>4.4550000000000001</v>
      </c>
      <c r="O816" s="15">
        <f t="shared" si="38"/>
        <v>8.91</v>
      </c>
      <c r="P816" t="str">
        <f>_xlfn.XLOOKUP(C816,customers!$A$2:$A$1001,customers!$I$2:$I$1001,,0)</f>
        <v>No</v>
      </c>
    </row>
    <row r="817" spans="1:16" x14ac:dyDescent="0.25">
      <c r="A817" s="2" t="s">
        <v>5096</v>
      </c>
      <c r="B817" s="3">
        <v>44200</v>
      </c>
      <c r="C817" s="2" t="s">
        <v>5097</v>
      </c>
      <c r="D817" t="s">
        <v>6146</v>
      </c>
      <c r="E817" s="2">
        <v>6</v>
      </c>
      <c r="F817" s="2" t="str">
        <f>_xlfn.XLOOKUP(C817,customers!$A$2:$A$1001,customers!$B$2:$B$1001,,0)</f>
        <v>Lenci Haggerstone</v>
      </c>
      <c r="G817" s="2" t="str">
        <f>IF(_xlfn.XLOOKUP(orders!C817,customers!$A$1:$A$1001,customers!$C$1:$C$1001,,0)=0,"",_xlfn.XLOOKUP(orders!C817,customers!$A$1:$A$1001,customers!$C$1:$C$1001,,0))</f>
        <v>lhaggerstonemn@independent.co.uk</v>
      </c>
      <c r="H817" s="2" t="str">
        <f>_xlfn.XLOOKUP(C817,customers!$A$1:$A$1001,customers!$G$1:$G$1001,,0)</f>
        <v>United States</v>
      </c>
      <c r="I817" t="str">
        <f>INDEX(products!$A$1:$G$49,MATCH(orders!$D817,products!$A$1:$A$49,0),MATCH(orders!I$1,products!$A$1:$G$1,0))</f>
        <v>Rob</v>
      </c>
      <c r="J817" t="str">
        <f t="shared" si="36"/>
        <v>Robusta</v>
      </c>
      <c r="K817" t="str">
        <f>INDEX(products!$A$1:$G$49,MATCH(orders!$D817,products!$A$1:$A$49,0),MATCH(orders!K$1,products!$A$1:$G$1,0))</f>
        <v>M</v>
      </c>
      <c r="L817" t="str">
        <f t="shared" si="37"/>
        <v>Medium</v>
      </c>
      <c r="M817" s="17">
        <f>INDEX(products!$A$1:$G$49,MATCH(orders!$D817,products!$A$1:$A$49,0),MATCH(orders!M$1,products!$A$1:$G$1,0))</f>
        <v>0.5</v>
      </c>
      <c r="N817" s="13">
        <f>INDEX(products!$A$1:$G$49,MATCH(orders!$D817,products!$A$1:$A$49,0),MATCH(orders!N$1,products!$A$1:$G$1,0))</f>
        <v>5.97</v>
      </c>
      <c r="O817" s="15">
        <f t="shared" si="38"/>
        <v>35.82</v>
      </c>
      <c r="P817" t="str">
        <f>_xlfn.XLOOKUP(C817,customers!$A$2:$A$1001,customers!$I$2:$I$1001,,0)</f>
        <v>No</v>
      </c>
    </row>
    <row r="818" spans="1:16" x14ac:dyDescent="0.25">
      <c r="A818" s="2" t="s">
        <v>5102</v>
      </c>
      <c r="B818" s="3">
        <v>43534</v>
      </c>
      <c r="C818" s="2" t="s">
        <v>5103</v>
      </c>
      <c r="D818" t="s">
        <v>6161</v>
      </c>
      <c r="E818" s="2">
        <v>4</v>
      </c>
      <c r="F818" s="2" t="str">
        <f>_xlfn.XLOOKUP(C818,customers!$A$2:$A$1001,customers!$B$2:$B$1001,,0)</f>
        <v>Marvin Gundry</v>
      </c>
      <c r="G818" s="2" t="str">
        <f>IF(_xlfn.XLOOKUP(orders!C818,customers!$A$1:$A$1001,customers!$C$1:$C$1001,,0)=0,"",_xlfn.XLOOKUP(orders!C818,customers!$A$1:$A$1001,customers!$C$1:$C$1001,,0))</f>
        <v>mgundrymo@omniture.com</v>
      </c>
      <c r="H818" s="2" t="str">
        <f>_xlfn.XLOOKUP(C818,customers!$A$1:$A$1001,customers!$G$1:$G$1001,,0)</f>
        <v>Ireland</v>
      </c>
      <c r="I818" t="str">
        <f>INDEX(products!$A$1:$G$49,MATCH(orders!$D818,products!$A$1:$A$49,0),MATCH(orders!I$1,products!$A$1:$G$1,0))</f>
        <v>Lib</v>
      </c>
      <c r="J818" t="str">
        <f t="shared" si="36"/>
        <v>Liberica</v>
      </c>
      <c r="K818" t="str">
        <f>INDEX(products!$A$1:$G$49,MATCH(orders!$D818,products!$A$1:$A$49,0),MATCH(orders!K$1,products!$A$1:$G$1,0))</f>
        <v>L</v>
      </c>
      <c r="L818" t="str">
        <f t="shared" si="37"/>
        <v>Light</v>
      </c>
      <c r="M818" s="17">
        <f>INDEX(products!$A$1:$G$49,MATCH(orders!$D818,products!$A$1:$A$49,0),MATCH(orders!M$1,products!$A$1:$G$1,0))</f>
        <v>0.5</v>
      </c>
      <c r="N818" s="13">
        <f>INDEX(products!$A$1:$G$49,MATCH(orders!$D818,products!$A$1:$A$49,0),MATCH(orders!N$1,products!$A$1:$G$1,0))</f>
        <v>9.51</v>
      </c>
      <c r="O818" s="15">
        <f t="shared" si="38"/>
        <v>38.04</v>
      </c>
      <c r="P818" t="str">
        <f>_xlfn.XLOOKUP(C818,customers!$A$2:$A$1001,customers!$I$2:$I$1001,,0)</f>
        <v>No</v>
      </c>
    </row>
    <row r="819" spans="1:16" x14ac:dyDescent="0.25">
      <c r="A819" s="2" t="s">
        <v>5107</v>
      </c>
      <c r="B819" s="3">
        <v>43798</v>
      </c>
      <c r="C819" s="2" t="s">
        <v>5108</v>
      </c>
      <c r="D819" t="s">
        <v>6169</v>
      </c>
      <c r="E819" s="2">
        <v>2</v>
      </c>
      <c r="F819" s="2" t="str">
        <f>_xlfn.XLOOKUP(C819,customers!$A$2:$A$1001,customers!$B$2:$B$1001,,0)</f>
        <v>Bayard Wellan</v>
      </c>
      <c r="G819" s="2" t="str">
        <f>IF(_xlfn.XLOOKUP(orders!C819,customers!$A$1:$A$1001,customers!$C$1:$C$1001,,0)=0,"",_xlfn.XLOOKUP(orders!C819,customers!$A$1:$A$1001,customers!$C$1:$C$1001,,0))</f>
        <v>bwellanmp@cafepress.com</v>
      </c>
      <c r="H819" s="2" t="str">
        <f>_xlfn.XLOOKUP(C819,customers!$A$1:$A$1001,customers!$G$1:$G$1001,,0)</f>
        <v>United States</v>
      </c>
      <c r="I819" t="str">
        <f>INDEX(products!$A$1:$G$49,MATCH(orders!$D819,products!$A$1:$A$49,0),MATCH(orders!I$1,products!$A$1:$G$1,0))</f>
        <v>Lib</v>
      </c>
      <c r="J819" t="str">
        <f t="shared" si="36"/>
        <v>Liberica</v>
      </c>
      <c r="K819" t="str">
        <f>INDEX(products!$A$1:$G$49,MATCH(orders!$D819,products!$A$1:$A$49,0),MATCH(orders!K$1,products!$A$1:$G$1,0))</f>
        <v>D</v>
      </c>
      <c r="L819" t="str">
        <f t="shared" si="37"/>
        <v>Dark</v>
      </c>
      <c r="M819" s="17">
        <f>INDEX(products!$A$1:$G$49,MATCH(orders!$D819,products!$A$1:$A$49,0),MATCH(orders!M$1,products!$A$1:$G$1,0))</f>
        <v>0.5</v>
      </c>
      <c r="N819" s="13">
        <f>INDEX(products!$A$1:$G$49,MATCH(orders!$D819,products!$A$1:$A$49,0),MATCH(orders!N$1,products!$A$1:$G$1,0))</f>
        <v>7.77</v>
      </c>
      <c r="O819" s="15">
        <f t="shared" si="38"/>
        <v>15.54</v>
      </c>
      <c r="P819" t="str">
        <f>_xlfn.XLOOKUP(C819,customers!$A$2:$A$1001,customers!$I$2:$I$1001,,0)</f>
        <v>No</v>
      </c>
    </row>
    <row r="820" spans="1:16" x14ac:dyDescent="0.25">
      <c r="A820" s="2" t="s">
        <v>5112</v>
      </c>
      <c r="B820" s="3">
        <v>44761</v>
      </c>
      <c r="C820" s="2" t="s">
        <v>5113</v>
      </c>
      <c r="D820" t="s">
        <v>6170</v>
      </c>
      <c r="E820" s="2">
        <v>5</v>
      </c>
      <c r="F820" s="2" t="str">
        <f>_xlfn.XLOOKUP(C820,customers!$A$2:$A$1001,customers!$B$2:$B$1001,,0)</f>
        <v>Allis Wilmore</v>
      </c>
      <c r="G820" s="2" t="str">
        <f>IF(_xlfn.XLOOKUP(orders!C820,customers!$A$1:$A$1001,customers!$C$1:$C$1001,,0)=0,"",_xlfn.XLOOKUP(orders!C820,customers!$A$1:$A$1001,customers!$C$1:$C$1001,,0))</f>
        <v/>
      </c>
      <c r="H820" s="2" t="str">
        <f>_xlfn.XLOOKUP(C820,customers!$A$1:$A$1001,customers!$G$1:$G$1001,,0)</f>
        <v>United States</v>
      </c>
      <c r="I820" t="str">
        <f>INDEX(products!$A$1:$G$49,MATCH(orders!$D820,products!$A$1:$A$49,0),MATCH(orders!I$1,products!$A$1:$G$1,0))</f>
        <v>Lib</v>
      </c>
      <c r="J820" t="str">
        <f t="shared" si="36"/>
        <v>Liberica</v>
      </c>
      <c r="K820" t="str">
        <f>INDEX(products!$A$1:$G$49,MATCH(orders!$D820,products!$A$1:$A$49,0),MATCH(orders!K$1,products!$A$1:$G$1,0))</f>
        <v>L</v>
      </c>
      <c r="L820" t="str">
        <f t="shared" si="37"/>
        <v>Light</v>
      </c>
      <c r="M820" s="17">
        <f>INDEX(products!$A$1:$G$49,MATCH(orders!$D820,products!$A$1:$A$49,0),MATCH(orders!M$1,products!$A$1:$G$1,0))</f>
        <v>1</v>
      </c>
      <c r="N820" s="13">
        <f>INDEX(products!$A$1:$G$49,MATCH(orders!$D820,products!$A$1:$A$49,0),MATCH(orders!N$1,products!$A$1:$G$1,0))</f>
        <v>15.85</v>
      </c>
      <c r="O820" s="15">
        <f t="shared" si="38"/>
        <v>79.25</v>
      </c>
      <c r="P820" t="str">
        <f>_xlfn.XLOOKUP(C820,customers!$A$2:$A$1001,customers!$I$2:$I$1001,,0)</f>
        <v>No</v>
      </c>
    </row>
    <row r="821" spans="1:16" x14ac:dyDescent="0.25">
      <c r="A821" s="2" t="s">
        <v>5117</v>
      </c>
      <c r="B821" s="3">
        <v>44008</v>
      </c>
      <c r="C821" s="2" t="s">
        <v>5118</v>
      </c>
      <c r="D821" t="s">
        <v>6145</v>
      </c>
      <c r="E821" s="2">
        <v>1</v>
      </c>
      <c r="F821" s="2" t="str">
        <f>_xlfn.XLOOKUP(C821,customers!$A$2:$A$1001,customers!$B$2:$B$1001,,0)</f>
        <v>Caddric Atcheson</v>
      </c>
      <c r="G821" s="2" t="str">
        <f>IF(_xlfn.XLOOKUP(orders!C821,customers!$A$1:$A$1001,customers!$C$1:$C$1001,,0)=0,"",_xlfn.XLOOKUP(orders!C821,customers!$A$1:$A$1001,customers!$C$1:$C$1001,,0))</f>
        <v>catchesonmr@xinhuanet.com</v>
      </c>
      <c r="H821" s="2" t="str">
        <f>_xlfn.XLOOKUP(C821,customers!$A$1:$A$1001,customers!$G$1:$G$1001,,0)</f>
        <v>United States</v>
      </c>
      <c r="I821" t="str">
        <f>INDEX(products!$A$1:$G$49,MATCH(orders!$D821,products!$A$1:$A$49,0),MATCH(orders!I$1,products!$A$1:$G$1,0))</f>
        <v>Lib</v>
      </c>
      <c r="J821" t="str">
        <f t="shared" si="36"/>
        <v>Liberica</v>
      </c>
      <c r="K821" t="str">
        <f>INDEX(products!$A$1:$G$49,MATCH(orders!$D821,products!$A$1:$A$49,0),MATCH(orders!K$1,products!$A$1:$G$1,0))</f>
        <v>L</v>
      </c>
      <c r="L821" t="str">
        <f t="shared" si="37"/>
        <v>Light</v>
      </c>
      <c r="M821" s="17">
        <f>INDEX(products!$A$1:$G$49,MATCH(orders!$D821,products!$A$1:$A$49,0),MATCH(orders!M$1,products!$A$1:$G$1,0))</f>
        <v>0.2</v>
      </c>
      <c r="N821" s="13">
        <f>INDEX(products!$A$1:$G$49,MATCH(orders!$D821,products!$A$1:$A$49,0),MATCH(orders!N$1,products!$A$1:$G$1,0))</f>
        <v>4.7549999999999999</v>
      </c>
      <c r="O821" s="15">
        <f t="shared" si="38"/>
        <v>4.7549999999999999</v>
      </c>
      <c r="P821" t="str">
        <f>_xlfn.XLOOKUP(C821,customers!$A$2:$A$1001,customers!$I$2:$I$1001,,0)</f>
        <v>Yes</v>
      </c>
    </row>
    <row r="822" spans="1:16" x14ac:dyDescent="0.25">
      <c r="A822" s="2" t="s">
        <v>5123</v>
      </c>
      <c r="B822" s="3">
        <v>43510</v>
      </c>
      <c r="C822" s="2" t="s">
        <v>5124</v>
      </c>
      <c r="D822" t="s">
        <v>6141</v>
      </c>
      <c r="E822" s="2">
        <v>4</v>
      </c>
      <c r="F822" s="2" t="str">
        <f>_xlfn.XLOOKUP(C822,customers!$A$2:$A$1001,customers!$B$2:$B$1001,,0)</f>
        <v>Eustace Stenton</v>
      </c>
      <c r="G822" s="2" t="str">
        <f>IF(_xlfn.XLOOKUP(orders!C822,customers!$A$1:$A$1001,customers!$C$1:$C$1001,,0)=0,"",_xlfn.XLOOKUP(orders!C822,customers!$A$1:$A$1001,customers!$C$1:$C$1001,,0))</f>
        <v>estentonms@google.it</v>
      </c>
      <c r="H822" s="2" t="str">
        <f>_xlfn.XLOOKUP(C822,customers!$A$1:$A$1001,customers!$G$1:$G$1001,,0)</f>
        <v>United States</v>
      </c>
      <c r="I822" t="str">
        <f>INDEX(products!$A$1:$G$49,MATCH(orders!$D822,products!$A$1:$A$49,0),MATCH(orders!I$1,products!$A$1:$G$1,0))</f>
        <v>Exc</v>
      </c>
      <c r="J822" t="str">
        <f t="shared" si="36"/>
        <v>Excelsa</v>
      </c>
      <c r="K822" t="str">
        <f>INDEX(products!$A$1:$G$49,MATCH(orders!$D822,products!$A$1:$A$49,0),MATCH(orders!K$1,products!$A$1:$G$1,0))</f>
        <v>M</v>
      </c>
      <c r="L822" t="str">
        <f t="shared" si="37"/>
        <v>Medium</v>
      </c>
      <c r="M822" s="17">
        <f>INDEX(products!$A$1:$G$49,MATCH(orders!$D822,products!$A$1:$A$49,0),MATCH(orders!M$1,products!$A$1:$G$1,0))</f>
        <v>1</v>
      </c>
      <c r="N822" s="13">
        <f>INDEX(products!$A$1:$G$49,MATCH(orders!$D822,products!$A$1:$A$49,0),MATCH(orders!N$1,products!$A$1:$G$1,0))</f>
        <v>13.75</v>
      </c>
      <c r="O822" s="15">
        <f t="shared" si="38"/>
        <v>55</v>
      </c>
      <c r="P822" t="str">
        <f>_xlfn.XLOOKUP(C822,customers!$A$2:$A$1001,customers!$I$2:$I$1001,,0)</f>
        <v>Yes</v>
      </c>
    </row>
    <row r="823" spans="1:16" x14ac:dyDescent="0.25">
      <c r="A823" s="2" t="s">
        <v>5129</v>
      </c>
      <c r="B823" s="3">
        <v>44144</v>
      </c>
      <c r="C823" s="2" t="s">
        <v>5130</v>
      </c>
      <c r="D823" t="s">
        <v>6172</v>
      </c>
      <c r="E823" s="2">
        <v>5</v>
      </c>
      <c r="F823" s="2" t="str">
        <f>_xlfn.XLOOKUP(C823,customers!$A$2:$A$1001,customers!$B$2:$B$1001,,0)</f>
        <v>Ericka Tripp</v>
      </c>
      <c r="G823" s="2" t="str">
        <f>IF(_xlfn.XLOOKUP(orders!C823,customers!$A$1:$A$1001,customers!$C$1:$C$1001,,0)=0,"",_xlfn.XLOOKUP(orders!C823,customers!$A$1:$A$1001,customers!$C$1:$C$1001,,0))</f>
        <v>etrippmt@wp.com</v>
      </c>
      <c r="H823" s="2" t="str">
        <f>_xlfn.XLOOKUP(C823,customers!$A$1:$A$1001,customers!$G$1:$G$1001,,0)</f>
        <v>United States</v>
      </c>
      <c r="I823" t="str">
        <f>INDEX(products!$A$1:$G$49,MATCH(orders!$D823,products!$A$1:$A$49,0),MATCH(orders!I$1,products!$A$1:$G$1,0))</f>
        <v>Rob</v>
      </c>
      <c r="J823" t="str">
        <f t="shared" si="36"/>
        <v>Robusta</v>
      </c>
      <c r="K823" t="str">
        <f>INDEX(products!$A$1:$G$49,MATCH(orders!$D823,products!$A$1:$A$49,0),MATCH(orders!K$1,products!$A$1:$G$1,0))</f>
        <v>D</v>
      </c>
      <c r="L823" t="str">
        <f t="shared" si="37"/>
        <v>Dark</v>
      </c>
      <c r="M823" s="17">
        <f>INDEX(products!$A$1:$G$49,MATCH(orders!$D823,products!$A$1:$A$49,0),MATCH(orders!M$1,products!$A$1:$G$1,0))</f>
        <v>0.5</v>
      </c>
      <c r="N823" s="13">
        <f>INDEX(products!$A$1:$G$49,MATCH(orders!$D823,products!$A$1:$A$49,0),MATCH(orders!N$1,products!$A$1:$G$1,0))</f>
        <v>5.3699999999999992</v>
      </c>
      <c r="O823" s="15">
        <f t="shared" si="38"/>
        <v>26.849999999999994</v>
      </c>
      <c r="P823" t="str">
        <f>_xlfn.XLOOKUP(C823,customers!$A$2:$A$1001,customers!$I$2:$I$1001,,0)</f>
        <v>No</v>
      </c>
    </row>
    <row r="824" spans="1:16" x14ac:dyDescent="0.25">
      <c r="A824" s="2" t="s">
        <v>5135</v>
      </c>
      <c r="B824" s="3">
        <v>43585</v>
      </c>
      <c r="C824" s="2" t="s">
        <v>5136</v>
      </c>
      <c r="D824" t="s">
        <v>6148</v>
      </c>
      <c r="E824" s="2">
        <v>4</v>
      </c>
      <c r="F824" s="2" t="str">
        <f>_xlfn.XLOOKUP(C824,customers!$A$2:$A$1001,customers!$B$2:$B$1001,,0)</f>
        <v>Lyndsey MacManus</v>
      </c>
      <c r="G824" s="2" t="str">
        <f>IF(_xlfn.XLOOKUP(orders!C824,customers!$A$1:$A$1001,customers!$C$1:$C$1001,,0)=0,"",_xlfn.XLOOKUP(orders!C824,customers!$A$1:$A$1001,customers!$C$1:$C$1001,,0))</f>
        <v>lmacmanusmu@imdb.com</v>
      </c>
      <c r="H824" s="2" t="str">
        <f>_xlfn.XLOOKUP(C824,customers!$A$1:$A$1001,customers!$G$1:$G$1001,,0)</f>
        <v>United States</v>
      </c>
      <c r="I824" t="str">
        <f>INDEX(products!$A$1:$G$49,MATCH(orders!$D824,products!$A$1:$A$49,0),MATCH(orders!I$1,products!$A$1:$G$1,0))</f>
        <v>Exc</v>
      </c>
      <c r="J824" t="str">
        <f t="shared" si="36"/>
        <v>Excelsa</v>
      </c>
      <c r="K824" t="str">
        <f>INDEX(products!$A$1:$G$49,MATCH(orders!$D824,products!$A$1:$A$49,0),MATCH(orders!K$1,products!$A$1:$G$1,0))</f>
        <v>L</v>
      </c>
      <c r="L824" t="str">
        <f t="shared" si="37"/>
        <v>Light</v>
      </c>
      <c r="M824" s="17">
        <f>INDEX(products!$A$1:$G$49,MATCH(orders!$D824,products!$A$1:$A$49,0),MATCH(orders!M$1,products!$A$1:$G$1,0))</f>
        <v>2.5</v>
      </c>
      <c r="N824" s="13">
        <f>INDEX(products!$A$1:$G$49,MATCH(orders!$D824,products!$A$1:$A$49,0),MATCH(orders!N$1,products!$A$1:$G$1,0))</f>
        <v>34.154999999999994</v>
      </c>
      <c r="O824" s="15">
        <f t="shared" si="38"/>
        <v>136.61999999999998</v>
      </c>
      <c r="P824" t="str">
        <f>_xlfn.XLOOKUP(C824,customers!$A$2:$A$1001,customers!$I$2:$I$1001,,0)</f>
        <v>No</v>
      </c>
    </row>
    <row r="825" spans="1:16" x14ac:dyDescent="0.25">
      <c r="A825" s="2" t="s">
        <v>5141</v>
      </c>
      <c r="B825" s="3">
        <v>44134</v>
      </c>
      <c r="C825" s="2" t="s">
        <v>5142</v>
      </c>
      <c r="D825" t="s">
        <v>6170</v>
      </c>
      <c r="E825" s="2">
        <v>3</v>
      </c>
      <c r="F825" s="2" t="str">
        <f>_xlfn.XLOOKUP(C825,customers!$A$2:$A$1001,customers!$B$2:$B$1001,,0)</f>
        <v>Tess Benediktovich</v>
      </c>
      <c r="G825" s="2" t="str">
        <f>IF(_xlfn.XLOOKUP(orders!C825,customers!$A$1:$A$1001,customers!$C$1:$C$1001,,0)=0,"",_xlfn.XLOOKUP(orders!C825,customers!$A$1:$A$1001,customers!$C$1:$C$1001,,0))</f>
        <v>tbenediktovichmv@ebay.com</v>
      </c>
      <c r="H825" s="2" t="str">
        <f>_xlfn.XLOOKUP(C825,customers!$A$1:$A$1001,customers!$G$1:$G$1001,,0)</f>
        <v>United States</v>
      </c>
      <c r="I825" t="str">
        <f>INDEX(products!$A$1:$G$49,MATCH(orders!$D825,products!$A$1:$A$49,0),MATCH(orders!I$1,products!$A$1:$G$1,0))</f>
        <v>Lib</v>
      </c>
      <c r="J825" t="str">
        <f t="shared" si="36"/>
        <v>Liberica</v>
      </c>
      <c r="K825" t="str">
        <f>INDEX(products!$A$1:$G$49,MATCH(orders!$D825,products!$A$1:$A$49,0),MATCH(orders!K$1,products!$A$1:$G$1,0))</f>
        <v>L</v>
      </c>
      <c r="L825" t="str">
        <f t="shared" si="37"/>
        <v>Light</v>
      </c>
      <c r="M825" s="17">
        <f>INDEX(products!$A$1:$G$49,MATCH(orders!$D825,products!$A$1:$A$49,0),MATCH(orders!M$1,products!$A$1:$G$1,0))</f>
        <v>1</v>
      </c>
      <c r="N825" s="13">
        <f>INDEX(products!$A$1:$G$49,MATCH(orders!$D825,products!$A$1:$A$49,0),MATCH(orders!N$1,products!$A$1:$G$1,0))</f>
        <v>15.85</v>
      </c>
      <c r="O825" s="15">
        <f t="shared" si="38"/>
        <v>47.55</v>
      </c>
      <c r="P825" t="str">
        <f>_xlfn.XLOOKUP(C825,customers!$A$2:$A$1001,customers!$I$2:$I$1001,,0)</f>
        <v>Yes</v>
      </c>
    </row>
    <row r="826" spans="1:16" x14ac:dyDescent="0.25">
      <c r="A826" s="2" t="s">
        <v>5147</v>
      </c>
      <c r="B826" s="3">
        <v>43781</v>
      </c>
      <c r="C826" s="2" t="s">
        <v>5148</v>
      </c>
      <c r="D826" t="s">
        <v>6152</v>
      </c>
      <c r="E826" s="2">
        <v>5</v>
      </c>
      <c r="F826" s="2" t="str">
        <f>_xlfn.XLOOKUP(C826,customers!$A$2:$A$1001,customers!$B$2:$B$1001,,0)</f>
        <v>Correy Bourner</v>
      </c>
      <c r="G826" s="2" t="str">
        <f>IF(_xlfn.XLOOKUP(orders!C826,customers!$A$1:$A$1001,customers!$C$1:$C$1001,,0)=0,"",_xlfn.XLOOKUP(orders!C826,customers!$A$1:$A$1001,customers!$C$1:$C$1001,,0))</f>
        <v>cbournermw@chronoengine.com</v>
      </c>
      <c r="H826" s="2" t="str">
        <f>_xlfn.XLOOKUP(C826,customers!$A$1:$A$1001,customers!$G$1:$G$1001,,0)</f>
        <v>United States</v>
      </c>
      <c r="I826" t="str">
        <f>INDEX(products!$A$1:$G$49,MATCH(orders!$D826,products!$A$1:$A$49,0),MATCH(orders!I$1,products!$A$1:$G$1,0))</f>
        <v>Ara</v>
      </c>
      <c r="J826" t="str">
        <f t="shared" si="36"/>
        <v>Arabica</v>
      </c>
      <c r="K826" t="str">
        <f>INDEX(products!$A$1:$G$49,MATCH(orders!$D826,products!$A$1:$A$49,0),MATCH(orders!K$1,products!$A$1:$G$1,0))</f>
        <v>M</v>
      </c>
      <c r="L826" t="str">
        <f t="shared" si="37"/>
        <v>Medium</v>
      </c>
      <c r="M826" s="17">
        <f>INDEX(products!$A$1:$G$49,MATCH(orders!$D826,products!$A$1:$A$49,0),MATCH(orders!M$1,products!$A$1:$G$1,0))</f>
        <v>0.2</v>
      </c>
      <c r="N826" s="13">
        <f>INDEX(products!$A$1:$G$49,MATCH(orders!$D826,products!$A$1:$A$49,0),MATCH(orders!N$1,products!$A$1:$G$1,0))</f>
        <v>3.375</v>
      </c>
      <c r="O826" s="15">
        <f t="shared" si="38"/>
        <v>16.875</v>
      </c>
      <c r="P826" t="str">
        <f>_xlfn.XLOOKUP(C826,customers!$A$2:$A$1001,customers!$I$2:$I$1001,,0)</f>
        <v>Yes</v>
      </c>
    </row>
    <row r="827" spans="1:16" x14ac:dyDescent="0.25">
      <c r="A827" s="2" t="s">
        <v>5152</v>
      </c>
      <c r="B827" s="3">
        <v>44603</v>
      </c>
      <c r="C827" s="2" t="s">
        <v>5188</v>
      </c>
      <c r="D827" t="s">
        <v>6147</v>
      </c>
      <c r="E827" s="2">
        <v>3</v>
      </c>
      <c r="F827" s="2" t="str">
        <f>_xlfn.XLOOKUP(C827,customers!$A$2:$A$1001,customers!$B$2:$B$1001,,0)</f>
        <v>Odelia Skerme</v>
      </c>
      <c r="G827" s="2" t="str">
        <f>IF(_xlfn.XLOOKUP(orders!C827,customers!$A$1:$A$1001,customers!$C$1:$C$1001,,0)=0,"",_xlfn.XLOOKUP(orders!C827,customers!$A$1:$A$1001,customers!$C$1:$C$1001,,0))</f>
        <v>oskermen3@hatena.ne.jp</v>
      </c>
      <c r="H827" s="2" t="str">
        <f>_xlfn.XLOOKUP(C827,customers!$A$1:$A$1001,customers!$G$1:$G$1001,,0)</f>
        <v>United States</v>
      </c>
      <c r="I827" t="str">
        <f>INDEX(products!$A$1:$G$49,MATCH(orders!$D827,products!$A$1:$A$49,0),MATCH(orders!I$1,products!$A$1:$G$1,0))</f>
        <v>Ara</v>
      </c>
      <c r="J827" t="str">
        <f t="shared" si="36"/>
        <v>Arabica</v>
      </c>
      <c r="K827" t="str">
        <f>INDEX(products!$A$1:$G$49,MATCH(orders!$D827,products!$A$1:$A$49,0),MATCH(orders!K$1,products!$A$1:$G$1,0))</f>
        <v>D</v>
      </c>
      <c r="L827" t="str">
        <f t="shared" si="37"/>
        <v>Dark</v>
      </c>
      <c r="M827" s="17">
        <f>INDEX(products!$A$1:$G$49,MATCH(orders!$D827,products!$A$1:$A$49,0),MATCH(orders!M$1,products!$A$1:$G$1,0))</f>
        <v>1</v>
      </c>
      <c r="N827" s="13">
        <f>INDEX(products!$A$1:$G$49,MATCH(orders!$D827,products!$A$1:$A$49,0),MATCH(orders!N$1,products!$A$1:$G$1,0))</f>
        <v>9.9499999999999993</v>
      </c>
      <c r="O827" s="15">
        <f t="shared" si="38"/>
        <v>29.849999999999998</v>
      </c>
      <c r="P827" t="str">
        <f>_xlfn.XLOOKUP(C827,customers!$A$2:$A$1001,customers!$I$2:$I$1001,,0)</f>
        <v>Yes</v>
      </c>
    </row>
    <row r="828" spans="1:16" x14ac:dyDescent="0.25">
      <c r="A828" s="2" t="s">
        <v>5158</v>
      </c>
      <c r="B828" s="3">
        <v>44283</v>
      </c>
      <c r="C828" s="2" t="s">
        <v>5159</v>
      </c>
      <c r="D828" t="s">
        <v>6139</v>
      </c>
      <c r="E828" s="2">
        <v>5</v>
      </c>
      <c r="F828" s="2" t="str">
        <f>_xlfn.XLOOKUP(C828,customers!$A$2:$A$1001,customers!$B$2:$B$1001,,0)</f>
        <v>Kandy Heddan</v>
      </c>
      <c r="G828" s="2" t="str">
        <f>IF(_xlfn.XLOOKUP(orders!C828,customers!$A$1:$A$1001,customers!$C$1:$C$1001,,0)=0,"",_xlfn.XLOOKUP(orders!C828,customers!$A$1:$A$1001,customers!$C$1:$C$1001,,0))</f>
        <v>kheddanmy@icq.com</v>
      </c>
      <c r="H828" s="2" t="str">
        <f>_xlfn.XLOOKUP(C828,customers!$A$1:$A$1001,customers!$G$1:$G$1001,,0)</f>
        <v>United States</v>
      </c>
      <c r="I828" t="str">
        <f>INDEX(products!$A$1:$G$49,MATCH(orders!$D828,products!$A$1:$A$49,0),MATCH(orders!I$1,products!$A$1:$G$1,0))</f>
        <v>Exc</v>
      </c>
      <c r="J828" t="str">
        <f t="shared" si="36"/>
        <v>Excelsa</v>
      </c>
      <c r="K828" t="str">
        <f>INDEX(products!$A$1:$G$49,MATCH(orders!$D828,products!$A$1:$A$49,0),MATCH(orders!K$1,products!$A$1:$G$1,0))</f>
        <v>M</v>
      </c>
      <c r="L828" t="str">
        <f t="shared" si="37"/>
        <v>Medium</v>
      </c>
      <c r="M828" s="17">
        <f>INDEX(products!$A$1:$G$49,MATCH(orders!$D828,products!$A$1:$A$49,0),MATCH(orders!M$1,products!$A$1:$G$1,0))</f>
        <v>0.5</v>
      </c>
      <c r="N828" s="13">
        <f>INDEX(products!$A$1:$G$49,MATCH(orders!$D828,products!$A$1:$A$49,0),MATCH(orders!N$1,products!$A$1:$G$1,0))</f>
        <v>8.25</v>
      </c>
      <c r="O828" s="15">
        <f t="shared" si="38"/>
        <v>41.25</v>
      </c>
      <c r="P828" t="str">
        <f>_xlfn.XLOOKUP(C828,customers!$A$2:$A$1001,customers!$I$2:$I$1001,,0)</f>
        <v>Yes</v>
      </c>
    </row>
    <row r="829" spans="1:16" x14ac:dyDescent="0.25">
      <c r="A829" s="2" t="s">
        <v>5164</v>
      </c>
      <c r="B829" s="3">
        <v>44540</v>
      </c>
      <c r="C829" s="2" t="s">
        <v>5165</v>
      </c>
      <c r="D829" t="s">
        <v>6156</v>
      </c>
      <c r="E829" s="2">
        <v>5</v>
      </c>
      <c r="F829" s="2" t="str">
        <f>_xlfn.XLOOKUP(C829,customers!$A$2:$A$1001,customers!$B$2:$B$1001,,0)</f>
        <v>Ibby Charters</v>
      </c>
      <c r="G829" s="2" t="str">
        <f>IF(_xlfn.XLOOKUP(orders!C829,customers!$A$1:$A$1001,customers!$C$1:$C$1001,,0)=0,"",_xlfn.XLOOKUP(orders!C829,customers!$A$1:$A$1001,customers!$C$1:$C$1001,,0))</f>
        <v>ichartersmz@abc.net.au</v>
      </c>
      <c r="H829" s="2" t="str">
        <f>_xlfn.XLOOKUP(C829,customers!$A$1:$A$1001,customers!$G$1:$G$1001,,0)</f>
        <v>United States</v>
      </c>
      <c r="I829" t="str">
        <f>INDEX(products!$A$1:$G$49,MATCH(orders!$D829,products!$A$1:$A$49,0),MATCH(orders!I$1,products!$A$1:$G$1,0))</f>
        <v>Exc</v>
      </c>
      <c r="J829" t="str">
        <f t="shared" si="36"/>
        <v>Excelsa</v>
      </c>
      <c r="K829" t="str">
        <f>INDEX(products!$A$1:$G$49,MATCH(orders!$D829,products!$A$1:$A$49,0),MATCH(orders!K$1,products!$A$1:$G$1,0))</f>
        <v>M</v>
      </c>
      <c r="L829" t="str">
        <f t="shared" si="37"/>
        <v>Medium</v>
      </c>
      <c r="M829" s="17">
        <f>INDEX(products!$A$1:$G$49,MATCH(orders!$D829,products!$A$1:$A$49,0),MATCH(orders!M$1,products!$A$1:$G$1,0))</f>
        <v>0.2</v>
      </c>
      <c r="N829" s="13">
        <f>INDEX(products!$A$1:$G$49,MATCH(orders!$D829,products!$A$1:$A$49,0),MATCH(orders!N$1,products!$A$1:$G$1,0))</f>
        <v>4.125</v>
      </c>
      <c r="O829" s="15">
        <f t="shared" si="38"/>
        <v>20.625</v>
      </c>
      <c r="P829" t="str">
        <f>_xlfn.XLOOKUP(C829,customers!$A$2:$A$1001,customers!$I$2:$I$1001,,0)</f>
        <v>No</v>
      </c>
    </row>
    <row r="830" spans="1:16" x14ac:dyDescent="0.25">
      <c r="A830" s="2" t="s">
        <v>5170</v>
      </c>
      <c r="B830" s="3">
        <v>44505</v>
      </c>
      <c r="C830" s="2" t="s">
        <v>5171</v>
      </c>
      <c r="D830" t="s">
        <v>6168</v>
      </c>
      <c r="E830" s="2">
        <v>6</v>
      </c>
      <c r="F830" s="2" t="str">
        <f>_xlfn.XLOOKUP(C830,customers!$A$2:$A$1001,customers!$B$2:$B$1001,,0)</f>
        <v>Adora Roubert</v>
      </c>
      <c r="G830" s="2" t="str">
        <f>IF(_xlfn.XLOOKUP(orders!C830,customers!$A$1:$A$1001,customers!$C$1:$C$1001,,0)=0,"",_xlfn.XLOOKUP(orders!C830,customers!$A$1:$A$1001,customers!$C$1:$C$1001,,0))</f>
        <v>aroubertn0@tmall.com</v>
      </c>
      <c r="H830" s="2" t="str">
        <f>_xlfn.XLOOKUP(C830,customers!$A$1:$A$1001,customers!$G$1:$G$1001,,0)</f>
        <v>United States</v>
      </c>
      <c r="I830" t="str">
        <f>INDEX(products!$A$1:$G$49,MATCH(orders!$D830,products!$A$1:$A$49,0),MATCH(orders!I$1,products!$A$1:$G$1,0))</f>
        <v>Ara</v>
      </c>
      <c r="J830" t="str">
        <f t="shared" si="36"/>
        <v>Arabica</v>
      </c>
      <c r="K830" t="str">
        <f>INDEX(products!$A$1:$G$49,MATCH(orders!$D830,products!$A$1:$A$49,0),MATCH(orders!K$1,products!$A$1:$G$1,0))</f>
        <v>D</v>
      </c>
      <c r="L830" t="str">
        <f t="shared" si="37"/>
        <v>Dark</v>
      </c>
      <c r="M830" s="17">
        <f>INDEX(products!$A$1:$G$49,MATCH(orders!$D830,products!$A$1:$A$49,0),MATCH(orders!M$1,products!$A$1:$G$1,0))</f>
        <v>2.5</v>
      </c>
      <c r="N830" s="13">
        <f>INDEX(products!$A$1:$G$49,MATCH(orders!$D830,products!$A$1:$A$49,0),MATCH(orders!N$1,products!$A$1:$G$1,0))</f>
        <v>22.884999999999998</v>
      </c>
      <c r="O830" s="15">
        <f t="shared" si="38"/>
        <v>137.31</v>
      </c>
      <c r="P830" t="str">
        <f>_xlfn.XLOOKUP(C830,customers!$A$2:$A$1001,customers!$I$2:$I$1001,,0)</f>
        <v>Yes</v>
      </c>
    </row>
    <row r="831" spans="1:16" x14ac:dyDescent="0.25">
      <c r="A831" s="2" t="s">
        <v>5176</v>
      </c>
      <c r="B831" s="3">
        <v>43890</v>
      </c>
      <c r="C831" s="2" t="s">
        <v>5177</v>
      </c>
      <c r="D831" t="s">
        <v>6154</v>
      </c>
      <c r="E831" s="2">
        <v>1</v>
      </c>
      <c r="F831" s="2" t="str">
        <f>_xlfn.XLOOKUP(C831,customers!$A$2:$A$1001,customers!$B$2:$B$1001,,0)</f>
        <v>Hillel Mairs</v>
      </c>
      <c r="G831" s="2" t="str">
        <f>IF(_xlfn.XLOOKUP(orders!C831,customers!$A$1:$A$1001,customers!$C$1:$C$1001,,0)=0,"",_xlfn.XLOOKUP(orders!C831,customers!$A$1:$A$1001,customers!$C$1:$C$1001,,0))</f>
        <v>hmairsn1@so-net.ne.jp</v>
      </c>
      <c r="H831" s="2" t="str">
        <f>_xlfn.XLOOKUP(C831,customers!$A$1:$A$1001,customers!$G$1:$G$1001,,0)</f>
        <v>United States</v>
      </c>
      <c r="I831" t="str">
        <f>INDEX(products!$A$1:$G$49,MATCH(orders!$D831,products!$A$1:$A$49,0),MATCH(orders!I$1,products!$A$1:$G$1,0))</f>
        <v>Ara</v>
      </c>
      <c r="J831" t="str">
        <f t="shared" si="36"/>
        <v>Arabica</v>
      </c>
      <c r="K831" t="str">
        <f>INDEX(products!$A$1:$G$49,MATCH(orders!$D831,products!$A$1:$A$49,0),MATCH(orders!K$1,products!$A$1:$G$1,0))</f>
        <v>D</v>
      </c>
      <c r="L831" t="str">
        <f t="shared" si="37"/>
        <v>Dark</v>
      </c>
      <c r="M831" s="17">
        <f>INDEX(products!$A$1:$G$49,MATCH(orders!$D831,products!$A$1:$A$49,0),MATCH(orders!M$1,products!$A$1:$G$1,0))</f>
        <v>0.2</v>
      </c>
      <c r="N831" s="13">
        <f>INDEX(products!$A$1:$G$49,MATCH(orders!$D831,products!$A$1:$A$49,0),MATCH(orders!N$1,products!$A$1:$G$1,0))</f>
        <v>2.9849999999999999</v>
      </c>
      <c r="O831" s="15">
        <f t="shared" si="38"/>
        <v>2.9849999999999999</v>
      </c>
      <c r="P831" t="str">
        <f>_xlfn.XLOOKUP(C831,customers!$A$2:$A$1001,customers!$I$2:$I$1001,,0)</f>
        <v>No</v>
      </c>
    </row>
    <row r="832" spans="1:16" x14ac:dyDescent="0.25">
      <c r="A832" s="2" t="s">
        <v>5182</v>
      </c>
      <c r="B832" s="3">
        <v>44414</v>
      </c>
      <c r="C832" s="2" t="s">
        <v>5183</v>
      </c>
      <c r="D832" t="s">
        <v>6141</v>
      </c>
      <c r="E832" s="2">
        <v>2</v>
      </c>
      <c r="F832" s="2" t="str">
        <f>_xlfn.XLOOKUP(C832,customers!$A$2:$A$1001,customers!$B$2:$B$1001,,0)</f>
        <v>Helaina Rainforth</v>
      </c>
      <c r="G832" s="2" t="str">
        <f>IF(_xlfn.XLOOKUP(orders!C832,customers!$A$1:$A$1001,customers!$C$1:$C$1001,,0)=0,"",_xlfn.XLOOKUP(orders!C832,customers!$A$1:$A$1001,customers!$C$1:$C$1001,,0))</f>
        <v>hrainforthn2@blog.com</v>
      </c>
      <c r="H832" s="2" t="str">
        <f>_xlfn.XLOOKUP(C832,customers!$A$1:$A$1001,customers!$G$1:$G$1001,,0)</f>
        <v>United States</v>
      </c>
      <c r="I832" t="str">
        <f>INDEX(products!$A$1:$G$49,MATCH(orders!$D832,products!$A$1:$A$49,0),MATCH(orders!I$1,products!$A$1:$G$1,0))</f>
        <v>Exc</v>
      </c>
      <c r="J832" t="str">
        <f t="shared" si="36"/>
        <v>Excelsa</v>
      </c>
      <c r="K832" t="str">
        <f>INDEX(products!$A$1:$G$49,MATCH(orders!$D832,products!$A$1:$A$49,0),MATCH(orders!K$1,products!$A$1:$G$1,0))</f>
        <v>M</v>
      </c>
      <c r="L832" t="str">
        <f t="shared" si="37"/>
        <v>Medium</v>
      </c>
      <c r="M832" s="17">
        <f>INDEX(products!$A$1:$G$49,MATCH(orders!$D832,products!$A$1:$A$49,0),MATCH(orders!M$1,products!$A$1:$G$1,0))</f>
        <v>1</v>
      </c>
      <c r="N832" s="13">
        <f>INDEX(products!$A$1:$G$49,MATCH(orders!$D832,products!$A$1:$A$49,0),MATCH(orders!N$1,products!$A$1:$G$1,0))</f>
        <v>13.75</v>
      </c>
      <c r="O832" s="15">
        <f t="shared" si="38"/>
        <v>27.5</v>
      </c>
      <c r="P832" t="str">
        <f>_xlfn.XLOOKUP(C832,customers!$A$2:$A$1001,customers!$I$2:$I$1001,,0)</f>
        <v>No</v>
      </c>
    </row>
    <row r="833" spans="1:16" x14ac:dyDescent="0.25">
      <c r="A833" s="2" t="s">
        <v>5182</v>
      </c>
      <c r="B833" s="3">
        <v>44414</v>
      </c>
      <c r="C833" s="2" t="s">
        <v>5183</v>
      </c>
      <c r="D833" t="s">
        <v>6154</v>
      </c>
      <c r="E833" s="2">
        <v>2</v>
      </c>
      <c r="F833" s="2" t="str">
        <f>_xlfn.XLOOKUP(C833,customers!$A$2:$A$1001,customers!$B$2:$B$1001,,0)</f>
        <v>Helaina Rainforth</v>
      </c>
      <c r="G833" s="2" t="str">
        <f>IF(_xlfn.XLOOKUP(orders!C833,customers!$A$1:$A$1001,customers!$C$1:$C$1001,,0)=0,"",_xlfn.XLOOKUP(orders!C833,customers!$A$1:$A$1001,customers!$C$1:$C$1001,,0))</f>
        <v>hrainforthn2@blog.com</v>
      </c>
      <c r="H833" s="2" t="str">
        <f>_xlfn.XLOOKUP(C833,customers!$A$1:$A$1001,customers!$G$1:$G$1001,,0)</f>
        <v>United States</v>
      </c>
      <c r="I833" t="str">
        <f>INDEX(products!$A$1:$G$49,MATCH(orders!$D833,products!$A$1:$A$49,0),MATCH(orders!I$1,products!$A$1:$G$1,0))</f>
        <v>Ara</v>
      </c>
      <c r="J833" t="str">
        <f t="shared" si="36"/>
        <v>Arabica</v>
      </c>
      <c r="K833" t="str">
        <f>INDEX(products!$A$1:$G$49,MATCH(orders!$D833,products!$A$1:$A$49,0),MATCH(orders!K$1,products!$A$1:$G$1,0))</f>
        <v>D</v>
      </c>
      <c r="L833" t="str">
        <f t="shared" si="37"/>
        <v>Dark</v>
      </c>
      <c r="M833" s="17">
        <f>INDEX(products!$A$1:$G$49,MATCH(orders!$D833,products!$A$1:$A$49,0),MATCH(orders!M$1,products!$A$1:$G$1,0))</f>
        <v>0.2</v>
      </c>
      <c r="N833" s="13">
        <f>INDEX(products!$A$1:$G$49,MATCH(orders!$D833,products!$A$1:$A$49,0),MATCH(orders!N$1,products!$A$1:$G$1,0))</f>
        <v>2.9849999999999999</v>
      </c>
      <c r="O833" s="15">
        <f t="shared" si="38"/>
        <v>5.97</v>
      </c>
      <c r="P833" t="str">
        <f>_xlfn.XLOOKUP(C833,customers!$A$2:$A$1001,customers!$I$2:$I$1001,,0)</f>
        <v>No</v>
      </c>
    </row>
    <row r="834" spans="1:16" x14ac:dyDescent="0.25">
      <c r="A834" s="2" t="s">
        <v>5193</v>
      </c>
      <c r="B834" s="3">
        <v>44274</v>
      </c>
      <c r="C834" s="2" t="s">
        <v>5194</v>
      </c>
      <c r="D834" t="s">
        <v>6138</v>
      </c>
      <c r="E834" s="2">
        <v>6</v>
      </c>
      <c r="F834" s="2" t="str">
        <f>_xlfn.XLOOKUP(C834,customers!$A$2:$A$1001,customers!$B$2:$B$1001,,0)</f>
        <v>Isac Jesper</v>
      </c>
      <c r="G834" s="2" t="str">
        <f>IF(_xlfn.XLOOKUP(orders!C834,customers!$A$1:$A$1001,customers!$C$1:$C$1001,,0)=0,"",_xlfn.XLOOKUP(orders!C834,customers!$A$1:$A$1001,customers!$C$1:$C$1001,,0))</f>
        <v>ijespern4@theglobeandmail.com</v>
      </c>
      <c r="H834" s="2" t="str">
        <f>_xlfn.XLOOKUP(C834,customers!$A$1:$A$1001,customers!$G$1:$G$1001,,0)</f>
        <v>United States</v>
      </c>
      <c r="I834" t="str">
        <f>INDEX(products!$A$1:$G$49,MATCH(orders!$D834,products!$A$1:$A$49,0),MATCH(orders!I$1,products!$A$1:$G$1,0))</f>
        <v>Rob</v>
      </c>
      <c r="J834" t="str">
        <f t="shared" ref="J834:J897" si="39">IF(I834="Rob","Robusta", IF(I834="Exc", "Excelsa", IF(I834="Lib","Liberica", IF(I834="Ara","Arabica",""))))</f>
        <v>Robusta</v>
      </c>
      <c r="K834" t="str">
        <f>INDEX(products!$A$1:$G$49,MATCH(orders!$D834,products!$A$1:$A$49,0),MATCH(orders!K$1,products!$A$1:$G$1,0))</f>
        <v>M</v>
      </c>
      <c r="L834" t="str">
        <f t="shared" ref="L834:L897" si="40">IF(K834="M","Medium", IF(K834="L","Light", IF(K834="D","Dark","")))</f>
        <v>Medium</v>
      </c>
      <c r="M834" s="17">
        <f>INDEX(products!$A$1:$G$49,MATCH(orders!$D834,products!$A$1:$A$49,0),MATCH(orders!M$1,products!$A$1:$G$1,0))</f>
        <v>1</v>
      </c>
      <c r="N834" s="13">
        <f>INDEX(products!$A$1:$G$49,MATCH(orders!$D834,products!$A$1:$A$49,0),MATCH(orders!N$1,products!$A$1:$G$1,0))</f>
        <v>9.9499999999999993</v>
      </c>
      <c r="O834" s="15">
        <f t="shared" si="38"/>
        <v>59.699999999999996</v>
      </c>
      <c r="P834" t="str">
        <f>_xlfn.XLOOKUP(C834,customers!$A$2:$A$1001,customers!$I$2:$I$1001,,0)</f>
        <v>No</v>
      </c>
    </row>
    <row r="835" spans="1:16" x14ac:dyDescent="0.25">
      <c r="A835" s="2" t="s">
        <v>5199</v>
      </c>
      <c r="B835" s="3">
        <v>44302</v>
      </c>
      <c r="C835" s="2" t="s">
        <v>5200</v>
      </c>
      <c r="D835" t="s">
        <v>6149</v>
      </c>
      <c r="E835" s="2">
        <v>4</v>
      </c>
      <c r="F835" s="2" t="str">
        <f>_xlfn.XLOOKUP(C835,customers!$A$2:$A$1001,customers!$B$2:$B$1001,,0)</f>
        <v>Lenette Dwerryhouse</v>
      </c>
      <c r="G835" s="2" t="str">
        <f>IF(_xlfn.XLOOKUP(orders!C835,customers!$A$1:$A$1001,customers!$C$1:$C$1001,,0)=0,"",_xlfn.XLOOKUP(orders!C835,customers!$A$1:$A$1001,customers!$C$1:$C$1001,,0))</f>
        <v>ldwerryhousen5@gravatar.com</v>
      </c>
      <c r="H835" s="2" t="str">
        <f>_xlfn.XLOOKUP(C835,customers!$A$1:$A$1001,customers!$G$1:$G$1001,,0)</f>
        <v>United States</v>
      </c>
      <c r="I835" t="str">
        <f>INDEX(products!$A$1:$G$49,MATCH(orders!$D835,products!$A$1:$A$49,0),MATCH(orders!I$1,products!$A$1:$G$1,0))</f>
        <v>Rob</v>
      </c>
      <c r="J835" t="str">
        <f t="shared" si="39"/>
        <v>Robusta</v>
      </c>
      <c r="K835" t="str">
        <f>INDEX(products!$A$1:$G$49,MATCH(orders!$D835,products!$A$1:$A$49,0),MATCH(orders!K$1,products!$A$1:$G$1,0))</f>
        <v>D</v>
      </c>
      <c r="L835" t="str">
        <f t="shared" si="40"/>
        <v>Dark</v>
      </c>
      <c r="M835" s="17">
        <f>INDEX(products!$A$1:$G$49,MATCH(orders!$D835,products!$A$1:$A$49,0),MATCH(orders!M$1,products!$A$1:$G$1,0))</f>
        <v>2.5</v>
      </c>
      <c r="N835" s="13">
        <f>INDEX(products!$A$1:$G$49,MATCH(orders!$D835,products!$A$1:$A$49,0),MATCH(orders!N$1,products!$A$1:$G$1,0))</f>
        <v>20.584999999999997</v>
      </c>
      <c r="O835" s="15">
        <f t="shared" ref="O835:O898" si="41">N835*E835</f>
        <v>82.339999999999989</v>
      </c>
      <c r="P835" t="str">
        <f>_xlfn.XLOOKUP(C835,customers!$A$2:$A$1001,customers!$I$2:$I$1001,,0)</f>
        <v>Yes</v>
      </c>
    </row>
    <row r="836" spans="1:16" x14ac:dyDescent="0.25">
      <c r="A836" s="2" t="s">
        <v>5205</v>
      </c>
      <c r="B836" s="3">
        <v>44141</v>
      </c>
      <c r="C836" s="2" t="s">
        <v>5206</v>
      </c>
      <c r="D836" t="s">
        <v>6168</v>
      </c>
      <c r="E836" s="2">
        <v>1</v>
      </c>
      <c r="F836" s="2" t="str">
        <f>_xlfn.XLOOKUP(C836,customers!$A$2:$A$1001,customers!$B$2:$B$1001,,0)</f>
        <v>Nadeen Broomer</v>
      </c>
      <c r="G836" s="2" t="str">
        <f>IF(_xlfn.XLOOKUP(orders!C836,customers!$A$1:$A$1001,customers!$C$1:$C$1001,,0)=0,"",_xlfn.XLOOKUP(orders!C836,customers!$A$1:$A$1001,customers!$C$1:$C$1001,,0))</f>
        <v>nbroomern6@examiner.com</v>
      </c>
      <c r="H836" s="2" t="str">
        <f>_xlfn.XLOOKUP(C836,customers!$A$1:$A$1001,customers!$G$1:$G$1001,,0)</f>
        <v>United States</v>
      </c>
      <c r="I836" t="str">
        <f>INDEX(products!$A$1:$G$49,MATCH(orders!$D836,products!$A$1:$A$49,0),MATCH(orders!I$1,products!$A$1:$G$1,0))</f>
        <v>Ara</v>
      </c>
      <c r="J836" t="str">
        <f t="shared" si="39"/>
        <v>Arabica</v>
      </c>
      <c r="K836" t="str">
        <f>INDEX(products!$A$1:$G$49,MATCH(orders!$D836,products!$A$1:$A$49,0),MATCH(orders!K$1,products!$A$1:$G$1,0))</f>
        <v>D</v>
      </c>
      <c r="L836" t="str">
        <f t="shared" si="40"/>
        <v>Dark</v>
      </c>
      <c r="M836" s="17">
        <f>INDEX(products!$A$1:$G$49,MATCH(orders!$D836,products!$A$1:$A$49,0),MATCH(orders!M$1,products!$A$1:$G$1,0))</f>
        <v>2.5</v>
      </c>
      <c r="N836" s="13">
        <f>INDEX(products!$A$1:$G$49,MATCH(orders!$D836,products!$A$1:$A$49,0),MATCH(orders!N$1,products!$A$1:$G$1,0))</f>
        <v>22.884999999999998</v>
      </c>
      <c r="O836" s="15">
        <f t="shared" si="41"/>
        <v>22.884999999999998</v>
      </c>
      <c r="P836" t="str">
        <f>_xlfn.XLOOKUP(C836,customers!$A$2:$A$1001,customers!$I$2:$I$1001,,0)</f>
        <v>No</v>
      </c>
    </row>
    <row r="837" spans="1:16" x14ac:dyDescent="0.25">
      <c r="A837" s="2" t="s">
        <v>5211</v>
      </c>
      <c r="B837" s="3">
        <v>44270</v>
      </c>
      <c r="C837" s="2" t="s">
        <v>5212</v>
      </c>
      <c r="D837" t="s">
        <v>6176</v>
      </c>
      <c r="E837" s="2">
        <v>1</v>
      </c>
      <c r="F837" s="2" t="str">
        <f>_xlfn.XLOOKUP(C837,customers!$A$2:$A$1001,customers!$B$2:$B$1001,,0)</f>
        <v>Konstantine Thoumasson</v>
      </c>
      <c r="G837" s="2" t="str">
        <f>IF(_xlfn.XLOOKUP(orders!C837,customers!$A$1:$A$1001,customers!$C$1:$C$1001,,0)=0,"",_xlfn.XLOOKUP(orders!C837,customers!$A$1:$A$1001,customers!$C$1:$C$1001,,0))</f>
        <v>kthoumassonn7@bloglovin.com</v>
      </c>
      <c r="H837" s="2" t="str">
        <f>_xlfn.XLOOKUP(C837,customers!$A$1:$A$1001,customers!$G$1:$G$1001,,0)</f>
        <v>United States</v>
      </c>
      <c r="I837" t="str">
        <f>INDEX(products!$A$1:$G$49,MATCH(orders!$D837,products!$A$1:$A$49,0),MATCH(orders!I$1,products!$A$1:$G$1,0))</f>
        <v>Exc</v>
      </c>
      <c r="J837" t="str">
        <f t="shared" si="39"/>
        <v>Excelsa</v>
      </c>
      <c r="K837" t="str">
        <f>INDEX(products!$A$1:$G$49,MATCH(orders!$D837,products!$A$1:$A$49,0),MATCH(orders!K$1,products!$A$1:$G$1,0))</f>
        <v>L</v>
      </c>
      <c r="L837" t="str">
        <f t="shared" si="40"/>
        <v>Light</v>
      </c>
      <c r="M837" s="17">
        <f>INDEX(products!$A$1:$G$49,MATCH(orders!$D837,products!$A$1:$A$49,0),MATCH(orders!M$1,products!$A$1:$G$1,0))</f>
        <v>0.5</v>
      </c>
      <c r="N837" s="13">
        <f>INDEX(products!$A$1:$G$49,MATCH(orders!$D837,products!$A$1:$A$49,0),MATCH(orders!N$1,products!$A$1:$G$1,0))</f>
        <v>8.91</v>
      </c>
      <c r="O837" s="15">
        <f t="shared" si="41"/>
        <v>8.91</v>
      </c>
      <c r="P837" t="str">
        <f>_xlfn.XLOOKUP(C837,customers!$A$2:$A$1001,customers!$I$2:$I$1001,,0)</f>
        <v>Yes</v>
      </c>
    </row>
    <row r="838" spans="1:16" x14ac:dyDescent="0.25">
      <c r="A838" s="2" t="s">
        <v>5216</v>
      </c>
      <c r="B838" s="3">
        <v>44486</v>
      </c>
      <c r="C838" s="2" t="s">
        <v>5217</v>
      </c>
      <c r="D838" t="s">
        <v>6154</v>
      </c>
      <c r="E838" s="2">
        <v>4</v>
      </c>
      <c r="F838" s="2" t="str">
        <f>_xlfn.XLOOKUP(C838,customers!$A$2:$A$1001,customers!$B$2:$B$1001,,0)</f>
        <v>Frans Habbergham</v>
      </c>
      <c r="G838" s="2" t="str">
        <f>IF(_xlfn.XLOOKUP(orders!C838,customers!$A$1:$A$1001,customers!$C$1:$C$1001,,0)=0,"",_xlfn.XLOOKUP(orders!C838,customers!$A$1:$A$1001,customers!$C$1:$C$1001,,0))</f>
        <v>fhabberghamn8@discovery.com</v>
      </c>
      <c r="H838" s="2" t="str">
        <f>_xlfn.XLOOKUP(C838,customers!$A$1:$A$1001,customers!$G$1:$G$1001,,0)</f>
        <v>United States</v>
      </c>
      <c r="I838" t="str">
        <f>INDEX(products!$A$1:$G$49,MATCH(orders!$D838,products!$A$1:$A$49,0),MATCH(orders!I$1,products!$A$1:$G$1,0))</f>
        <v>Ara</v>
      </c>
      <c r="J838" t="str">
        <f t="shared" si="39"/>
        <v>Arabica</v>
      </c>
      <c r="K838" t="str">
        <f>INDEX(products!$A$1:$G$49,MATCH(orders!$D838,products!$A$1:$A$49,0),MATCH(orders!K$1,products!$A$1:$G$1,0))</f>
        <v>D</v>
      </c>
      <c r="L838" t="str">
        <f t="shared" si="40"/>
        <v>Dark</v>
      </c>
      <c r="M838" s="17">
        <f>INDEX(products!$A$1:$G$49,MATCH(orders!$D838,products!$A$1:$A$49,0),MATCH(orders!M$1,products!$A$1:$G$1,0))</f>
        <v>0.2</v>
      </c>
      <c r="N838" s="13">
        <f>INDEX(products!$A$1:$G$49,MATCH(orders!$D838,products!$A$1:$A$49,0),MATCH(orders!N$1,products!$A$1:$G$1,0))</f>
        <v>2.9849999999999999</v>
      </c>
      <c r="O838" s="15">
        <f t="shared" si="41"/>
        <v>11.94</v>
      </c>
      <c r="P838" t="str">
        <f>_xlfn.XLOOKUP(C838,customers!$A$2:$A$1001,customers!$I$2:$I$1001,,0)</f>
        <v>No</v>
      </c>
    </row>
    <row r="839" spans="1:16" x14ac:dyDescent="0.25">
      <c r="A839" s="2" t="s">
        <v>5222</v>
      </c>
      <c r="B839" s="3">
        <v>43715</v>
      </c>
      <c r="C839" s="2" t="s">
        <v>5113</v>
      </c>
      <c r="D839" t="s">
        <v>6181</v>
      </c>
      <c r="E839" s="2">
        <v>3</v>
      </c>
      <c r="F839" s="2" t="str">
        <f>_xlfn.XLOOKUP(C839,customers!$A$2:$A$1001,customers!$B$2:$B$1001,,0)</f>
        <v>Allis Wilmore</v>
      </c>
      <c r="G839" s="2" t="str">
        <f>IF(_xlfn.XLOOKUP(orders!C839,customers!$A$1:$A$1001,customers!$C$1:$C$1001,,0)=0,"",_xlfn.XLOOKUP(orders!C839,customers!$A$1:$A$1001,customers!$C$1:$C$1001,,0))</f>
        <v/>
      </c>
      <c r="H839" s="2" t="str">
        <f>_xlfn.XLOOKUP(C839,customers!$A$1:$A$1001,customers!$G$1:$G$1001,,0)</f>
        <v>United States</v>
      </c>
      <c r="I839" t="str">
        <f>INDEX(products!$A$1:$G$49,MATCH(orders!$D839,products!$A$1:$A$49,0),MATCH(orders!I$1,products!$A$1:$G$1,0))</f>
        <v>Lib</v>
      </c>
      <c r="J839" t="str">
        <f t="shared" si="39"/>
        <v>Liberica</v>
      </c>
      <c r="K839" t="str">
        <f>INDEX(products!$A$1:$G$49,MATCH(orders!$D839,products!$A$1:$A$49,0),MATCH(orders!K$1,products!$A$1:$G$1,0))</f>
        <v>M</v>
      </c>
      <c r="L839" t="str">
        <f t="shared" si="40"/>
        <v>Medium</v>
      </c>
      <c r="M839" s="17">
        <f>INDEX(products!$A$1:$G$49,MATCH(orders!$D839,products!$A$1:$A$49,0),MATCH(orders!M$1,products!$A$1:$G$1,0))</f>
        <v>2.5</v>
      </c>
      <c r="N839" s="13">
        <f>INDEX(products!$A$1:$G$49,MATCH(orders!$D839,products!$A$1:$A$49,0),MATCH(orders!N$1,products!$A$1:$G$1,0))</f>
        <v>33.464999999999996</v>
      </c>
      <c r="O839" s="15">
        <f t="shared" si="41"/>
        <v>100.39499999999998</v>
      </c>
      <c r="P839" t="str">
        <f>_xlfn.XLOOKUP(C839,customers!$A$2:$A$1001,customers!$I$2:$I$1001,,0)</f>
        <v>No</v>
      </c>
    </row>
    <row r="840" spans="1:16" x14ac:dyDescent="0.25">
      <c r="A840" s="2" t="s">
        <v>5228</v>
      </c>
      <c r="B840" s="3">
        <v>44755</v>
      </c>
      <c r="C840" s="2" t="s">
        <v>5229</v>
      </c>
      <c r="D840" t="s">
        <v>6168</v>
      </c>
      <c r="E840" s="2">
        <v>5</v>
      </c>
      <c r="F840" s="2" t="str">
        <f>_xlfn.XLOOKUP(C840,customers!$A$2:$A$1001,customers!$B$2:$B$1001,,0)</f>
        <v>Romain Avrashin</v>
      </c>
      <c r="G840" s="2" t="str">
        <f>IF(_xlfn.XLOOKUP(orders!C840,customers!$A$1:$A$1001,customers!$C$1:$C$1001,,0)=0,"",_xlfn.XLOOKUP(orders!C840,customers!$A$1:$A$1001,customers!$C$1:$C$1001,,0))</f>
        <v>ravrashinna@tamu.edu</v>
      </c>
      <c r="H840" s="2" t="str">
        <f>_xlfn.XLOOKUP(C840,customers!$A$1:$A$1001,customers!$G$1:$G$1001,,0)</f>
        <v>United States</v>
      </c>
      <c r="I840" t="str">
        <f>INDEX(products!$A$1:$G$49,MATCH(orders!$D840,products!$A$1:$A$49,0),MATCH(orders!I$1,products!$A$1:$G$1,0))</f>
        <v>Ara</v>
      </c>
      <c r="J840" t="str">
        <f t="shared" si="39"/>
        <v>Arabica</v>
      </c>
      <c r="K840" t="str">
        <f>INDEX(products!$A$1:$G$49,MATCH(orders!$D840,products!$A$1:$A$49,0),MATCH(orders!K$1,products!$A$1:$G$1,0))</f>
        <v>D</v>
      </c>
      <c r="L840" t="str">
        <f t="shared" si="40"/>
        <v>Dark</v>
      </c>
      <c r="M840" s="17">
        <f>INDEX(products!$A$1:$G$49,MATCH(orders!$D840,products!$A$1:$A$49,0),MATCH(orders!M$1,products!$A$1:$G$1,0))</f>
        <v>2.5</v>
      </c>
      <c r="N840" s="13">
        <f>INDEX(products!$A$1:$G$49,MATCH(orders!$D840,products!$A$1:$A$49,0),MATCH(orders!N$1,products!$A$1:$G$1,0))</f>
        <v>22.884999999999998</v>
      </c>
      <c r="O840" s="15">
        <f t="shared" si="41"/>
        <v>114.42499999999998</v>
      </c>
      <c r="P840" t="str">
        <f>_xlfn.XLOOKUP(C840,customers!$A$2:$A$1001,customers!$I$2:$I$1001,,0)</f>
        <v>No</v>
      </c>
    </row>
    <row r="841" spans="1:16" x14ac:dyDescent="0.25">
      <c r="A841" s="2" t="s">
        <v>5234</v>
      </c>
      <c r="B841" s="3">
        <v>44521</v>
      </c>
      <c r="C841" s="2" t="s">
        <v>5235</v>
      </c>
      <c r="D841" t="s">
        <v>6139</v>
      </c>
      <c r="E841" s="2">
        <v>5</v>
      </c>
      <c r="F841" s="2" t="str">
        <f>_xlfn.XLOOKUP(C841,customers!$A$2:$A$1001,customers!$B$2:$B$1001,,0)</f>
        <v>Miran Doidge</v>
      </c>
      <c r="G841" s="2" t="str">
        <f>IF(_xlfn.XLOOKUP(orders!C841,customers!$A$1:$A$1001,customers!$C$1:$C$1001,,0)=0,"",_xlfn.XLOOKUP(orders!C841,customers!$A$1:$A$1001,customers!$C$1:$C$1001,,0))</f>
        <v>mdoidgenb@etsy.com</v>
      </c>
      <c r="H841" s="2" t="str">
        <f>_xlfn.XLOOKUP(C841,customers!$A$1:$A$1001,customers!$G$1:$G$1001,,0)</f>
        <v>United States</v>
      </c>
      <c r="I841" t="str">
        <f>INDEX(products!$A$1:$G$49,MATCH(orders!$D841,products!$A$1:$A$49,0),MATCH(orders!I$1,products!$A$1:$G$1,0))</f>
        <v>Exc</v>
      </c>
      <c r="J841" t="str">
        <f t="shared" si="39"/>
        <v>Excelsa</v>
      </c>
      <c r="K841" t="str">
        <f>INDEX(products!$A$1:$G$49,MATCH(orders!$D841,products!$A$1:$A$49,0),MATCH(orders!K$1,products!$A$1:$G$1,0))</f>
        <v>M</v>
      </c>
      <c r="L841" t="str">
        <f t="shared" si="40"/>
        <v>Medium</v>
      </c>
      <c r="M841" s="17">
        <f>INDEX(products!$A$1:$G$49,MATCH(orders!$D841,products!$A$1:$A$49,0),MATCH(orders!M$1,products!$A$1:$G$1,0))</f>
        <v>0.5</v>
      </c>
      <c r="N841" s="13">
        <f>INDEX(products!$A$1:$G$49,MATCH(orders!$D841,products!$A$1:$A$49,0),MATCH(orders!N$1,products!$A$1:$G$1,0))</f>
        <v>8.25</v>
      </c>
      <c r="O841" s="15">
        <f t="shared" si="41"/>
        <v>41.25</v>
      </c>
      <c r="P841" t="str">
        <f>_xlfn.XLOOKUP(C841,customers!$A$2:$A$1001,customers!$I$2:$I$1001,,0)</f>
        <v>No</v>
      </c>
    </row>
    <row r="842" spans="1:16" x14ac:dyDescent="0.25">
      <c r="A842" s="2" t="s">
        <v>5240</v>
      </c>
      <c r="B842" s="3">
        <v>44574</v>
      </c>
      <c r="C842" s="2" t="s">
        <v>5241</v>
      </c>
      <c r="D842" t="s">
        <v>6173</v>
      </c>
      <c r="E842" s="2">
        <v>4</v>
      </c>
      <c r="F842" s="2" t="str">
        <f>_xlfn.XLOOKUP(C842,customers!$A$2:$A$1001,customers!$B$2:$B$1001,,0)</f>
        <v>Janeva Edinboro</v>
      </c>
      <c r="G842" s="2" t="str">
        <f>IF(_xlfn.XLOOKUP(orders!C842,customers!$A$1:$A$1001,customers!$C$1:$C$1001,,0)=0,"",_xlfn.XLOOKUP(orders!C842,customers!$A$1:$A$1001,customers!$C$1:$C$1001,,0))</f>
        <v>jedinboronc@reverbnation.com</v>
      </c>
      <c r="H842" s="2" t="str">
        <f>_xlfn.XLOOKUP(C842,customers!$A$1:$A$1001,customers!$G$1:$G$1001,,0)</f>
        <v>United States</v>
      </c>
      <c r="I842" t="str">
        <f>INDEX(products!$A$1:$G$49,MATCH(orders!$D842,products!$A$1:$A$49,0),MATCH(orders!I$1,products!$A$1:$G$1,0))</f>
        <v>Rob</v>
      </c>
      <c r="J842" t="str">
        <f t="shared" si="39"/>
        <v>Robusta</v>
      </c>
      <c r="K842" t="str">
        <f>INDEX(products!$A$1:$G$49,MATCH(orders!$D842,products!$A$1:$A$49,0),MATCH(orders!K$1,products!$A$1:$G$1,0))</f>
        <v>L</v>
      </c>
      <c r="L842" t="str">
        <f t="shared" si="40"/>
        <v>Light</v>
      </c>
      <c r="M842" s="17">
        <f>INDEX(products!$A$1:$G$49,MATCH(orders!$D842,products!$A$1:$A$49,0),MATCH(orders!M$1,products!$A$1:$G$1,0))</f>
        <v>0.5</v>
      </c>
      <c r="N842" s="13">
        <f>INDEX(products!$A$1:$G$49,MATCH(orders!$D842,products!$A$1:$A$49,0),MATCH(orders!N$1,products!$A$1:$G$1,0))</f>
        <v>7.169999999999999</v>
      </c>
      <c r="O842" s="15">
        <f t="shared" si="41"/>
        <v>28.679999999999996</v>
      </c>
      <c r="P842" t="str">
        <f>_xlfn.XLOOKUP(C842,customers!$A$2:$A$1001,customers!$I$2:$I$1001,,0)</f>
        <v>Yes</v>
      </c>
    </row>
    <row r="843" spans="1:16" x14ac:dyDescent="0.25">
      <c r="A843" s="2" t="s">
        <v>5246</v>
      </c>
      <c r="B843" s="3">
        <v>44755</v>
      </c>
      <c r="C843" s="2" t="s">
        <v>5247</v>
      </c>
      <c r="D843" t="s">
        <v>6159</v>
      </c>
      <c r="E843" s="2">
        <v>1</v>
      </c>
      <c r="F843" s="2" t="str">
        <f>_xlfn.XLOOKUP(C843,customers!$A$2:$A$1001,customers!$B$2:$B$1001,,0)</f>
        <v>Trumaine Tewelson</v>
      </c>
      <c r="G843" s="2" t="str">
        <f>IF(_xlfn.XLOOKUP(orders!C843,customers!$A$1:$A$1001,customers!$C$1:$C$1001,,0)=0,"",_xlfn.XLOOKUP(orders!C843,customers!$A$1:$A$1001,customers!$C$1:$C$1001,,0))</f>
        <v>ttewelsonnd@cdbaby.com</v>
      </c>
      <c r="H843" s="2" t="str">
        <f>_xlfn.XLOOKUP(C843,customers!$A$1:$A$1001,customers!$G$1:$G$1001,,0)</f>
        <v>United States</v>
      </c>
      <c r="I843" t="str">
        <f>INDEX(products!$A$1:$G$49,MATCH(orders!$D843,products!$A$1:$A$49,0),MATCH(orders!I$1,products!$A$1:$G$1,0))</f>
        <v>Lib</v>
      </c>
      <c r="J843" t="str">
        <f t="shared" si="39"/>
        <v>Liberica</v>
      </c>
      <c r="K843" t="str">
        <f>INDEX(products!$A$1:$G$49,MATCH(orders!$D843,products!$A$1:$A$49,0),MATCH(orders!K$1,products!$A$1:$G$1,0))</f>
        <v>M</v>
      </c>
      <c r="L843" t="str">
        <f t="shared" si="40"/>
        <v>Medium</v>
      </c>
      <c r="M843" s="17">
        <f>INDEX(products!$A$1:$G$49,MATCH(orders!$D843,products!$A$1:$A$49,0),MATCH(orders!M$1,products!$A$1:$G$1,0))</f>
        <v>0.2</v>
      </c>
      <c r="N843" s="13">
        <f>INDEX(products!$A$1:$G$49,MATCH(orders!$D843,products!$A$1:$A$49,0),MATCH(orders!N$1,products!$A$1:$G$1,0))</f>
        <v>4.3650000000000002</v>
      </c>
      <c r="O843" s="15">
        <f t="shared" si="41"/>
        <v>4.3650000000000002</v>
      </c>
      <c r="P843" t="str">
        <f>_xlfn.XLOOKUP(C843,customers!$A$2:$A$1001,customers!$I$2:$I$1001,,0)</f>
        <v>No</v>
      </c>
    </row>
    <row r="844" spans="1:16" x14ac:dyDescent="0.25">
      <c r="A844" s="2" t="s">
        <v>5251</v>
      </c>
      <c r="B844" s="3">
        <v>44502</v>
      </c>
      <c r="C844" s="2" t="s">
        <v>5188</v>
      </c>
      <c r="D844" t="s">
        <v>6156</v>
      </c>
      <c r="E844" s="2">
        <v>2</v>
      </c>
      <c r="F844" s="2" t="str">
        <f>_xlfn.XLOOKUP(C844,customers!$A$2:$A$1001,customers!$B$2:$B$1001,,0)</f>
        <v>Odelia Skerme</v>
      </c>
      <c r="G844" s="2" t="str">
        <f>IF(_xlfn.XLOOKUP(orders!C844,customers!$A$1:$A$1001,customers!$C$1:$C$1001,,0)=0,"",_xlfn.XLOOKUP(orders!C844,customers!$A$1:$A$1001,customers!$C$1:$C$1001,,0))</f>
        <v>oskermen3@hatena.ne.jp</v>
      </c>
      <c r="H844" s="2" t="str">
        <f>_xlfn.XLOOKUP(C844,customers!$A$1:$A$1001,customers!$G$1:$G$1001,,0)</f>
        <v>United States</v>
      </c>
      <c r="I844" t="str">
        <f>INDEX(products!$A$1:$G$49,MATCH(orders!$D844,products!$A$1:$A$49,0),MATCH(orders!I$1,products!$A$1:$G$1,0))</f>
        <v>Exc</v>
      </c>
      <c r="J844" t="str">
        <f t="shared" si="39"/>
        <v>Excelsa</v>
      </c>
      <c r="K844" t="str">
        <f>INDEX(products!$A$1:$G$49,MATCH(orders!$D844,products!$A$1:$A$49,0),MATCH(orders!K$1,products!$A$1:$G$1,0))</f>
        <v>M</v>
      </c>
      <c r="L844" t="str">
        <f t="shared" si="40"/>
        <v>Medium</v>
      </c>
      <c r="M844" s="17">
        <f>INDEX(products!$A$1:$G$49,MATCH(orders!$D844,products!$A$1:$A$49,0),MATCH(orders!M$1,products!$A$1:$G$1,0))</f>
        <v>0.2</v>
      </c>
      <c r="N844" s="13">
        <f>INDEX(products!$A$1:$G$49,MATCH(orders!$D844,products!$A$1:$A$49,0),MATCH(orders!N$1,products!$A$1:$G$1,0))</f>
        <v>4.125</v>
      </c>
      <c r="O844" s="15">
        <f t="shared" si="41"/>
        <v>8.25</v>
      </c>
      <c r="P844" t="str">
        <f>_xlfn.XLOOKUP(C844,customers!$A$2:$A$1001,customers!$I$2:$I$1001,,0)</f>
        <v>Yes</v>
      </c>
    </row>
    <row r="845" spans="1:16" x14ac:dyDescent="0.25">
      <c r="A845" s="2" t="s">
        <v>5256</v>
      </c>
      <c r="B845" s="3">
        <v>44387</v>
      </c>
      <c r="C845" s="2" t="s">
        <v>5257</v>
      </c>
      <c r="D845" t="s">
        <v>6156</v>
      </c>
      <c r="E845" s="2">
        <v>2</v>
      </c>
      <c r="F845" s="2" t="str">
        <f>_xlfn.XLOOKUP(C845,customers!$A$2:$A$1001,customers!$B$2:$B$1001,,0)</f>
        <v>De Drewitt</v>
      </c>
      <c r="G845" s="2" t="str">
        <f>IF(_xlfn.XLOOKUP(orders!C845,customers!$A$1:$A$1001,customers!$C$1:$C$1001,,0)=0,"",_xlfn.XLOOKUP(orders!C845,customers!$A$1:$A$1001,customers!$C$1:$C$1001,,0))</f>
        <v>ddrewittnf@mapquest.com</v>
      </c>
      <c r="H845" s="2" t="str">
        <f>_xlfn.XLOOKUP(C845,customers!$A$1:$A$1001,customers!$G$1:$G$1001,,0)</f>
        <v>United States</v>
      </c>
      <c r="I845" t="str">
        <f>INDEX(products!$A$1:$G$49,MATCH(orders!$D845,products!$A$1:$A$49,0),MATCH(orders!I$1,products!$A$1:$G$1,0))</f>
        <v>Exc</v>
      </c>
      <c r="J845" t="str">
        <f t="shared" si="39"/>
        <v>Excelsa</v>
      </c>
      <c r="K845" t="str">
        <f>INDEX(products!$A$1:$G$49,MATCH(orders!$D845,products!$A$1:$A$49,0),MATCH(orders!K$1,products!$A$1:$G$1,0))</f>
        <v>M</v>
      </c>
      <c r="L845" t="str">
        <f t="shared" si="40"/>
        <v>Medium</v>
      </c>
      <c r="M845" s="17">
        <f>INDEX(products!$A$1:$G$49,MATCH(orders!$D845,products!$A$1:$A$49,0),MATCH(orders!M$1,products!$A$1:$G$1,0))</f>
        <v>0.2</v>
      </c>
      <c r="N845" s="13">
        <f>INDEX(products!$A$1:$G$49,MATCH(orders!$D845,products!$A$1:$A$49,0),MATCH(orders!N$1,products!$A$1:$G$1,0))</f>
        <v>4.125</v>
      </c>
      <c r="O845" s="15">
        <f t="shared" si="41"/>
        <v>8.25</v>
      </c>
      <c r="P845" t="str">
        <f>_xlfn.XLOOKUP(C845,customers!$A$2:$A$1001,customers!$I$2:$I$1001,,0)</f>
        <v>Yes</v>
      </c>
    </row>
    <row r="846" spans="1:16" x14ac:dyDescent="0.25">
      <c r="A846" s="2" t="s">
        <v>5262</v>
      </c>
      <c r="B846" s="3">
        <v>44476</v>
      </c>
      <c r="C846" s="2" t="s">
        <v>5263</v>
      </c>
      <c r="D846" t="s">
        <v>6158</v>
      </c>
      <c r="E846" s="2">
        <v>6</v>
      </c>
      <c r="F846" s="2" t="str">
        <f>_xlfn.XLOOKUP(C846,customers!$A$2:$A$1001,customers!$B$2:$B$1001,,0)</f>
        <v>Adelheid Gladhill</v>
      </c>
      <c r="G846" s="2" t="str">
        <f>IF(_xlfn.XLOOKUP(orders!C846,customers!$A$1:$A$1001,customers!$C$1:$C$1001,,0)=0,"",_xlfn.XLOOKUP(orders!C846,customers!$A$1:$A$1001,customers!$C$1:$C$1001,,0))</f>
        <v>agladhillng@stanford.edu</v>
      </c>
      <c r="H846" s="2" t="str">
        <f>_xlfn.XLOOKUP(C846,customers!$A$1:$A$1001,customers!$G$1:$G$1001,,0)</f>
        <v>United States</v>
      </c>
      <c r="I846" t="str">
        <f>INDEX(products!$A$1:$G$49,MATCH(orders!$D846,products!$A$1:$A$49,0),MATCH(orders!I$1,products!$A$1:$G$1,0))</f>
        <v>Ara</v>
      </c>
      <c r="J846" t="str">
        <f t="shared" si="39"/>
        <v>Arabica</v>
      </c>
      <c r="K846" t="str">
        <f>INDEX(products!$A$1:$G$49,MATCH(orders!$D846,products!$A$1:$A$49,0),MATCH(orders!K$1,products!$A$1:$G$1,0))</f>
        <v>D</v>
      </c>
      <c r="L846" t="str">
        <f t="shared" si="40"/>
        <v>Dark</v>
      </c>
      <c r="M846" s="17">
        <f>INDEX(products!$A$1:$G$49,MATCH(orders!$D846,products!$A$1:$A$49,0),MATCH(orders!M$1,products!$A$1:$G$1,0))</f>
        <v>0.5</v>
      </c>
      <c r="N846" s="13">
        <f>INDEX(products!$A$1:$G$49,MATCH(orders!$D846,products!$A$1:$A$49,0),MATCH(orders!N$1,products!$A$1:$G$1,0))</f>
        <v>5.97</v>
      </c>
      <c r="O846" s="15">
        <f t="shared" si="41"/>
        <v>35.82</v>
      </c>
      <c r="P846" t="str">
        <f>_xlfn.XLOOKUP(C846,customers!$A$2:$A$1001,customers!$I$2:$I$1001,,0)</f>
        <v>Yes</v>
      </c>
    </row>
    <row r="847" spans="1:16" x14ac:dyDescent="0.25">
      <c r="A847" s="2" t="s">
        <v>5268</v>
      </c>
      <c r="B847" s="3">
        <v>43889</v>
      </c>
      <c r="C847" s="2" t="s">
        <v>5269</v>
      </c>
      <c r="D847" t="s">
        <v>6185</v>
      </c>
      <c r="E847" s="2">
        <v>6</v>
      </c>
      <c r="F847" s="2" t="str">
        <f>_xlfn.XLOOKUP(C847,customers!$A$2:$A$1001,customers!$B$2:$B$1001,,0)</f>
        <v>Murielle Lorinez</v>
      </c>
      <c r="G847" s="2" t="str">
        <f>IF(_xlfn.XLOOKUP(orders!C847,customers!$A$1:$A$1001,customers!$C$1:$C$1001,,0)=0,"",_xlfn.XLOOKUP(orders!C847,customers!$A$1:$A$1001,customers!$C$1:$C$1001,,0))</f>
        <v>mlorineznh@whitehouse.gov</v>
      </c>
      <c r="H847" s="2" t="str">
        <f>_xlfn.XLOOKUP(C847,customers!$A$1:$A$1001,customers!$G$1:$G$1001,,0)</f>
        <v>United States</v>
      </c>
      <c r="I847" t="str">
        <f>INDEX(products!$A$1:$G$49,MATCH(orders!$D847,products!$A$1:$A$49,0),MATCH(orders!I$1,products!$A$1:$G$1,0))</f>
        <v>Exc</v>
      </c>
      <c r="J847" t="str">
        <f t="shared" si="39"/>
        <v>Excelsa</v>
      </c>
      <c r="K847" t="str">
        <f>INDEX(products!$A$1:$G$49,MATCH(orders!$D847,products!$A$1:$A$49,0),MATCH(orders!K$1,products!$A$1:$G$1,0))</f>
        <v>D</v>
      </c>
      <c r="L847" t="str">
        <f t="shared" si="40"/>
        <v>Dark</v>
      </c>
      <c r="M847" s="17">
        <f>INDEX(products!$A$1:$G$49,MATCH(orders!$D847,products!$A$1:$A$49,0),MATCH(orders!M$1,products!$A$1:$G$1,0))</f>
        <v>2.5</v>
      </c>
      <c r="N847" s="13">
        <f>INDEX(products!$A$1:$G$49,MATCH(orders!$D847,products!$A$1:$A$49,0),MATCH(orders!N$1,products!$A$1:$G$1,0))</f>
        <v>27.945</v>
      </c>
      <c r="O847" s="15">
        <f t="shared" si="41"/>
        <v>167.67000000000002</v>
      </c>
      <c r="P847" t="str">
        <f>_xlfn.XLOOKUP(C847,customers!$A$2:$A$1001,customers!$I$2:$I$1001,,0)</f>
        <v>No</v>
      </c>
    </row>
    <row r="848" spans="1:16" x14ac:dyDescent="0.25">
      <c r="A848" s="2" t="s">
        <v>5273</v>
      </c>
      <c r="B848" s="3">
        <v>44747</v>
      </c>
      <c r="C848" s="2" t="s">
        <v>5274</v>
      </c>
      <c r="D848" t="s">
        <v>6175</v>
      </c>
      <c r="E848" s="2">
        <v>2</v>
      </c>
      <c r="F848" s="2" t="str">
        <f>_xlfn.XLOOKUP(C848,customers!$A$2:$A$1001,customers!$B$2:$B$1001,,0)</f>
        <v>Edin Mathe</v>
      </c>
      <c r="G848" s="2" t="str">
        <f>IF(_xlfn.XLOOKUP(orders!C848,customers!$A$1:$A$1001,customers!$C$1:$C$1001,,0)=0,"",_xlfn.XLOOKUP(orders!C848,customers!$A$1:$A$1001,customers!$C$1:$C$1001,,0))</f>
        <v/>
      </c>
      <c r="H848" s="2" t="str">
        <f>_xlfn.XLOOKUP(C848,customers!$A$1:$A$1001,customers!$G$1:$G$1001,,0)</f>
        <v>United States</v>
      </c>
      <c r="I848" t="str">
        <f>INDEX(products!$A$1:$G$49,MATCH(orders!$D848,products!$A$1:$A$49,0),MATCH(orders!I$1,products!$A$1:$G$1,0))</f>
        <v>Ara</v>
      </c>
      <c r="J848" t="str">
        <f t="shared" si="39"/>
        <v>Arabica</v>
      </c>
      <c r="K848" t="str">
        <f>INDEX(products!$A$1:$G$49,MATCH(orders!$D848,products!$A$1:$A$49,0),MATCH(orders!K$1,products!$A$1:$G$1,0))</f>
        <v>M</v>
      </c>
      <c r="L848" t="str">
        <f t="shared" si="40"/>
        <v>Medium</v>
      </c>
      <c r="M848" s="17">
        <f>INDEX(products!$A$1:$G$49,MATCH(orders!$D848,products!$A$1:$A$49,0),MATCH(orders!M$1,products!$A$1:$G$1,0))</f>
        <v>2.5</v>
      </c>
      <c r="N848" s="13">
        <f>INDEX(products!$A$1:$G$49,MATCH(orders!$D848,products!$A$1:$A$49,0),MATCH(orders!N$1,products!$A$1:$G$1,0))</f>
        <v>25.874999999999996</v>
      </c>
      <c r="O848" s="15">
        <f t="shared" si="41"/>
        <v>51.749999999999993</v>
      </c>
      <c r="P848" t="str">
        <f>_xlfn.XLOOKUP(C848,customers!$A$2:$A$1001,customers!$I$2:$I$1001,,0)</f>
        <v>Yes</v>
      </c>
    </row>
    <row r="849" spans="1:16" x14ac:dyDescent="0.25">
      <c r="A849" s="2" t="s">
        <v>5278</v>
      </c>
      <c r="B849" s="3">
        <v>44460</v>
      </c>
      <c r="C849" s="2" t="s">
        <v>5279</v>
      </c>
      <c r="D849" t="s">
        <v>6154</v>
      </c>
      <c r="E849" s="2">
        <v>3</v>
      </c>
      <c r="F849" s="2" t="str">
        <f>_xlfn.XLOOKUP(C849,customers!$A$2:$A$1001,customers!$B$2:$B$1001,,0)</f>
        <v>Mordy Van Der Vlies</v>
      </c>
      <c r="G849" s="2" t="str">
        <f>IF(_xlfn.XLOOKUP(orders!C849,customers!$A$1:$A$1001,customers!$C$1:$C$1001,,0)=0,"",_xlfn.XLOOKUP(orders!C849,customers!$A$1:$A$1001,customers!$C$1:$C$1001,,0))</f>
        <v>mvannj@wikipedia.org</v>
      </c>
      <c r="H849" s="2" t="str">
        <f>_xlfn.XLOOKUP(C849,customers!$A$1:$A$1001,customers!$G$1:$G$1001,,0)</f>
        <v>United States</v>
      </c>
      <c r="I849" t="str">
        <f>INDEX(products!$A$1:$G$49,MATCH(orders!$D849,products!$A$1:$A$49,0),MATCH(orders!I$1,products!$A$1:$G$1,0))</f>
        <v>Ara</v>
      </c>
      <c r="J849" t="str">
        <f t="shared" si="39"/>
        <v>Arabica</v>
      </c>
      <c r="K849" t="str">
        <f>INDEX(products!$A$1:$G$49,MATCH(orders!$D849,products!$A$1:$A$49,0),MATCH(orders!K$1,products!$A$1:$G$1,0))</f>
        <v>D</v>
      </c>
      <c r="L849" t="str">
        <f t="shared" si="40"/>
        <v>Dark</v>
      </c>
      <c r="M849" s="17">
        <f>INDEX(products!$A$1:$G$49,MATCH(orders!$D849,products!$A$1:$A$49,0),MATCH(orders!M$1,products!$A$1:$G$1,0))</f>
        <v>0.2</v>
      </c>
      <c r="N849" s="13">
        <f>INDEX(products!$A$1:$G$49,MATCH(orders!$D849,products!$A$1:$A$49,0),MATCH(orders!N$1,products!$A$1:$G$1,0))</f>
        <v>2.9849999999999999</v>
      </c>
      <c r="O849" s="15">
        <f t="shared" si="41"/>
        <v>8.9550000000000001</v>
      </c>
      <c r="P849" t="str">
        <f>_xlfn.XLOOKUP(C849,customers!$A$2:$A$1001,customers!$I$2:$I$1001,,0)</f>
        <v>Yes</v>
      </c>
    </row>
    <row r="850" spans="1:16" x14ac:dyDescent="0.25">
      <c r="A850" s="2" t="s">
        <v>5283</v>
      </c>
      <c r="B850" s="3">
        <v>43468</v>
      </c>
      <c r="C850" s="2" t="s">
        <v>5284</v>
      </c>
      <c r="D850" t="s">
        <v>6176</v>
      </c>
      <c r="E850" s="2">
        <v>6</v>
      </c>
      <c r="F850" s="2" t="str">
        <f>_xlfn.XLOOKUP(C850,customers!$A$2:$A$1001,customers!$B$2:$B$1001,,0)</f>
        <v>Spencer Wastell</v>
      </c>
      <c r="G850" s="2" t="str">
        <f>IF(_xlfn.XLOOKUP(orders!C850,customers!$A$1:$A$1001,customers!$C$1:$C$1001,,0)=0,"",_xlfn.XLOOKUP(orders!C850,customers!$A$1:$A$1001,customers!$C$1:$C$1001,,0))</f>
        <v/>
      </c>
      <c r="H850" s="2" t="str">
        <f>_xlfn.XLOOKUP(C850,customers!$A$1:$A$1001,customers!$G$1:$G$1001,,0)</f>
        <v>United States</v>
      </c>
      <c r="I850" t="str">
        <f>INDEX(products!$A$1:$G$49,MATCH(orders!$D850,products!$A$1:$A$49,0),MATCH(orders!I$1,products!$A$1:$G$1,0))</f>
        <v>Exc</v>
      </c>
      <c r="J850" t="str">
        <f t="shared" si="39"/>
        <v>Excelsa</v>
      </c>
      <c r="K850" t="str">
        <f>INDEX(products!$A$1:$G$49,MATCH(orders!$D850,products!$A$1:$A$49,0),MATCH(orders!K$1,products!$A$1:$G$1,0))</f>
        <v>L</v>
      </c>
      <c r="L850" t="str">
        <f t="shared" si="40"/>
        <v>Light</v>
      </c>
      <c r="M850" s="17">
        <f>INDEX(products!$A$1:$G$49,MATCH(orders!$D850,products!$A$1:$A$49,0),MATCH(orders!M$1,products!$A$1:$G$1,0))</f>
        <v>0.5</v>
      </c>
      <c r="N850" s="13">
        <f>INDEX(products!$A$1:$G$49,MATCH(orders!$D850,products!$A$1:$A$49,0),MATCH(orders!N$1,products!$A$1:$G$1,0))</f>
        <v>8.91</v>
      </c>
      <c r="O850" s="15">
        <f t="shared" si="41"/>
        <v>53.46</v>
      </c>
      <c r="P850" t="str">
        <f>_xlfn.XLOOKUP(C850,customers!$A$2:$A$1001,customers!$I$2:$I$1001,,0)</f>
        <v>No</v>
      </c>
    </row>
    <row r="851" spans="1:16" x14ac:dyDescent="0.25">
      <c r="A851" s="2" t="s">
        <v>5288</v>
      </c>
      <c r="B851" s="3">
        <v>44628</v>
      </c>
      <c r="C851" s="2" t="s">
        <v>5289</v>
      </c>
      <c r="D851" t="s">
        <v>6167</v>
      </c>
      <c r="E851" s="2">
        <v>6</v>
      </c>
      <c r="F851" s="2" t="str">
        <f>_xlfn.XLOOKUP(C851,customers!$A$2:$A$1001,customers!$B$2:$B$1001,,0)</f>
        <v>Jemimah Ethelston</v>
      </c>
      <c r="G851" s="2" t="str">
        <f>IF(_xlfn.XLOOKUP(orders!C851,customers!$A$1:$A$1001,customers!$C$1:$C$1001,,0)=0,"",_xlfn.XLOOKUP(orders!C851,customers!$A$1:$A$1001,customers!$C$1:$C$1001,,0))</f>
        <v>jethelstonnl@creativecommons.org</v>
      </c>
      <c r="H851" s="2" t="str">
        <f>_xlfn.XLOOKUP(C851,customers!$A$1:$A$1001,customers!$G$1:$G$1001,,0)</f>
        <v>United States</v>
      </c>
      <c r="I851" t="str">
        <f>INDEX(products!$A$1:$G$49,MATCH(orders!$D851,products!$A$1:$A$49,0),MATCH(orders!I$1,products!$A$1:$G$1,0))</f>
        <v>Ara</v>
      </c>
      <c r="J851" t="str">
        <f t="shared" si="39"/>
        <v>Arabica</v>
      </c>
      <c r="K851" t="str">
        <f>INDEX(products!$A$1:$G$49,MATCH(orders!$D851,products!$A$1:$A$49,0),MATCH(orders!K$1,products!$A$1:$G$1,0))</f>
        <v>L</v>
      </c>
      <c r="L851" t="str">
        <f t="shared" si="40"/>
        <v>Light</v>
      </c>
      <c r="M851" s="17">
        <f>INDEX(products!$A$1:$G$49,MATCH(orders!$D851,products!$A$1:$A$49,0),MATCH(orders!M$1,products!$A$1:$G$1,0))</f>
        <v>0.2</v>
      </c>
      <c r="N851" s="13">
        <f>INDEX(products!$A$1:$G$49,MATCH(orders!$D851,products!$A$1:$A$49,0),MATCH(orders!N$1,products!$A$1:$G$1,0))</f>
        <v>3.8849999999999998</v>
      </c>
      <c r="O851" s="15">
        <f t="shared" si="41"/>
        <v>23.31</v>
      </c>
      <c r="P851" t="str">
        <f>_xlfn.XLOOKUP(C851,customers!$A$2:$A$1001,customers!$I$2:$I$1001,,0)</f>
        <v>Yes</v>
      </c>
    </row>
    <row r="852" spans="1:16" x14ac:dyDescent="0.25">
      <c r="A852" s="2" t="s">
        <v>5288</v>
      </c>
      <c r="B852" s="3">
        <v>44628</v>
      </c>
      <c r="C852" s="2" t="s">
        <v>5289</v>
      </c>
      <c r="D852" t="s">
        <v>6152</v>
      </c>
      <c r="E852" s="2">
        <v>2</v>
      </c>
      <c r="F852" s="2" t="str">
        <f>_xlfn.XLOOKUP(C852,customers!$A$2:$A$1001,customers!$B$2:$B$1001,,0)</f>
        <v>Jemimah Ethelston</v>
      </c>
      <c r="G852" s="2" t="str">
        <f>IF(_xlfn.XLOOKUP(orders!C852,customers!$A$1:$A$1001,customers!$C$1:$C$1001,,0)=0,"",_xlfn.XLOOKUP(orders!C852,customers!$A$1:$A$1001,customers!$C$1:$C$1001,,0))</f>
        <v>jethelstonnl@creativecommons.org</v>
      </c>
      <c r="H852" s="2" t="str">
        <f>_xlfn.XLOOKUP(C852,customers!$A$1:$A$1001,customers!$G$1:$G$1001,,0)</f>
        <v>United States</v>
      </c>
      <c r="I852" t="str">
        <f>INDEX(products!$A$1:$G$49,MATCH(orders!$D852,products!$A$1:$A$49,0),MATCH(orders!I$1,products!$A$1:$G$1,0))</f>
        <v>Ara</v>
      </c>
      <c r="J852" t="str">
        <f t="shared" si="39"/>
        <v>Arabica</v>
      </c>
      <c r="K852" t="str">
        <f>INDEX(products!$A$1:$G$49,MATCH(orders!$D852,products!$A$1:$A$49,0),MATCH(orders!K$1,products!$A$1:$G$1,0))</f>
        <v>M</v>
      </c>
      <c r="L852" t="str">
        <f t="shared" si="40"/>
        <v>Medium</v>
      </c>
      <c r="M852" s="17">
        <f>INDEX(products!$A$1:$G$49,MATCH(orders!$D852,products!$A$1:$A$49,0),MATCH(orders!M$1,products!$A$1:$G$1,0))</f>
        <v>0.2</v>
      </c>
      <c r="N852" s="13">
        <f>INDEX(products!$A$1:$G$49,MATCH(orders!$D852,products!$A$1:$A$49,0),MATCH(orders!N$1,products!$A$1:$G$1,0))</f>
        <v>3.375</v>
      </c>
      <c r="O852" s="15">
        <f t="shared" si="41"/>
        <v>6.75</v>
      </c>
      <c r="P852" t="str">
        <f>_xlfn.XLOOKUP(C852,customers!$A$2:$A$1001,customers!$I$2:$I$1001,,0)</f>
        <v>Yes</v>
      </c>
    </row>
    <row r="853" spans="1:16" x14ac:dyDescent="0.25">
      <c r="A853" s="2" t="s">
        <v>5299</v>
      </c>
      <c r="B853" s="3">
        <v>43900</v>
      </c>
      <c r="C853" s="2" t="s">
        <v>5300</v>
      </c>
      <c r="D853" t="s">
        <v>6169</v>
      </c>
      <c r="E853" s="2">
        <v>1</v>
      </c>
      <c r="F853" s="2" t="str">
        <f>_xlfn.XLOOKUP(C853,customers!$A$2:$A$1001,customers!$B$2:$B$1001,,0)</f>
        <v>Perice Eberz</v>
      </c>
      <c r="G853" s="2" t="str">
        <f>IF(_xlfn.XLOOKUP(orders!C853,customers!$A$1:$A$1001,customers!$C$1:$C$1001,,0)=0,"",_xlfn.XLOOKUP(orders!C853,customers!$A$1:$A$1001,customers!$C$1:$C$1001,,0))</f>
        <v>peberznn@woothemes.com</v>
      </c>
      <c r="H853" s="2" t="str">
        <f>_xlfn.XLOOKUP(C853,customers!$A$1:$A$1001,customers!$G$1:$G$1001,,0)</f>
        <v>United States</v>
      </c>
      <c r="I853" t="str">
        <f>INDEX(products!$A$1:$G$49,MATCH(orders!$D853,products!$A$1:$A$49,0),MATCH(orders!I$1,products!$A$1:$G$1,0))</f>
        <v>Lib</v>
      </c>
      <c r="J853" t="str">
        <f t="shared" si="39"/>
        <v>Liberica</v>
      </c>
      <c r="K853" t="str">
        <f>INDEX(products!$A$1:$G$49,MATCH(orders!$D853,products!$A$1:$A$49,0),MATCH(orders!K$1,products!$A$1:$G$1,0))</f>
        <v>D</v>
      </c>
      <c r="L853" t="str">
        <f t="shared" si="40"/>
        <v>Dark</v>
      </c>
      <c r="M853" s="17">
        <f>INDEX(products!$A$1:$G$49,MATCH(orders!$D853,products!$A$1:$A$49,0),MATCH(orders!M$1,products!$A$1:$G$1,0))</f>
        <v>0.5</v>
      </c>
      <c r="N853" s="13">
        <f>INDEX(products!$A$1:$G$49,MATCH(orders!$D853,products!$A$1:$A$49,0),MATCH(orders!N$1,products!$A$1:$G$1,0))</f>
        <v>7.77</v>
      </c>
      <c r="O853" s="15">
        <f t="shared" si="41"/>
        <v>7.77</v>
      </c>
      <c r="P853" t="str">
        <f>_xlfn.XLOOKUP(C853,customers!$A$2:$A$1001,customers!$I$2:$I$1001,,0)</f>
        <v>Yes</v>
      </c>
    </row>
    <row r="854" spans="1:16" x14ac:dyDescent="0.25">
      <c r="A854" s="2" t="s">
        <v>5305</v>
      </c>
      <c r="B854" s="3">
        <v>44527</v>
      </c>
      <c r="C854" s="2" t="s">
        <v>5306</v>
      </c>
      <c r="D854" t="s">
        <v>6165</v>
      </c>
      <c r="E854" s="2">
        <v>4</v>
      </c>
      <c r="F854" s="2" t="str">
        <f>_xlfn.XLOOKUP(C854,customers!$A$2:$A$1001,customers!$B$2:$B$1001,,0)</f>
        <v>Bear Gaish</v>
      </c>
      <c r="G854" s="2" t="str">
        <f>IF(_xlfn.XLOOKUP(orders!C854,customers!$A$1:$A$1001,customers!$C$1:$C$1001,,0)=0,"",_xlfn.XLOOKUP(orders!C854,customers!$A$1:$A$1001,customers!$C$1:$C$1001,,0))</f>
        <v>bgaishno@altervista.org</v>
      </c>
      <c r="H854" s="2" t="str">
        <f>_xlfn.XLOOKUP(C854,customers!$A$1:$A$1001,customers!$G$1:$G$1001,,0)</f>
        <v>United States</v>
      </c>
      <c r="I854" t="str">
        <f>INDEX(products!$A$1:$G$49,MATCH(orders!$D854,products!$A$1:$A$49,0),MATCH(orders!I$1,products!$A$1:$G$1,0))</f>
        <v>Lib</v>
      </c>
      <c r="J854" t="str">
        <f t="shared" si="39"/>
        <v>Liberica</v>
      </c>
      <c r="K854" t="str">
        <f>INDEX(products!$A$1:$G$49,MATCH(orders!$D854,products!$A$1:$A$49,0),MATCH(orders!K$1,products!$A$1:$G$1,0))</f>
        <v>D</v>
      </c>
      <c r="L854" t="str">
        <f t="shared" si="40"/>
        <v>Dark</v>
      </c>
      <c r="M854" s="17">
        <f>INDEX(products!$A$1:$G$49,MATCH(orders!$D854,products!$A$1:$A$49,0),MATCH(orders!M$1,products!$A$1:$G$1,0))</f>
        <v>2.5</v>
      </c>
      <c r="N854" s="13">
        <f>INDEX(products!$A$1:$G$49,MATCH(orders!$D854,products!$A$1:$A$49,0),MATCH(orders!N$1,products!$A$1:$G$1,0))</f>
        <v>29.784999999999997</v>
      </c>
      <c r="O854" s="15">
        <f t="shared" si="41"/>
        <v>119.13999999999999</v>
      </c>
      <c r="P854" t="str">
        <f>_xlfn.XLOOKUP(C854,customers!$A$2:$A$1001,customers!$I$2:$I$1001,,0)</f>
        <v>Yes</v>
      </c>
    </row>
    <row r="855" spans="1:16" x14ac:dyDescent="0.25">
      <c r="A855" s="2" t="s">
        <v>5310</v>
      </c>
      <c r="B855" s="3">
        <v>44259</v>
      </c>
      <c r="C855" s="2" t="s">
        <v>5311</v>
      </c>
      <c r="D855" t="s">
        <v>6147</v>
      </c>
      <c r="E855" s="2">
        <v>2</v>
      </c>
      <c r="F855" s="2" t="str">
        <f>_xlfn.XLOOKUP(C855,customers!$A$2:$A$1001,customers!$B$2:$B$1001,,0)</f>
        <v>Lynnea Danton</v>
      </c>
      <c r="G855" s="2" t="str">
        <f>IF(_xlfn.XLOOKUP(orders!C855,customers!$A$1:$A$1001,customers!$C$1:$C$1001,,0)=0,"",_xlfn.XLOOKUP(orders!C855,customers!$A$1:$A$1001,customers!$C$1:$C$1001,,0))</f>
        <v>ldantonnp@miitbeian.gov.cn</v>
      </c>
      <c r="H855" s="2" t="str">
        <f>_xlfn.XLOOKUP(C855,customers!$A$1:$A$1001,customers!$G$1:$G$1001,,0)</f>
        <v>United States</v>
      </c>
      <c r="I855" t="str">
        <f>INDEX(products!$A$1:$G$49,MATCH(orders!$D855,products!$A$1:$A$49,0),MATCH(orders!I$1,products!$A$1:$G$1,0))</f>
        <v>Ara</v>
      </c>
      <c r="J855" t="str">
        <f t="shared" si="39"/>
        <v>Arabica</v>
      </c>
      <c r="K855" t="str">
        <f>INDEX(products!$A$1:$G$49,MATCH(orders!$D855,products!$A$1:$A$49,0),MATCH(orders!K$1,products!$A$1:$G$1,0))</f>
        <v>D</v>
      </c>
      <c r="L855" t="str">
        <f t="shared" si="40"/>
        <v>Dark</v>
      </c>
      <c r="M855" s="17">
        <f>INDEX(products!$A$1:$G$49,MATCH(orders!$D855,products!$A$1:$A$49,0),MATCH(orders!M$1,products!$A$1:$G$1,0))</f>
        <v>1</v>
      </c>
      <c r="N855" s="13">
        <f>INDEX(products!$A$1:$G$49,MATCH(orders!$D855,products!$A$1:$A$49,0),MATCH(orders!N$1,products!$A$1:$G$1,0))</f>
        <v>9.9499999999999993</v>
      </c>
      <c r="O855" s="15">
        <f t="shared" si="41"/>
        <v>19.899999999999999</v>
      </c>
      <c r="P855" t="str">
        <f>_xlfn.XLOOKUP(C855,customers!$A$2:$A$1001,customers!$I$2:$I$1001,,0)</f>
        <v>No</v>
      </c>
    </row>
    <row r="856" spans="1:16" x14ac:dyDescent="0.25">
      <c r="A856" s="2" t="s">
        <v>5315</v>
      </c>
      <c r="B856" s="3">
        <v>44516</v>
      </c>
      <c r="C856" s="2" t="s">
        <v>5316</v>
      </c>
      <c r="D856" t="s">
        <v>6173</v>
      </c>
      <c r="E856" s="2">
        <v>5</v>
      </c>
      <c r="F856" s="2" t="str">
        <f>_xlfn.XLOOKUP(C856,customers!$A$2:$A$1001,customers!$B$2:$B$1001,,0)</f>
        <v>Skipton Morrall</v>
      </c>
      <c r="G856" s="2" t="str">
        <f>IF(_xlfn.XLOOKUP(orders!C856,customers!$A$1:$A$1001,customers!$C$1:$C$1001,,0)=0,"",_xlfn.XLOOKUP(orders!C856,customers!$A$1:$A$1001,customers!$C$1:$C$1001,,0))</f>
        <v>smorrallnq@answers.com</v>
      </c>
      <c r="H856" s="2" t="str">
        <f>_xlfn.XLOOKUP(C856,customers!$A$1:$A$1001,customers!$G$1:$G$1001,,0)</f>
        <v>United States</v>
      </c>
      <c r="I856" t="str">
        <f>INDEX(products!$A$1:$G$49,MATCH(orders!$D856,products!$A$1:$A$49,0),MATCH(orders!I$1,products!$A$1:$G$1,0))</f>
        <v>Rob</v>
      </c>
      <c r="J856" t="str">
        <f t="shared" si="39"/>
        <v>Robusta</v>
      </c>
      <c r="K856" t="str">
        <f>INDEX(products!$A$1:$G$49,MATCH(orders!$D856,products!$A$1:$A$49,0),MATCH(orders!K$1,products!$A$1:$G$1,0))</f>
        <v>L</v>
      </c>
      <c r="L856" t="str">
        <f t="shared" si="40"/>
        <v>Light</v>
      </c>
      <c r="M856" s="17">
        <f>INDEX(products!$A$1:$G$49,MATCH(orders!$D856,products!$A$1:$A$49,0),MATCH(orders!M$1,products!$A$1:$G$1,0))</f>
        <v>0.5</v>
      </c>
      <c r="N856" s="13">
        <f>INDEX(products!$A$1:$G$49,MATCH(orders!$D856,products!$A$1:$A$49,0),MATCH(orders!N$1,products!$A$1:$G$1,0))</f>
        <v>7.169999999999999</v>
      </c>
      <c r="O856" s="15">
        <f t="shared" si="41"/>
        <v>35.849999999999994</v>
      </c>
      <c r="P856" t="str">
        <f>_xlfn.XLOOKUP(C856,customers!$A$2:$A$1001,customers!$I$2:$I$1001,,0)</f>
        <v>Yes</v>
      </c>
    </row>
    <row r="857" spans="1:16" x14ac:dyDescent="0.25">
      <c r="A857" s="2" t="s">
        <v>5321</v>
      </c>
      <c r="B857" s="3">
        <v>43632</v>
      </c>
      <c r="C857" s="2" t="s">
        <v>5322</v>
      </c>
      <c r="D857" t="s">
        <v>6165</v>
      </c>
      <c r="E857" s="2">
        <v>3</v>
      </c>
      <c r="F857" s="2" t="str">
        <f>_xlfn.XLOOKUP(C857,customers!$A$2:$A$1001,customers!$B$2:$B$1001,,0)</f>
        <v>Devan Crownshaw</v>
      </c>
      <c r="G857" s="2" t="str">
        <f>IF(_xlfn.XLOOKUP(orders!C857,customers!$A$1:$A$1001,customers!$C$1:$C$1001,,0)=0,"",_xlfn.XLOOKUP(orders!C857,customers!$A$1:$A$1001,customers!$C$1:$C$1001,,0))</f>
        <v>dcrownshawnr@photobucket.com</v>
      </c>
      <c r="H857" s="2" t="str">
        <f>_xlfn.XLOOKUP(C857,customers!$A$1:$A$1001,customers!$G$1:$G$1001,,0)</f>
        <v>United States</v>
      </c>
      <c r="I857" t="str">
        <f>INDEX(products!$A$1:$G$49,MATCH(orders!$D857,products!$A$1:$A$49,0),MATCH(orders!I$1,products!$A$1:$G$1,0))</f>
        <v>Lib</v>
      </c>
      <c r="J857" t="str">
        <f t="shared" si="39"/>
        <v>Liberica</v>
      </c>
      <c r="K857" t="str">
        <f>INDEX(products!$A$1:$G$49,MATCH(orders!$D857,products!$A$1:$A$49,0),MATCH(orders!K$1,products!$A$1:$G$1,0))</f>
        <v>D</v>
      </c>
      <c r="L857" t="str">
        <f t="shared" si="40"/>
        <v>Dark</v>
      </c>
      <c r="M857" s="17">
        <f>INDEX(products!$A$1:$G$49,MATCH(orders!$D857,products!$A$1:$A$49,0),MATCH(orders!M$1,products!$A$1:$G$1,0))</f>
        <v>2.5</v>
      </c>
      <c r="N857" s="13">
        <f>INDEX(products!$A$1:$G$49,MATCH(orders!$D857,products!$A$1:$A$49,0),MATCH(orders!N$1,products!$A$1:$G$1,0))</f>
        <v>29.784999999999997</v>
      </c>
      <c r="O857" s="15">
        <f t="shared" si="41"/>
        <v>89.35499999999999</v>
      </c>
      <c r="P857" t="str">
        <f>_xlfn.XLOOKUP(C857,customers!$A$2:$A$1001,customers!$I$2:$I$1001,,0)</f>
        <v>No</v>
      </c>
    </row>
    <row r="858" spans="1:16" x14ac:dyDescent="0.25">
      <c r="A858" s="2" t="s">
        <v>5327</v>
      </c>
      <c r="B858" s="3">
        <v>44031</v>
      </c>
      <c r="C858" s="2" t="s">
        <v>5188</v>
      </c>
      <c r="D858" t="s">
        <v>6159</v>
      </c>
      <c r="E858" s="2">
        <v>2</v>
      </c>
      <c r="F858" s="2" t="str">
        <f>_xlfn.XLOOKUP(C858,customers!$A$2:$A$1001,customers!$B$2:$B$1001,,0)</f>
        <v>Odelia Skerme</v>
      </c>
      <c r="G858" s="2" t="str">
        <f>IF(_xlfn.XLOOKUP(orders!C858,customers!$A$1:$A$1001,customers!$C$1:$C$1001,,0)=0,"",_xlfn.XLOOKUP(orders!C858,customers!$A$1:$A$1001,customers!$C$1:$C$1001,,0))</f>
        <v>oskermen3@hatena.ne.jp</v>
      </c>
      <c r="H858" s="2" t="str">
        <f>_xlfn.XLOOKUP(C858,customers!$A$1:$A$1001,customers!$G$1:$G$1001,,0)</f>
        <v>United States</v>
      </c>
      <c r="I858" t="str">
        <f>INDEX(products!$A$1:$G$49,MATCH(orders!$D858,products!$A$1:$A$49,0),MATCH(orders!I$1,products!$A$1:$G$1,0))</f>
        <v>Lib</v>
      </c>
      <c r="J858" t="str">
        <f t="shared" si="39"/>
        <v>Liberica</v>
      </c>
      <c r="K858" t="str">
        <f>INDEX(products!$A$1:$G$49,MATCH(orders!$D858,products!$A$1:$A$49,0),MATCH(orders!K$1,products!$A$1:$G$1,0))</f>
        <v>M</v>
      </c>
      <c r="L858" t="str">
        <f t="shared" si="40"/>
        <v>Medium</v>
      </c>
      <c r="M858" s="17">
        <f>INDEX(products!$A$1:$G$49,MATCH(orders!$D858,products!$A$1:$A$49,0),MATCH(orders!M$1,products!$A$1:$G$1,0))</f>
        <v>0.2</v>
      </c>
      <c r="N858" s="13">
        <f>INDEX(products!$A$1:$G$49,MATCH(orders!$D858,products!$A$1:$A$49,0),MATCH(orders!N$1,products!$A$1:$G$1,0))</f>
        <v>4.3650000000000002</v>
      </c>
      <c r="O858" s="15">
        <f t="shared" si="41"/>
        <v>8.73</v>
      </c>
      <c r="P858" t="str">
        <f>_xlfn.XLOOKUP(C858,customers!$A$2:$A$1001,customers!$I$2:$I$1001,,0)</f>
        <v>Yes</v>
      </c>
    </row>
    <row r="859" spans="1:16" x14ac:dyDescent="0.25">
      <c r="A859" s="2" t="s">
        <v>5333</v>
      </c>
      <c r="B859" s="3">
        <v>43889</v>
      </c>
      <c r="C859" s="2" t="s">
        <v>5334</v>
      </c>
      <c r="D859" t="s">
        <v>6142</v>
      </c>
      <c r="E859" s="2">
        <v>5</v>
      </c>
      <c r="F859" s="2" t="str">
        <f>_xlfn.XLOOKUP(C859,customers!$A$2:$A$1001,customers!$B$2:$B$1001,,0)</f>
        <v>Joceline Reddoch</v>
      </c>
      <c r="G859" s="2" t="str">
        <f>IF(_xlfn.XLOOKUP(orders!C859,customers!$A$1:$A$1001,customers!$C$1:$C$1001,,0)=0,"",_xlfn.XLOOKUP(orders!C859,customers!$A$1:$A$1001,customers!$C$1:$C$1001,,0))</f>
        <v>jreddochnt@sun.com</v>
      </c>
      <c r="H859" s="2" t="str">
        <f>_xlfn.XLOOKUP(C859,customers!$A$1:$A$1001,customers!$G$1:$G$1001,,0)</f>
        <v>United States</v>
      </c>
      <c r="I859" t="str">
        <f>INDEX(products!$A$1:$G$49,MATCH(orders!$D859,products!$A$1:$A$49,0),MATCH(orders!I$1,products!$A$1:$G$1,0))</f>
        <v>Rob</v>
      </c>
      <c r="J859" t="str">
        <f t="shared" si="39"/>
        <v>Robusta</v>
      </c>
      <c r="K859" t="str">
        <f>INDEX(products!$A$1:$G$49,MATCH(orders!$D859,products!$A$1:$A$49,0),MATCH(orders!K$1,products!$A$1:$G$1,0))</f>
        <v>L</v>
      </c>
      <c r="L859" t="str">
        <f t="shared" si="40"/>
        <v>Light</v>
      </c>
      <c r="M859" s="17">
        <f>INDEX(products!$A$1:$G$49,MATCH(orders!$D859,products!$A$1:$A$49,0),MATCH(orders!M$1,products!$A$1:$G$1,0))</f>
        <v>2.5</v>
      </c>
      <c r="N859" s="13">
        <f>INDEX(products!$A$1:$G$49,MATCH(orders!$D859,products!$A$1:$A$49,0),MATCH(orders!N$1,products!$A$1:$G$1,0))</f>
        <v>27.484999999999996</v>
      </c>
      <c r="O859" s="15">
        <f t="shared" si="41"/>
        <v>137.42499999999998</v>
      </c>
      <c r="P859" t="str">
        <f>_xlfn.XLOOKUP(C859,customers!$A$2:$A$1001,customers!$I$2:$I$1001,,0)</f>
        <v>No</v>
      </c>
    </row>
    <row r="860" spans="1:16" x14ac:dyDescent="0.25">
      <c r="A860" s="2" t="s">
        <v>5339</v>
      </c>
      <c r="B860" s="3">
        <v>43638</v>
      </c>
      <c r="C860" s="2" t="s">
        <v>5340</v>
      </c>
      <c r="D860" t="s">
        <v>6160</v>
      </c>
      <c r="E860" s="2">
        <v>4</v>
      </c>
      <c r="F860" s="2" t="str">
        <f>_xlfn.XLOOKUP(C860,customers!$A$2:$A$1001,customers!$B$2:$B$1001,,0)</f>
        <v>Shelley Titley</v>
      </c>
      <c r="G860" s="2" t="str">
        <f>IF(_xlfn.XLOOKUP(orders!C860,customers!$A$1:$A$1001,customers!$C$1:$C$1001,,0)=0,"",_xlfn.XLOOKUP(orders!C860,customers!$A$1:$A$1001,customers!$C$1:$C$1001,,0))</f>
        <v>stitleynu@whitehouse.gov</v>
      </c>
      <c r="H860" s="2" t="str">
        <f>_xlfn.XLOOKUP(C860,customers!$A$1:$A$1001,customers!$G$1:$G$1001,,0)</f>
        <v>United States</v>
      </c>
      <c r="I860" t="str">
        <f>INDEX(products!$A$1:$G$49,MATCH(orders!$D860,products!$A$1:$A$49,0),MATCH(orders!I$1,products!$A$1:$G$1,0))</f>
        <v>Lib</v>
      </c>
      <c r="J860" t="str">
        <f t="shared" si="39"/>
        <v>Liberica</v>
      </c>
      <c r="K860" t="str">
        <f>INDEX(products!$A$1:$G$49,MATCH(orders!$D860,products!$A$1:$A$49,0),MATCH(orders!K$1,products!$A$1:$G$1,0))</f>
        <v>M</v>
      </c>
      <c r="L860" t="str">
        <f t="shared" si="40"/>
        <v>Medium</v>
      </c>
      <c r="M860" s="17">
        <f>INDEX(products!$A$1:$G$49,MATCH(orders!$D860,products!$A$1:$A$49,0),MATCH(orders!M$1,products!$A$1:$G$1,0))</f>
        <v>0.5</v>
      </c>
      <c r="N860" s="13">
        <f>INDEX(products!$A$1:$G$49,MATCH(orders!$D860,products!$A$1:$A$49,0),MATCH(orders!N$1,products!$A$1:$G$1,0))</f>
        <v>8.73</v>
      </c>
      <c r="O860" s="15">
        <f t="shared" si="41"/>
        <v>34.92</v>
      </c>
      <c r="P860" t="str">
        <f>_xlfn.XLOOKUP(C860,customers!$A$2:$A$1001,customers!$I$2:$I$1001,,0)</f>
        <v>No</v>
      </c>
    </row>
    <row r="861" spans="1:16" x14ac:dyDescent="0.25">
      <c r="A861" s="2" t="s">
        <v>5345</v>
      </c>
      <c r="B861" s="3">
        <v>43716</v>
      </c>
      <c r="C861" s="2" t="s">
        <v>5346</v>
      </c>
      <c r="D861" t="s">
        <v>6182</v>
      </c>
      <c r="E861" s="2">
        <v>6</v>
      </c>
      <c r="F861" s="2" t="str">
        <f>_xlfn.XLOOKUP(C861,customers!$A$2:$A$1001,customers!$B$2:$B$1001,,0)</f>
        <v>Redd Simao</v>
      </c>
      <c r="G861" s="2" t="str">
        <f>IF(_xlfn.XLOOKUP(orders!C861,customers!$A$1:$A$1001,customers!$C$1:$C$1001,,0)=0,"",_xlfn.XLOOKUP(orders!C861,customers!$A$1:$A$1001,customers!$C$1:$C$1001,,0))</f>
        <v>rsimaonv@simplemachines.org</v>
      </c>
      <c r="H861" s="2" t="str">
        <f>_xlfn.XLOOKUP(C861,customers!$A$1:$A$1001,customers!$G$1:$G$1001,,0)</f>
        <v>United States</v>
      </c>
      <c r="I861" t="str">
        <f>INDEX(products!$A$1:$G$49,MATCH(orders!$D861,products!$A$1:$A$49,0),MATCH(orders!I$1,products!$A$1:$G$1,0))</f>
        <v>Ara</v>
      </c>
      <c r="J861" t="str">
        <f t="shared" si="39"/>
        <v>Arabica</v>
      </c>
      <c r="K861" t="str">
        <f>INDEX(products!$A$1:$G$49,MATCH(orders!$D861,products!$A$1:$A$49,0),MATCH(orders!K$1,products!$A$1:$G$1,0))</f>
        <v>L</v>
      </c>
      <c r="L861" t="str">
        <f t="shared" si="40"/>
        <v>Light</v>
      </c>
      <c r="M861" s="17">
        <f>INDEX(products!$A$1:$G$49,MATCH(orders!$D861,products!$A$1:$A$49,0),MATCH(orders!M$1,products!$A$1:$G$1,0))</f>
        <v>2.5</v>
      </c>
      <c r="N861" s="13">
        <f>INDEX(products!$A$1:$G$49,MATCH(orders!$D861,products!$A$1:$A$49,0),MATCH(orders!N$1,products!$A$1:$G$1,0))</f>
        <v>29.784999999999997</v>
      </c>
      <c r="O861" s="15">
        <f t="shared" si="41"/>
        <v>178.70999999999998</v>
      </c>
      <c r="P861" t="str">
        <f>_xlfn.XLOOKUP(C861,customers!$A$2:$A$1001,customers!$I$2:$I$1001,,0)</f>
        <v>No</v>
      </c>
    </row>
    <row r="862" spans="1:16" x14ac:dyDescent="0.25">
      <c r="A862" s="2" t="s">
        <v>5351</v>
      </c>
      <c r="B862" s="3">
        <v>44707</v>
      </c>
      <c r="C862" s="2" t="s">
        <v>5352</v>
      </c>
      <c r="D862" t="s">
        <v>6175</v>
      </c>
      <c r="E862" s="2">
        <v>1</v>
      </c>
      <c r="F862" s="2" t="str">
        <f>_xlfn.XLOOKUP(C862,customers!$A$2:$A$1001,customers!$B$2:$B$1001,,0)</f>
        <v>Cece Inker</v>
      </c>
      <c r="G862" s="2" t="str">
        <f>IF(_xlfn.XLOOKUP(orders!C862,customers!$A$1:$A$1001,customers!$C$1:$C$1001,,0)=0,"",_xlfn.XLOOKUP(orders!C862,customers!$A$1:$A$1001,customers!$C$1:$C$1001,,0))</f>
        <v/>
      </c>
      <c r="H862" s="2" t="str">
        <f>_xlfn.XLOOKUP(C862,customers!$A$1:$A$1001,customers!$G$1:$G$1001,,0)</f>
        <v>United States</v>
      </c>
      <c r="I862" t="str">
        <f>INDEX(products!$A$1:$G$49,MATCH(orders!$D862,products!$A$1:$A$49,0),MATCH(orders!I$1,products!$A$1:$G$1,0))</f>
        <v>Ara</v>
      </c>
      <c r="J862" t="str">
        <f t="shared" si="39"/>
        <v>Arabica</v>
      </c>
      <c r="K862" t="str">
        <f>INDEX(products!$A$1:$G$49,MATCH(orders!$D862,products!$A$1:$A$49,0),MATCH(orders!K$1,products!$A$1:$G$1,0))</f>
        <v>M</v>
      </c>
      <c r="L862" t="str">
        <f t="shared" si="40"/>
        <v>Medium</v>
      </c>
      <c r="M862" s="17">
        <f>INDEX(products!$A$1:$G$49,MATCH(orders!$D862,products!$A$1:$A$49,0),MATCH(orders!M$1,products!$A$1:$G$1,0))</f>
        <v>2.5</v>
      </c>
      <c r="N862" s="13">
        <f>INDEX(products!$A$1:$G$49,MATCH(orders!$D862,products!$A$1:$A$49,0),MATCH(orders!N$1,products!$A$1:$G$1,0))</f>
        <v>25.874999999999996</v>
      </c>
      <c r="O862" s="15">
        <f t="shared" si="41"/>
        <v>25.874999999999996</v>
      </c>
      <c r="P862" t="str">
        <f>_xlfn.XLOOKUP(C862,customers!$A$2:$A$1001,customers!$I$2:$I$1001,,0)</f>
        <v>No</v>
      </c>
    </row>
    <row r="863" spans="1:16" x14ac:dyDescent="0.25">
      <c r="A863" s="2" t="s">
        <v>5356</v>
      </c>
      <c r="B863" s="3">
        <v>43802</v>
      </c>
      <c r="C863" s="2" t="s">
        <v>5357</v>
      </c>
      <c r="D863" t="s">
        <v>6143</v>
      </c>
      <c r="E863" s="2">
        <v>6</v>
      </c>
      <c r="F863" s="2" t="str">
        <f>_xlfn.XLOOKUP(C863,customers!$A$2:$A$1001,customers!$B$2:$B$1001,,0)</f>
        <v>Noel Chisholm</v>
      </c>
      <c r="G863" s="2" t="str">
        <f>IF(_xlfn.XLOOKUP(orders!C863,customers!$A$1:$A$1001,customers!$C$1:$C$1001,,0)=0,"",_xlfn.XLOOKUP(orders!C863,customers!$A$1:$A$1001,customers!$C$1:$C$1001,,0))</f>
        <v>nchisholmnx@example.com</v>
      </c>
      <c r="H863" s="2" t="str">
        <f>_xlfn.XLOOKUP(C863,customers!$A$1:$A$1001,customers!$G$1:$G$1001,,0)</f>
        <v>United States</v>
      </c>
      <c r="I863" t="str">
        <f>INDEX(products!$A$1:$G$49,MATCH(orders!$D863,products!$A$1:$A$49,0),MATCH(orders!I$1,products!$A$1:$G$1,0))</f>
        <v>Lib</v>
      </c>
      <c r="J863" t="str">
        <f t="shared" si="39"/>
        <v>Liberica</v>
      </c>
      <c r="K863" t="str">
        <f>INDEX(products!$A$1:$G$49,MATCH(orders!$D863,products!$A$1:$A$49,0),MATCH(orders!K$1,products!$A$1:$G$1,0))</f>
        <v>D</v>
      </c>
      <c r="L863" t="str">
        <f t="shared" si="40"/>
        <v>Dark</v>
      </c>
      <c r="M863" s="17">
        <f>INDEX(products!$A$1:$G$49,MATCH(orders!$D863,products!$A$1:$A$49,0),MATCH(orders!M$1,products!$A$1:$G$1,0))</f>
        <v>1</v>
      </c>
      <c r="N863" s="13">
        <f>INDEX(products!$A$1:$G$49,MATCH(orders!$D863,products!$A$1:$A$49,0),MATCH(orders!N$1,products!$A$1:$G$1,0))</f>
        <v>12.95</v>
      </c>
      <c r="O863" s="15">
        <f t="shared" si="41"/>
        <v>77.699999999999989</v>
      </c>
      <c r="P863" t="str">
        <f>_xlfn.XLOOKUP(C863,customers!$A$2:$A$1001,customers!$I$2:$I$1001,,0)</f>
        <v>Yes</v>
      </c>
    </row>
    <row r="864" spans="1:16" x14ac:dyDescent="0.25">
      <c r="A864" s="2" t="s">
        <v>5362</v>
      </c>
      <c r="B864" s="3">
        <v>43725</v>
      </c>
      <c r="C864" s="2" t="s">
        <v>5363</v>
      </c>
      <c r="D864" t="s">
        <v>6138</v>
      </c>
      <c r="E864" s="2">
        <v>1</v>
      </c>
      <c r="F864" s="2" t="str">
        <f>_xlfn.XLOOKUP(C864,customers!$A$2:$A$1001,customers!$B$2:$B$1001,,0)</f>
        <v>Grazia Oats</v>
      </c>
      <c r="G864" s="2" t="str">
        <f>IF(_xlfn.XLOOKUP(orders!C864,customers!$A$1:$A$1001,customers!$C$1:$C$1001,,0)=0,"",_xlfn.XLOOKUP(orders!C864,customers!$A$1:$A$1001,customers!$C$1:$C$1001,,0))</f>
        <v>goatsny@live.com</v>
      </c>
      <c r="H864" s="2" t="str">
        <f>_xlfn.XLOOKUP(C864,customers!$A$1:$A$1001,customers!$G$1:$G$1001,,0)</f>
        <v>United States</v>
      </c>
      <c r="I864" t="str">
        <f>INDEX(products!$A$1:$G$49,MATCH(orders!$D864,products!$A$1:$A$49,0),MATCH(orders!I$1,products!$A$1:$G$1,0))</f>
        <v>Rob</v>
      </c>
      <c r="J864" t="str">
        <f t="shared" si="39"/>
        <v>Robusta</v>
      </c>
      <c r="K864" t="str">
        <f>INDEX(products!$A$1:$G$49,MATCH(orders!$D864,products!$A$1:$A$49,0),MATCH(orders!K$1,products!$A$1:$G$1,0))</f>
        <v>M</v>
      </c>
      <c r="L864" t="str">
        <f t="shared" si="40"/>
        <v>Medium</v>
      </c>
      <c r="M864" s="17">
        <f>INDEX(products!$A$1:$G$49,MATCH(orders!$D864,products!$A$1:$A$49,0),MATCH(orders!M$1,products!$A$1:$G$1,0))</f>
        <v>1</v>
      </c>
      <c r="N864" s="13">
        <f>INDEX(products!$A$1:$G$49,MATCH(orders!$D864,products!$A$1:$A$49,0),MATCH(orders!N$1,products!$A$1:$G$1,0))</f>
        <v>9.9499999999999993</v>
      </c>
      <c r="O864" s="15">
        <f t="shared" si="41"/>
        <v>9.9499999999999993</v>
      </c>
      <c r="P864" t="str">
        <f>_xlfn.XLOOKUP(C864,customers!$A$2:$A$1001,customers!$I$2:$I$1001,,0)</f>
        <v>Yes</v>
      </c>
    </row>
    <row r="865" spans="1:16" x14ac:dyDescent="0.25">
      <c r="A865" s="2" t="s">
        <v>5368</v>
      </c>
      <c r="B865" s="3">
        <v>44712</v>
      </c>
      <c r="C865" s="2" t="s">
        <v>5369</v>
      </c>
      <c r="D865" t="s">
        <v>6162</v>
      </c>
      <c r="E865" s="2">
        <v>2</v>
      </c>
      <c r="F865" s="2" t="str">
        <f>_xlfn.XLOOKUP(C865,customers!$A$2:$A$1001,customers!$B$2:$B$1001,,0)</f>
        <v>Meade Birkin</v>
      </c>
      <c r="G865" s="2" t="str">
        <f>IF(_xlfn.XLOOKUP(orders!C865,customers!$A$1:$A$1001,customers!$C$1:$C$1001,,0)=0,"",_xlfn.XLOOKUP(orders!C865,customers!$A$1:$A$1001,customers!$C$1:$C$1001,,0))</f>
        <v>mbirkinnz@java.com</v>
      </c>
      <c r="H865" s="2" t="str">
        <f>_xlfn.XLOOKUP(C865,customers!$A$1:$A$1001,customers!$G$1:$G$1001,,0)</f>
        <v>United States</v>
      </c>
      <c r="I865" t="str">
        <f>INDEX(products!$A$1:$G$49,MATCH(orders!$D865,products!$A$1:$A$49,0),MATCH(orders!I$1,products!$A$1:$G$1,0))</f>
        <v>Lib</v>
      </c>
      <c r="J865" t="str">
        <f t="shared" si="39"/>
        <v>Liberica</v>
      </c>
      <c r="K865" t="str">
        <f>INDEX(products!$A$1:$G$49,MATCH(orders!$D865,products!$A$1:$A$49,0),MATCH(orders!K$1,products!$A$1:$G$1,0))</f>
        <v>M</v>
      </c>
      <c r="L865" t="str">
        <f t="shared" si="40"/>
        <v>Medium</v>
      </c>
      <c r="M865" s="17">
        <f>INDEX(products!$A$1:$G$49,MATCH(orders!$D865,products!$A$1:$A$49,0),MATCH(orders!M$1,products!$A$1:$G$1,0))</f>
        <v>1</v>
      </c>
      <c r="N865" s="13">
        <f>INDEX(products!$A$1:$G$49,MATCH(orders!$D865,products!$A$1:$A$49,0),MATCH(orders!N$1,products!$A$1:$G$1,0))</f>
        <v>14.55</v>
      </c>
      <c r="O865" s="15">
        <f t="shared" si="41"/>
        <v>29.1</v>
      </c>
      <c r="P865" t="str">
        <f>_xlfn.XLOOKUP(C865,customers!$A$2:$A$1001,customers!$I$2:$I$1001,,0)</f>
        <v>Yes</v>
      </c>
    </row>
    <row r="866" spans="1:16" x14ac:dyDescent="0.25">
      <c r="A866" s="2" t="s">
        <v>5374</v>
      </c>
      <c r="B866" s="3">
        <v>43759</v>
      </c>
      <c r="C866" s="2" t="s">
        <v>5375</v>
      </c>
      <c r="D866" t="s">
        <v>6178</v>
      </c>
      <c r="E866" s="2">
        <v>6</v>
      </c>
      <c r="F866" s="2" t="str">
        <f>_xlfn.XLOOKUP(C866,customers!$A$2:$A$1001,customers!$B$2:$B$1001,,0)</f>
        <v>Ronda Pyson</v>
      </c>
      <c r="G866" s="2" t="str">
        <f>IF(_xlfn.XLOOKUP(orders!C866,customers!$A$1:$A$1001,customers!$C$1:$C$1001,,0)=0,"",_xlfn.XLOOKUP(orders!C866,customers!$A$1:$A$1001,customers!$C$1:$C$1001,,0))</f>
        <v>rpysono0@constantcontact.com</v>
      </c>
      <c r="H866" s="2" t="str">
        <f>_xlfn.XLOOKUP(C866,customers!$A$1:$A$1001,customers!$G$1:$G$1001,,0)</f>
        <v>Ireland</v>
      </c>
      <c r="I866" t="str">
        <f>INDEX(products!$A$1:$G$49,MATCH(orders!$D866,products!$A$1:$A$49,0),MATCH(orders!I$1,products!$A$1:$G$1,0))</f>
        <v>Rob</v>
      </c>
      <c r="J866" t="str">
        <f t="shared" si="39"/>
        <v>Robusta</v>
      </c>
      <c r="K866" t="str">
        <f>INDEX(products!$A$1:$G$49,MATCH(orders!$D866,products!$A$1:$A$49,0),MATCH(orders!K$1,products!$A$1:$G$1,0))</f>
        <v>L</v>
      </c>
      <c r="L866" t="str">
        <f t="shared" si="40"/>
        <v>Light</v>
      </c>
      <c r="M866" s="17">
        <f>INDEX(products!$A$1:$G$49,MATCH(orders!$D866,products!$A$1:$A$49,0),MATCH(orders!M$1,products!$A$1:$G$1,0))</f>
        <v>0.2</v>
      </c>
      <c r="N866" s="13">
        <f>INDEX(products!$A$1:$G$49,MATCH(orders!$D866,products!$A$1:$A$49,0),MATCH(orders!N$1,products!$A$1:$G$1,0))</f>
        <v>3.5849999999999995</v>
      </c>
      <c r="O866" s="15">
        <f t="shared" si="41"/>
        <v>21.509999999999998</v>
      </c>
      <c r="P866" t="str">
        <f>_xlfn.XLOOKUP(C866,customers!$A$2:$A$1001,customers!$I$2:$I$1001,,0)</f>
        <v>No</v>
      </c>
    </row>
    <row r="867" spans="1:16" x14ac:dyDescent="0.25">
      <c r="A867" s="2" t="s">
        <v>5380</v>
      </c>
      <c r="B867" s="3">
        <v>44675</v>
      </c>
      <c r="C867" s="2" t="s">
        <v>5428</v>
      </c>
      <c r="D867" t="s">
        <v>6157</v>
      </c>
      <c r="E867" s="2">
        <v>1</v>
      </c>
      <c r="F867" s="2" t="str">
        <f>_xlfn.XLOOKUP(C867,customers!$A$2:$A$1001,customers!$B$2:$B$1001,,0)</f>
        <v>Modesty MacConnechie</v>
      </c>
      <c r="G867" s="2" t="str">
        <f>IF(_xlfn.XLOOKUP(orders!C867,customers!$A$1:$A$1001,customers!$C$1:$C$1001,,0)=0,"",_xlfn.XLOOKUP(orders!C867,customers!$A$1:$A$1001,customers!$C$1:$C$1001,,0))</f>
        <v>mmacconnechieo9@reuters.com</v>
      </c>
      <c r="H867" s="2" t="str">
        <f>_xlfn.XLOOKUP(C867,customers!$A$1:$A$1001,customers!$G$1:$G$1001,,0)</f>
        <v>United States</v>
      </c>
      <c r="I867" t="str">
        <f>INDEX(products!$A$1:$G$49,MATCH(orders!$D867,products!$A$1:$A$49,0),MATCH(orders!I$1,products!$A$1:$G$1,0))</f>
        <v>Ara</v>
      </c>
      <c r="J867" t="str">
        <f t="shared" si="39"/>
        <v>Arabica</v>
      </c>
      <c r="K867" t="str">
        <f>INDEX(products!$A$1:$G$49,MATCH(orders!$D867,products!$A$1:$A$49,0),MATCH(orders!K$1,products!$A$1:$G$1,0))</f>
        <v>M</v>
      </c>
      <c r="L867" t="str">
        <f t="shared" si="40"/>
        <v>Medium</v>
      </c>
      <c r="M867" s="17">
        <f>INDEX(products!$A$1:$G$49,MATCH(orders!$D867,products!$A$1:$A$49,0),MATCH(orders!M$1,products!$A$1:$G$1,0))</f>
        <v>0.5</v>
      </c>
      <c r="N867" s="13">
        <f>INDEX(products!$A$1:$G$49,MATCH(orders!$D867,products!$A$1:$A$49,0),MATCH(orders!N$1,products!$A$1:$G$1,0))</f>
        <v>6.75</v>
      </c>
      <c r="O867" s="15">
        <f t="shared" si="41"/>
        <v>6.75</v>
      </c>
      <c r="P867" t="str">
        <f>_xlfn.XLOOKUP(C867,customers!$A$2:$A$1001,customers!$I$2:$I$1001,,0)</f>
        <v>Yes</v>
      </c>
    </row>
    <row r="868" spans="1:16" x14ac:dyDescent="0.25">
      <c r="A868" s="2" t="s">
        <v>5385</v>
      </c>
      <c r="B868" s="3">
        <v>44209</v>
      </c>
      <c r="C868" s="2" t="s">
        <v>5386</v>
      </c>
      <c r="D868" t="s">
        <v>6158</v>
      </c>
      <c r="E868" s="2">
        <v>3</v>
      </c>
      <c r="F868" s="2" t="str">
        <f>_xlfn.XLOOKUP(C868,customers!$A$2:$A$1001,customers!$B$2:$B$1001,,0)</f>
        <v>Rafaela Treacher</v>
      </c>
      <c r="G868" s="2" t="str">
        <f>IF(_xlfn.XLOOKUP(orders!C868,customers!$A$1:$A$1001,customers!$C$1:$C$1001,,0)=0,"",_xlfn.XLOOKUP(orders!C868,customers!$A$1:$A$1001,customers!$C$1:$C$1001,,0))</f>
        <v>rtreachero2@usa.gov</v>
      </c>
      <c r="H868" s="2" t="str">
        <f>_xlfn.XLOOKUP(C868,customers!$A$1:$A$1001,customers!$G$1:$G$1001,,0)</f>
        <v>Ireland</v>
      </c>
      <c r="I868" t="str">
        <f>INDEX(products!$A$1:$G$49,MATCH(orders!$D868,products!$A$1:$A$49,0),MATCH(orders!I$1,products!$A$1:$G$1,0))</f>
        <v>Ara</v>
      </c>
      <c r="J868" t="str">
        <f t="shared" si="39"/>
        <v>Arabica</v>
      </c>
      <c r="K868" t="str">
        <f>INDEX(products!$A$1:$G$49,MATCH(orders!$D868,products!$A$1:$A$49,0),MATCH(orders!K$1,products!$A$1:$G$1,0))</f>
        <v>D</v>
      </c>
      <c r="L868" t="str">
        <f t="shared" si="40"/>
        <v>Dark</v>
      </c>
      <c r="M868" s="17">
        <f>INDEX(products!$A$1:$G$49,MATCH(orders!$D868,products!$A$1:$A$49,0),MATCH(orders!M$1,products!$A$1:$G$1,0))</f>
        <v>0.5</v>
      </c>
      <c r="N868" s="13">
        <f>INDEX(products!$A$1:$G$49,MATCH(orders!$D868,products!$A$1:$A$49,0),MATCH(orders!N$1,products!$A$1:$G$1,0))</f>
        <v>5.97</v>
      </c>
      <c r="O868" s="15">
        <f t="shared" si="41"/>
        <v>17.91</v>
      </c>
      <c r="P868" t="str">
        <f>_xlfn.XLOOKUP(C868,customers!$A$2:$A$1001,customers!$I$2:$I$1001,,0)</f>
        <v>No</v>
      </c>
    </row>
    <row r="869" spans="1:16" x14ac:dyDescent="0.25">
      <c r="A869" s="2" t="s">
        <v>5391</v>
      </c>
      <c r="B869" s="3">
        <v>44792</v>
      </c>
      <c r="C869" s="2" t="s">
        <v>5392</v>
      </c>
      <c r="D869" t="s">
        <v>6182</v>
      </c>
      <c r="E869" s="2">
        <v>1</v>
      </c>
      <c r="F869" s="2" t="str">
        <f>_xlfn.XLOOKUP(C869,customers!$A$2:$A$1001,customers!$B$2:$B$1001,,0)</f>
        <v>Bee Fattorini</v>
      </c>
      <c r="G869" s="2" t="str">
        <f>IF(_xlfn.XLOOKUP(orders!C869,customers!$A$1:$A$1001,customers!$C$1:$C$1001,,0)=0,"",_xlfn.XLOOKUP(orders!C869,customers!$A$1:$A$1001,customers!$C$1:$C$1001,,0))</f>
        <v>bfattorinio3@quantcast.com</v>
      </c>
      <c r="H869" s="2" t="str">
        <f>_xlfn.XLOOKUP(C869,customers!$A$1:$A$1001,customers!$G$1:$G$1001,,0)</f>
        <v>Ireland</v>
      </c>
      <c r="I869" t="str">
        <f>INDEX(products!$A$1:$G$49,MATCH(orders!$D869,products!$A$1:$A$49,0),MATCH(orders!I$1,products!$A$1:$G$1,0))</f>
        <v>Ara</v>
      </c>
      <c r="J869" t="str">
        <f t="shared" si="39"/>
        <v>Arabica</v>
      </c>
      <c r="K869" t="str">
        <f>INDEX(products!$A$1:$G$49,MATCH(orders!$D869,products!$A$1:$A$49,0),MATCH(orders!K$1,products!$A$1:$G$1,0))</f>
        <v>L</v>
      </c>
      <c r="L869" t="str">
        <f t="shared" si="40"/>
        <v>Light</v>
      </c>
      <c r="M869" s="17">
        <f>INDEX(products!$A$1:$G$49,MATCH(orders!$D869,products!$A$1:$A$49,0),MATCH(orders!M$1,products!$A$1:$G$1,0))</f>
        <v>2.5</v>
      </c>
      <c r="N869" s="13">
        <f>INDEX(products!$A$1:$G$49,MATCH(orders!$D869,products!$A$1:$A$49,0),MATCH(orders!N$1,products!$A$1:$G$1,0))</f>
        <v>29.784999999999997</v>
      </c>
      <c r="O869" s="15">
        <f t="shared" si="41"/>
        <v>29.784999999999997</v>
      </c>
      <c r="P869" t="str">
        <f>_xlfn.XLOOKUP(C869,customers!$A$2:$A$1001,customers!$I$2:$I$1001,,0)</f>
        <v>Yes</v>
      </c>
    </row>
    <row r="870" spans="1:16" x14ac:dyDescent="0.25">
      <c r="A870" s="2" t="s">
        <v>5396</v>
      </c>
      <c r="B870" s="3">
        <v>43526</v>
      </c>
      <c r="C870" s="2" t="s">
        <v>5397</v>
      </c>
      <c r="D870" t="s">
        <v>6139</v>
      </c>
      <c r="E870" s="2">
        <v>5</v>
      </c>
      <c r="F870" s="2" t="str">
        <f>_xlfn.XLOOKUP(C870,customers!$A$2:$A$1001,customers!$B$2:$B$1001,,0)</f>
        <v>Margie Palleske</v>
      </c>
      <c r="G870" s="2" t="str">
        <f>IF(_xlfn.XLOOKUP(orders!C870,customers!$A$1:$A$1001,customers!$C$1:$C$1001,,0)=0,"",_xlfn.XLOOKUP(orders!C870,customers!$A$1:$A$1001,customers!$C$1:$C$1001,,0))</f>
        <v>mpalleskeo4@nyu.edu</v>
      </c>
      <c r="H870" s="2" t="str">
        <f>_xlfn.XLOOKUP(C870,customers!$A$1:$A$1001,customers!$G$1:$G$1001,,0)</f>
        <v>United States</v>
      </c>
      <c r="I870" t="str">
        <f>INDEX(products!$A$1:$G$49,MATCH(orders!$D870,products!$A$1:$A$49,0),MATCH(orders!I$1,products!$A$1:$G$1,0))</f>
        <v>Exc</v>
      </c>
      <c r="J870" t="str">
        <f t="shared" si="39"/>
        <v>Excelsa</v>
      </c>
      <c r="K870" t="str">
        <f>INDEX(products!$A$1:$G$49,MATCH(orders!$D870,products!$A$1:$A$49,0),MATCH(orders!K$1,products!$A$1:$G$1,0))</f>
        <v>M</v>
      </c>
      <c r="L870" t="str">
        <f t="shared" si="40"/>
        <v>Medium</v>
      </c>
      <c r="M870" s="17">
        <f>INDEX(products!$A$1:$G$49,MATCH(orders!$D870,products!$A$1:$A$49,0),MATCH(orders!M$1,products!$A$1:$G$1,0))</f>
        <v>0.5</v>
      </c>
      <c r="N870" s="13">
        <f>INDEX(products!$A$1:$G$49,MATCH(orders!$D870,products!$A$1:$A$49,0),MATCH(orders!N$1,products!$A$1:$G$1,0))</f>
        <v>8.25</v>
      </c>
      <c r="O870" s="15">
        <f t="shared" si="41"/>
        <v>41.25</v>
      </c>
      <c r="P870" t="str">
        <f>_xlfn.XLOOKUP(C870,customers!$A$2:$A$1001,customers!$I$2:$I$1001,,0)</f>
        <v>Yes</v>
      </c>
    </row>
    <row r="871" spans="1:16" x14ac:dyDescent="0.25">
      <c r="A871" s="2" t="s">
        <v>5402</v>
      </c>
      <c r="B871" s="3">
        <v>43851</v>
      </c>
      <c r="C871" s="2" t="s">
        <v>5403</v>
      </c>
      <c r="D871" t="s">
        <v>6146</v>
      </c>
      <c r="E871" s="2">
        <v>3</v>
      </c>
      <c r="F871" s="2" t="str">
        <f>_xlfn.XLOOKUP(C871,customers!$A$2:$A$1001,customers!$B$2:$B$1001,,0)</f>
        <v>Alexina Randals</v>
      </c>
      <c r="G871" s="2" t="str">
        <f>IF(_xlfn.XLOOKUP(orders!C871,customers!$A$1:$A$1001,customers!$C$1:$C$1001,,0)=0,"",_xlfn.XLOOKUP(orders!C871,customers!$A$1:$A$1001,customers!$C$1:$C$1001,,0))</f>
        <v/>
      </c>
      <c r="H871" s="2" t="str">
        <f>_xlfn.XLOOKUP(C871,customers!$A$1:$A$1001,customers!$G$1:$G$1001,,0)</f>
        <v>United States</v>
      </c>
      <c r="I871" t="str">
        <f>INDEX(products!$A$1:$G$49,MATCH(orders!$D871,products!$A$1:$A$49,0),MATCH(orders!I$1,products!$A$1:$G$1,0))</f>
        <v>Rob</v>
      </c>
      <c r="J871" t="str">
        <f t="shared" si="39"/>
        <v>Robusta</v>
      </c>
      <c r="K871" t="str">
        <f>INDEX(products!$A$1:$G$49,MATCH(orders!$D871,products!$A$1:$A$49,0),MATCH(orders!K$1,products!$A$1:$G$1,0))</f>
        <v>M</v>
      </c>
      <c r="L871" t="str">
        <f t="shared" si="40"/>
        <v>Medium</v>
      </c>
      <c r="M871" s="17">
        <f>INDEX(products!$A$1:$G$49,MATCH(orders!$D871,products!$A$1:$A$49,0),MATCH(orders!M$1,products!$A$1:$G$1,0))</f>
        <v>0.5</v>
      </c>
      <c r="N871" s="13">
        <f>INDEX(products!$A$1:$G$49,MATCH(orders!$D871,products!$A$1:$A$49,0),MATCH(orders!N$1,products!$A$1:$G$1,0))</f>
        <v>5.97</v>
      </c>
      <c r="O871" s="15">
        <f t="shared" si="41"/>
        <v>17.91</v>
      </c>
      <c r="P871" t="str">
        <f>_xlfn.XLOOKUP(C871,customers!$A$2:$A$1001,customers!$I$2:$I$1001,,0)</f>
        <v>Yes</v>
      </c>
    </row>
    <row r="872" spans="1:16" x14ac:dyDescent="0.25">
      <c r="A872" s="2" t="s">
        <v>5407</v>
      </c>
      <c r="B872" s="3">
        <v>44460</v>
      </c>
      <c r="C872" s="2" t="s">
        <v>5408</v>
      </c>
      <c r="D872" t="s">
        <v>6144</v>
      </c>
      <c r="E872" s="2">
        <v>1</v>
      </c>
      <c r="F872" s="2" t="str">
        <f>_xlfn.XLOOKUP(C872,customers!$A$2:$A$1001,customers!$B$2:$B$1001,,0)</f>
        <v>Filip Antcliffe</v>
      </c>
      <c r="G872" s="2" t="str">
        <f>IF(_xlfn.XLOOKUP(orders!C872,customers!$A$1:$A$1001,customers!$C$1:$C$1001,,0)=0,"",_xlfn.XLOOKUP(orders!C872,customers!$A$1:$A$1001,customers!$C$1:$C$1001,,0))</f>
        <v>fantcliffeo6@amazon.co.jp</v>
      </c>
      <c r="H872" s="2" t="str">
        <f>_xlfn.XLOOKUP(C872,customers!$A$1:$A$1001,customers!$G$1:$G$1001,,0)</f>
        <v>Ireland</v>
      </c>
      <c r="I872" t="str">
        <f>INDEX(products!$A$1:$G$49,MATCH(orders!$D872,products!$A$1:$A$49,0),MATCH(orders!I$1,products!$A$1:$G$1,0))</f>
        <v>Exc</v>
      </c>
      <c r="J872" t="str">
        <f t="shared" si="39"/>
        <v>Excelsa</v>
      </c>
      <c r="K872" t="str">
        <f>INDEX(products!$A$1:$G$49,MATCH(orders!$D872,products!$A$1:$A$49,0),MATCH(orders!K$1,products!$A$1:$G$1,0))</f>
        <v>D</v>
      </c>
      <c r="L872" t="str">
        <f t="shared" si="40"/>
        <v>Dark</v>
      </c>
      <c r="M872" s="17">
        <f>INDEX(products!$A$1:$G$49,MATCH(orders!$D872,products!$A$1:$A$49,0),MATCH(orders!M$1,products!$A$1:$G$1,0))</f>
        <v>0.5</v>
      </c>
      <c r="N872" s="13">
        <f>INDEX(products!$A$1:$G$49,MATCH(orders!$D872,products!$A$1:$A$49,0),MATCH(orders!N$1,products!$A$1:$G$1,0))</f>
        <v>7.29</v>
      </c>
      <c r="O872" s="15">
        <f t="shared" si="41"/>
        <v>7.29</v>
      </c>
      <c r="P872" t="str">
        <f>_xlfn.XLOOKUP(C872,customers!$A$2:$A$1001,customers!$I$2:$I$1001,,0)</f>
        <v>Yes</v>
      </c>
    </row>
    <row r="873" spans="1:16" x14ac:dyDescent="0.25">
      <c r="A873" s="2" t="s">
        <v>5413</v>
      </c>
      <c r="B873" s="3">
        <v>43707</v>
      </c>
      <c r="C873" s="2" t="s">
        <v>5414</v>
      </c>
      <c r="D873" t="s">
        <v>6171</v>
      </c>
      <c r="E873" s="2">
        <v>2</v>
      </c>
      <c r="F873" s="2" t="str">
        <f>_xlfn.XLOOKUP(C873,customers!$A$2:$A$1001,customers!$B$2:$B$1001,,0)</f>
        <v>Peyter Matignon</v>
      </c>
      <c r="G873" s="2" t="str">
        <f>IF(_xlfn.XLOOKUP(orders!C873,customers!$A$1:$A$1001,customers!$C$1:$C$1001,,0)=0,"",_xlfn.XLOOKUP(orders!C873,customers!$A$1:$A$1001,customers!$C$1:$C$1001,,0))</f>
        <v>pmatignono7@harvard.edu</v>
      </c>
      <c r="H873" s="2" t="str">
        <f>_xlfn.XLOOKUP(C873,customers!$A$1:$A$1001,customers!$G$1:$G$1001,,0)</f>
        <v>United Kingdom</v>
      </c>
      <c r="I873" t="str">
        <f>INDEX(products!$A$1:$G$49,MATCH(orders!$D873,products!$A$1:$A$49,0),MATCH(orders!I$1,products!$A$1:$G$1,0))</f>
        <v>Exc</v>
      </c>
      <c r="J873" t="str">
        <f t="shared" si="39"/>
        <v>Excelsa</v>
      </c>
      <c r="K873" t="str">
        <f>INDEX(products!$A$1:$G$49,MATCH(orders!$D873,products!$A$1:$A$49,0),MATCH(orders!K$1,products!$A$1:$G$1,0))</f>
        <v>L</v>
      </c>
      <c r="L873" t="str">
        <f t="shared" si="40"/>
        <v>Light</v>
      </c>
      <c r="M873" s="17">
        <f>INDEX(products!$A$1:$G$49,MATCH(orders!$D873,products!$A$1:$A$49,0),MATCH(orders!M$1,products!$A$1:$G$1,0))</f>
        <v>1</v>
      </c>
      <c r="N873" s="13">
        <f>INDEX(products!$A$1:$G$49,MATCH(orders!$D873,products!$A$1:$A$49,0),MATCH(orders!N$1,products!$A$1:$G$1,0))</f>
        <v>14.85</v>
      </c>
      <c r="O873" s="15">
        <f t="shared" si="41"/>
        <v>29.7</v>
      </c>
      <c r="P873" t="str">
        <f>_xlfn.XLOOKUP(C873,customers!$A$2:$A$1001,customers!$I$2:$I$1001,,0)</f>
        <v>Yes</v>
      </c>
    </row>
    <row r="874" spans="1:16" x14ac:dyDescent="0.25">
      <c r="A874" s="2" t="s">
        <v>5421</v>
      </c>
      <c r="B874" s="3">
        <v>43521</v>
      </c>
      <c r="C874" s="2" t="s">
        <v>5422</v>
      </c>
      <c r="D874" t="s">
        <v>6155</v>
      </c>
      <c r="E874" s="2">
        <v>2</v>
      </c>
      <c r="F874" s="2" t="str">
        <f>_xlfn.XLOOKUP(C874,customers!$A$2:$A$1001,customers!$B$2:$B$1001,,0)</f>
        <v>Claudie Weond</v>
      </c>
      <c r="G874" s="2" t="str">
        <f>IF(_xlfn.XLOOKUP(orders!C874,customers!$A$1:$A$1001,customers!$C$1:$C$1001,,0)=0,"",_xlfn.XLOOKUP(orders!C874,customers!$A$1:$A$1001,customers!$C$1:$C$1001,,0))</f>
        <v>cweondo8@theglobeandmail.com</v>
      </c>
      <c r="H874" s="2" t="str">
        <f>_xlfn.XLOOKUP(C874,customers!$A$1:$A$1001,customers!$G$1:$G$1001,,0)</f>
        <v>United States</v>
      </c>
      <c r="I874" t="str">
        <f>INDEX(products!$A$1:$G$49,MATCH(orders!$D874,products!$A$1:$A$49,0),MATCH(orders!I$1,products!$A$1:$G$1,0))</f>
        <v>Ara</v>
      </c>
      <c r="J874" t="str">
        <f t="shared" si="39"/>
        <v>Arabica</v>
      </c>
      <c r="K874" t="str">
        <f>INDEX(products!$A$1:$G$49,MATCH(orders!$D874,products!$A$1:$A$49,0),MATCH(orders!K$1,products!$A$1:$G$1,0))</f>
        <v>M</v>
      </c>
      <c r="L874" t="str">
        <f t="shared" si="40"/>
        <v>Medium</v>
      </c>
      <c r="M874" s="17">
        <f>INDEX(products!$A$1:$G$49,MATCH(orders!$D874,products!$A$1:$A$49,0),MATCH(orders!M$1,products!$A$1:$G$1,0))</f>
        <v>1</v>
      </c>
      <c r="N874" s="13">
        <f>INDEX(products!$A$1:$G$49,MATCH(orders!$D874,products!$A$1:$A$49,0),MATCH(orders!N$1,products!$A$1:$G$1,0))</f>
        <v>11.25</v>
      </c>
      <c r="O874" s="15">
        <f t="shared" si="41"/>
        <v>22.5</v>
      </c>
      <c r="P874" t="str">
        <f>_xlfn.XLOOKUP(C874,customers!$A$2:$A$1001,customers!$I$2:$I$1001,,0)</f>
        <v>No</v>
      </c>
    </row>
    <row r="875" spans="1:16" x14ac:dyDescent="0.25">
      <c r="A875" s="2" t="s">
        <v>5427</v>
      </c>
      <c r="B875" s="3">
        <v>43725</v>
      </c>
      <c r="C875" s="2" t="s">
        <v>5428</v>
      </c>
      <c r="D875" t="s">
        <v>6174</v>
      </c>
      <c r="E875" s="2">
        <v>4</v>
      </c>
      <c r="F875" s="2" t="str">
        <f>_xlfn.XLOOKUP(C875,customers!$A$2:$A$1001,customers!$B$2:$B$1001,,0)</f>
        <v>Modesty MacConnechie</v>
      </c>
      <c r="G875" s="2" t="str">
        <f>IF(_xlfn.XLOOKUP(orders!C875,customers!$A$1:$A$1001,customers!$C$1:$C$1001,,0)=0,"",_xlfn.XLOOKUP(orders!C875,customers!$A$1:$A$1001,customers!$C$1:$C$1001,,0))</f>
        <v>mmacconnechieo9@reuters.com</v>
      </c>
      <c r="H875" s="2" t="str">
        <f>_xlfn.XLOOKUP(C875,customers!$A$1:$A$1001,customers!$G$1:$G$1001,,0)</f>
        <v>United States</v>
      </c>
      <c r="I875" t="str">
        <f>INDEX(products!$A$1:$G$49,MATCH(orders!$D875,products!$A$1:$A$49,0),MATCH(orders!I$1,products!$A$1:$G$1,0))</f>
        <v>Rob</v>
      </c>
      <c r="J875" t="str">
        <f t="shared" si="39"/>
        <v>Robusta</v>
      </c>
      <c r="K875" t="str">
        <f>INDEX(products!$A$1:$G$49,MATCH(orders!$D875,products!$A$1:$A$49,0),MATCH(orders!K$1,products!$A$1:$G$1,0))</f>
        <v>M</v>
      </c>
      <c r="L875" t="str">
        <f t="shared" si="40"/>
        <v>Medium</v>
      </c>
      <c r="M875" s="17">
        <f>INDEX(products!$A$1:$G$49,MATCH(orders!$D875,products!$A$1:$A$49,0),MATCH(orders!M$1,products!$A$1:$G$1,0))</f>
        <v>0.2</v>
      </c>
      <c r="N875" s="13">
        <f>INDEX(products!$A$1:$G$49,MATCH(orders!$D875,products!$A$1:$A$49,0),MATCH(orders!N$1,products!$A$1:$G$1,0))</f>
        <v>2.9849999999999999</v>
      </c>
      <c r="O875" s="15">
        <f t="shared" si="41"/>
        <v>11.94</v>
      </c>
      <c r="P875" t="str">
        <f>_xlfn.XLOOKUP(C875,customers!$A$2:$A$1001,customers!$I$2:$I$1001,,0)</f>
        <v>Yes</v>
      </c>
    </row>
    <row r="876" spans="1:16" x14ac:dyDescent="0.25">
      <c r="A876" s="2" t="s">
        <v>5433</v>
      </c>
      <c r="B876" s="3">
        <v>43680</v>
      </c>
      <c r="C876" s="2" t="s">
        <v>5434</v>
      </c>
      <c r="D876" t="s">
        <v>6140</v>
      </c>
      <c r="E876" s="2">
        <v>2</v>
      </c>
      <c r="F876" s="2" t="str">
        <f>_xlfn.XLOOKUP(C876,customers!$A$2:$A$1001,customers!$B$2:$B$1001,,0)</f>
        <v>Jaquenette Skentelbery</v>
      </c>
      <c r="G876" s="2" t="str">
        <f>IF(_xlfn.XLOOKUP(orders!C876,customers!$A$1:$A$1001,customers!$C$1:$C$1001,,0)=0,"",_xlfn.XLOOKUP(orders!C876,customers!$A$1:$A$1001,customers!$C$1:$C$1001,,0))</f>
        <v>jskentelberyoa@paypal.com</v>
      </c>
      <c r="H876" s="2" t="str">
        <f>_xlfn.XLOOKUP(C876,customers!$A$1:$A$1001,customers!$G$1:$G$1001,,0)</f>
        <v>United States</v>
      </c>
      <c r="I876" t="str">
        <f>INDEX(products!$A$1:$G$49,MATCH(orders!$D876,products!$A$1:$A$49,0),MATCH(orders!I$1,products!$A$1:$G$1,0))</f>
        <v>Ara</v>
      </c>
      <c r="J876" t="str">
        <f t="shared" si="39"/>
        <v>Arabica</v>
      </c>
      <c r="K876" t="str">
        <f>INDEX(products!$A$1:$G$49,MATCH(orders!$D876,products!$A$1:$A$49,0),MATCH(orders!K$1,products!$A$1:$G$1,0))</f>
        <v>L</v>
      </c>
      <c r="L876" t="str">
        <f t="shared" si="40"/>
        <v>Light</v>
      </c>
      <c r="M876" s="17">
        <f>INDEX(products!$A$1:$G$49,MATCH(orders!$D876,products!$A$1:$A$49,0),MATCH(orders!M$1,products!$A$1:$G$1,0))</f>
        <v>1</v>
      </c>
      <c r="N876" s="13">
        <f>INDEX(products!$A$1:$G$49,MATCH(orders!$D876,products!$A$1:$A$49,0),MATCH(orders!N$1,products!$A$1:$G$1,0))</f>
        <v>12.95</v>
      </c>
      <c r="O876" s="15">
        <f t="shared" si="41"/>
        <v>25.9</v>
      </c>
      <c r="P876" t="str">
        <f>_xlfn.XLOOKUP(C876,customers!$A$2:$A$1001,customers!$I$2:$I$1001,,0)</f>
        <v>No</v>
      </c>
    </row>
    <row r="877" spans="1:16" x14ac:dyDescent="0.25">
      <c r="A877" s="2" t="s">
        <v>5439</v>
      </c>
      <c r="B877" s="3">
        <v>44253</v>
      </c>
      <c r="C877" s="2" t="s">
        <v>5440</v>
      </c>
      <c r="D877" t="s">
        <v>6160</v>
      </c>
      <c r="E877" s="2">
        <v>5</v>
      </c>
      <c r="F877" s="2" t="str">
        <f>_xlfn.XLOOKUP(C877,customers!$A$2:$A$1001,customers!$B$2:$B$1001,,0)</f>
        <v>Orazio Comber</v>
      </c>
      <c r="G877" s="2" t="str">
        <f>IF(_xlfn.XLOOKUP(orders!C877,customers!$A$1:$A$1001,customers!$C$1:$C$1001,,0)=0,"",_xlfn.XLOOKUP(orders!C877,customers!$A$1:$A$1001,customers!$C$1:$C$1001,,0))</f>
        <v>ocomberob@goo.gl</v>
      </c>
      <c r="H877" s="2" t="str">
        <f>_xlfn.XLOOKUP(C877,customers!$A$1:$A$1001,customers!$G$1:$G$1001,,0)</f>
        <v>Ireland</v>
      </c>
      <c r="I877" t="str">
        <f>INDEX(products!$A$1:$G$49,MATCH(orders!$D877,products!$A$1:$A$49,0),MATCH(orders!I$1,products!$A$1:$G$1,0))</f>
        <v>Lib</v>
      </c>
      <c r="J877" t="str">
        <f t="shared" si="39"/>
        <v>Liberica</v>
      </c>
      <c r="K877" t="str">
        <f>INDEX(products!$A$1:$G$49,MATCH(orders!$D877,products!$A$1:$A$49,0),MATCH(orders!K$1,products!$A$1:$G$1,0))</f>
        <v>M</v>
      </c>
      <c r="L877" t="str">
        <f t="shared" si="40"/>
        <v>Medium</v>
      </c>
      <c r="M877" s="17">
        <f>INDEX(products!$A$1:$G$49,MATCH(orders!$D877,products!$A$1:$A$49,0),MATCH(orders!M$1,products!$A$1:$G$1,0))</f>
        <v>0.5</v>
      </c>
      <c r="N877" s="13">
        <f>INDEX(products!$A$1:$G$49,MATCH(orders!$D877,products!$A$1:$A$49,0),MATCH(orders!N$1,products!$A$1:$G$1,0))</f>
        <v>8.73</v>
      </c>
      <c r="O877" s="15">
        <f t="shared" si="41"/>
        <v>43.650000000000006</v>
      </c>
      <c r="P877" t="str">
        <f>_xlfn.XLOOKUP(C877,customers!$A$2:$A$1001,customers!$I$2:$I$1001,,0)</f>
        <v>No</v>
      </c>
    </row>
    <row r="878" spans="1:16" x14ac:dyDescent="0.25">
      <c r="A878" s="2" t="s">
        <v>5439</v>
      </c>
      <c r="B878" s="3">
        <v>44253</v>
      </c>
      <c r="C878" s="2" t="s">
        <v>5440</v>
      </c>
      <c r="D878" t="s">
        <v>6180</v>
      </c>
      <c r="E878" s="2">
        <v>6</v>
      </c>
      <c r="F878" s="2" t="str">
        <f>_xlfn.XLOOKUP(C878,customers!$A$2:$A$1001,customers!$B$2:$B$1001,,0)</f>
        <v>Orazio Comber</v>
      </c>
      <c r="G878" s="2" t="str">
        <f>IF(_xlfn.XLOOKUP(orders!C878,customers!$A$1:$A$1001,customers!$C$1:$C$1001,,0)=0,"",_xlfn.XLOOKUP(orders!C878,customers!$A$1:$A$1001,customers!$C$1:$C$1001,,0))</f>
        <v>ocomberob@goo.gl</v>
      </c>
      <c r="H878" s="2" t="str">
        <f>_xlfn.XLOOKUP(C878,customers!$A$1:$A$1001,customers!$G$1:$G$1001,,0)</f>
        <v>Ireland</v>
      </c>
      <c r="I878" t="str">
        <f>INDEX(products!$A$1:$G$49,MATCH(orders!$D878,products!$A$1:$A$49,0),MATCH(orders!I$1,products!$A$1:$G$1,0))</f>
        <v>Ara</v>
      </c>
      <c r="J878" t="str">
        <f t="shared" si="39"/>
        <v>Arabica</v>
      </c>
      <c r="K878" t="str">
        <f>INDEX(products!$A$1:$G$49,MATCH(orders!$D878,products!$A$1:$A$49,0),MATCH(orders!K$1,products!$A$1:$G$1,0))</f>
        <v>L</v>
      </c>
      <c r="L878" t="str">
        <f t="shared" si="40"/>
        <v>Light</v>
      </c>
      <c r="M878" s="17">
        <f>INDEX(products!$A$1:$G$49,MATCH(orders!$D878,products!$A$1:$A$49,0),MATCH(orders!M$1,products!$A$1:$G$1,0))</f>
        <v>0.5</v>
      </c>
      <c r="N878" s="13">
        <f>INDEX(products!$A$1:$G$49,MATCH(orders!$D878,products!$A$1:$A$49,0),MATCH(orders!N$1,products!$A$1:$G$1,0))</f>
        <v>7.77</v>
      </c>
      <c r="O878" s="15">
        <f t="shared" si="41"/>
        <v>46.62</v>
      </c>
      <c r="P878" t="str">
        <f>_xlfn.XLOOKUP(C878,customers!$A$2:$A$1001,customers!$I$2:$I$1001,,0)</f>
        <v>No</v>
      </c>
    </row>
    <row r="879" spans="1:16" x14ac:dyDescent="0.25">
      <c r="A879" s="2" t="s">
        <v>5450</v>
      </c>
      <c r="B879" s="3">
        <v>44411</v>
      </c>
      <c r="C879" s="2" t="s">
        <v>5451</v>
      </c>
      <c r="D879" t="s">
        <v>6161</v>
      </c>
      <c r="E879" s="2">
        <v>3</v>
      </c>
      <c r="F879" s="2" t="str">
        <f>_xlfn.XLOOKUP(C879,customers!$A$2:$A$1001,customers!$B$2:$B$1001,,0)</f>
        <v>Zachary Tramel</v>
      </c>
      <c r="G879" s="2" t="str">
        <f>IF(_xlfn.XLOOKUP(orders!C879,customers!$A$1:$A$1001,customers!$C$1:$C$1001,,0)=0,"",_xlfn.XLOOKUP(orders!C879,customers!$A$1:$A$1001,customers!$C$1:$C$1001,,0))</f>
        <v>ztramelod@netlog.com</v>
      </c>
      <c r="H879" s="2" t="str">
        <f>_xlfn.XLOOKUP(C879,customers!$A$1:$A$1001,customers!$G$1:$G$1001,,0)</f>
        <v>United States</v>
      </c>
      <c r="I879" t="str">
        <f>INDEX(products!$A$1:$G$49,MATCH(orders!$D879,products!$A$1:$A$49,0),MATCH(orders!I$1,products!$A$1:$G$1,0))</f>
        <v>Lib</v>
      </c>
      <c r="J879" t="str">
        <f t="shared" si="39"/>
        <v>Liberica</v>
      </c>
      <c r="K879" t="str">
        <f>INDEX(products!$A$1:$G$49,MATCH(orders!$D879,products!$A$1:$A$49,0),MATCH(orders!K$1,products!$A$1:$G$1,0))</f>
        <v>L</v>
      </c>
      <c r="L879" t="str">
        <f t="shared" si="40"/>
        <v>Light</v>
      </c>
      <c r="M879" s="17">
        <f>INDEX(products!$A$1:$G$49,MATCH(orders!$D879,products!$A$1:$A$49,0),MATCH(orders!M$1,products!$A$1:$G$1,0))</f>
        <v>0.5</v>
      </c>
      <c r="N879" s="13">
        <f>INDEX(products!$A$1:$G$49,MATCH(orders!$D879,products!$A$1:$A$49,0),MATCH(orders!N$1,products!$A$1:$G$1,0))</f>
        <v>9.51</v>
      </c>
      <c r="O879" s="15">
        <f t="shared" si="41"/>
        <v>28.53</v>
      </c>
      <c r="P879" t="str">
        <f>_xlfn.XLOOKUP(C879,customers!$A$2:$A$1001,customers!$I$2:$I$1001,,0)</f>
        <v>No</v>
      </c>
    </row>
    <row r="880" spans="1:16" x14ac:dyDescent="0.25">
      <c r="A880" s="2" t="s">
        <v>5456</v>
      </c>
      <c r="B880" s="3">
        <v>44323</v>
      </c>
      <c r="C880" s="2" t="s">
        <v>5457</v>
      </c>
      <c r="D880" t="s">
        <v>6142</v>
      </c>
      <c r="E880" s="2">
        <v>1</v>
      </c>
      <c r="F880" s="2" t="str">
        <f>_xlfn.XLOOKUP(C880,customers!$A$2:$A$1001,customers!$B$2:$B$1001,,0)</f>
        <v>Izaak Primak</v>
      </c>
      <c r="G880" s="2" t="str">
        <f>IF(_xlfn.XLOOKUP(orders!C880,customers!$A$1:$A$1001,customers!$C$1:$C$1001,,0)=0,"",_xlfn.XLOOKUP(orders!C880,customers!$A$1:$A$1001,customers!$C$1:$C$1001,,0))</f>
        <v/>
      </c>
      <c r="H880" s="2" t="str">
        <f>_xlfn.XLOOKUP(C880,customers!$A$1:$A$1001,customers!$G$1:$G$1001,,0)</f>
        <v>United States</v>
      </c>
      <c r="I880" t="str">
        <f>INDEX(products!$A$1:$G$49,MATCH(orders!$D880,products!$A$1:$A$49,0),MATCH(orders!I$1,products!$A$1:$G$1,0))</f>
        <v>Rob</v>
      </c>
      <c r="J880" t="str">
        <f t="shared" si="39"/>
        <v>Robusta</v>
      </c>
      <c r="K880" t="str">
        <f>INDEX(products!$A$1:$G$49,MATCH(orders!$D880,products!$A$1:$A$49,0),MATCH(orders!K$1,products!$A$1:$G$1,0))</f>
        <v>L</v>
      </c>
      <c r="L880" t="str">
        <f t="shared" si="40"/>
        <v>Light</v>
      </c>
      <c r="M880" s="17">
        <f>INDEX(products!$A$1:$G$49,MATCH(orders!$D880,products!$A$1:$A$49,0),MATCH(orders!M$1,products!$A$1:$G$1,0))</f>
        <v>2.5</v>
      </c>
      <c r="N880" s="13">
        <f>INDEX(products!$A$1:$G$49,MATCH(orders!$D880,products!$A$1:$A$49,0),MATCH(orders!N$1,products!$A$1:$G$1,0))</f>
        <v>27.484999999999996</v>
      </c>
      <c r="O880" s="15">
        <f t="shared" si="41"/>
        <v>27.484999999999996</v>
      </c>
      <c r="P880" t="str">
        <f>_xlfn.XLOOKUP(C880,customers!$A$2:$A$1001,customers!$I$2:$I$1001,,0)</f>
        <v>Yes</v>
      </c>
    </row>
    <row r="881" spans="1:16" x14ac:dyDescent="0.25">
      <c r="A881" s="2" t="s">
        <v>5461</v>
      </c>
      <c r="B881" s="3">
        <v>43630</v>
      </c>
      <c r="C881" s="2" t="s">
        <v>5462</v>
      </c>
      <c r="D881" t="s">
        <v>6153</v>
      </c>
      <c r="E881" s="2">
        <v>3</v>
      </c>
      <c r="F881" s="2" t="str">
        <f>_xlfn.XLOOKUP(C881,customers!$A$2:$A$1001,customers!$B$2:$B$1001,,0)</f>
        <v>Brittani Thoresbie</v>
      </c>
      <c r="G881" s="2" t="str">
        <f>IF(_xlfn.XLOOKUP(orders!C881,customers!$A$1:$A$1001,customers!$C$1:$C$1001,,0)=0,"",_xlfn.XLOOKUP(orders!C881,customers!$A$1:$A$1001,customers!$C$1:$C$1001,,0))</f>
        <v/>
      </c>
      <c r="H881" s="2" t="str">
        <f>_xlfn.XLOOKUP(C881,customers!$A$1:$A$1001,customers!$G$1:$G$1001,,0)</f>
        <v>United States</v>
      </c>
      <c r="I881" t="str">
        <f>INDEX(products!$A$1:$G$49,MATCH(orders!$D881,products!$A$1:$A$49,0),MATCH(orders!I$1,products!$A$1:$G$1,0))</f>
        <v>Exc</v>
      </c>
      <c r="J881" t="str">
        <f t="shared" si="39"/>
        <v>Excelsa</v>
      </c>
      <c r="K881" t="str">
        <f>INDEX(products!$A$1:$G$49,MATCH(orders!$D881,products!$A$1:$A$49,0),MATCH(orders!K$1,products!$A$1:$G$1,0))</f>
        <v>D</v>
      </c>
      <c r="L881" t="str">
        <f t="shared" si="40"/>
        <v>Dark</v>
      </c>
      <c r="M881" s="17">
        <f>INDEX(products!$A$1:$G$49,MATCH(orders!$D881,products!$A$1:$A$49,0),MATCH(orders!M$1,products!$A$1:$G$1,0))</f>
        <v>0.2</v>
      </c>
      <c r="N881" s="13">
        <f>INDEX(products!$A$1:$G$49,MATCH(orders!$D881,products!$A$1:$A$49,0),MATCH(orders!N$1,products!$A$1:$G$1,0))</f>
        <v>3.645</v>
      </c>
      <c r="O881" s="15">
        <f t="shared" si="41"/>
        <v>10.935</v>
      </c>
      <c r="P881" t="str">
        <f>_xlfn.XLOOKUP(C881,customers!$A$2:$A$1001,customers!$I$2:$I$1001,,0)</f>
        <v>No</v>
      </c>
    </row>
    <row r="882" spans="1:16" x14ac:dyDescent="0.25">
      <c r="A882" s="2" t="s">
        <v>5466</v>
      </c>
      <c r="B882" s="3">
        <v>43790</v>
      </c>
      <c r="C882" s="2" t="s">
        <v>5467</v>
      </c>
      <c r="D882" t="s">
        <v>6178</v>
      </c>
      <c r="E882" s="2">
        <v>2</v>
      </c>
      <c r="F882" s="2" t="str">
        <f>_xlfn.XLOOKUP(C882,customers!$A$2:$A$1001,customers!$B$2:$B$1001,,0)</f>
        <v>Constanta Hatfull</v>
      </c>
      <c r="G882" s="2" t="str">
        <f>IF(_xlfn.XLOOKUP(orders!C882,customers!$A$1:$A$1001,customers!$C$1:$C$1001,,0)=0,"",_xlfn.XLOOKUP(orders!C882,customers!$A$1:$A$1001,customers!$C$1:$C$1001,,0))</f>
        <v>chatfullog@ebay.com</v>
      </c>
      <c r="H882" s="2" t="str">
        <f>_xlfn.XLOOKUP(C882,customers!$A$1:$A$1001,customers!$G$1:$G$1001,,0)</f>
        <v>United States</v>
      </c>
      <c r="I882" t="str">
        <f>INDEX(products!$A$1:$G$49,MATCH(orders!$D882,products!$A$1:$A$49,0),MATCH(orders!I$1,products!$A$1:$G$1,0))</f>
        <v>Rob</v>
      </c>
      <c r="J882" t="str">
        <f t="shared" si="39"/>
        <v>Robusta</v>
      </c>
      <c r="K882" t="str">
        <f>INDEX(products!$A$1:$G$49,MATCH(orders!$D882,products!$A$1:$A$49,0),MATCH(orders!K$1,products!$A$1:$G$1,0))</f>
        <v>L</v>
      </c>
      <c r="L882" t="str">
        <f t="shared" si="40"/>
        <v>Light</v>
      </c>
      <c r="M882" s="17">
        <f>INDEX(products!$A$1:$G$49,MATCH(orders!$D882,products!$A$1:$A$49,0),MATCH(orders!M$1,products!$A$1:$G$1,0))</f>
        <v>0.2</v>
      </c>
      <c r="N882" s="13">
        <f>INDEX(products!$A$1:$G$49,MATCH(orders!$D882,products!$A$1:$A$49,0),MATCH(orders!N$1,products!$A$1:$G$1,0))</f>
        <v>3.5849999999999995</v>
      </c>
      <c r="O882" s="15">
        <f t="shared" si="41"/>
        <v>7.169999999999999</v>
      </c>
      <c r="P882" t="str">
        <f>_xlfn.XLOOKUP(C882,customers!$A$2:$A$1001,customers!$I$2:$I$1001,,0)</f>
        <v>No</v>
      </c>
    </row>
    <row r="883" spans="1:16" x14ac:dyDescent="0.25">
      <c r="A883" s="2" t="s">
        <v>5472</v>
      </c>
      <c r="B883" s="3">
        <v>44286</v>
      </c>
      <c r="C883" s="2" t="s">
        <v>5473</v>
      </c>
      <c r="D883" t="s">
        <v>6167</v>
      </c>
      <c r="E883" s="2">
        <v>6</v>
      </c>
      <c r="F883" s="2" t="str">
        <f>_xlfn.XLOOKUP(C883,customers!$A$2:$A$1001,customers!$B$2:$B$1001,,0)</f>
        <v>Bobbe Castagneto</v>
      </c>
      <c r="G883" s="2" t="str">
        <f>IF(_xlfn.XLOOKUP(orders!C883,customers!$A$1:$A$1001,customers!$C$1:$C$1001,,0)=0,"",_xlfn.XLOOKUP(orders!C883,customers!$A$1:$A$1001,customers!$C$1:$C$1001,,0))</f>
        <v/>
      </c>
      <c r="H883" s="2" t="str">
        <f>_xlfn.XLOOKUP(C883,customers!$A$1:$A$1001,customers!$G$1:$G$1001,,0)</f>
        <v>United States</v>
      </c>
      <c r="I883" t="str">
        <f>INDEX(products!$A$1:$G$49,MATCH(orders!$D883,products!$A$1:$A$49,0),MATCH(orders!I$1,products!$A$1:$G$1,0))</f>
        <v>Ara</v>
      </c>
      <c r="J883" t="str">
        <f t="shared" si="39"/>
        <v>Arabica</v>
      </c>
      <c r="K883" t="str">
        <f>INDEX(products!$A$1:$G$49,MATCH(orders!$D883,products!$A$1:$A$49,0),MATCH(orders!K$1,products!$A$1:$G$1,0))</f>
        <v>L</v>
      </c>
      <c r="L883" t="str">
        <f t="shared" si="40"/>
        <v>Light</v>
      </c>
      <c r="M883" s="17">
        <f>INDEX(products!$A$1:$G$49,MATCH(orders!$D883,products!$A$1:$A$49,0),MATCH(orders!M$1,products!$A$1:$G$1,0))</f>
        <v>0.2</v>
      </c>
      <c r="N883" s="13">
        <f>INDEX(products!$A$1:$G$49,MATCH(orders!$D883,products!$A$1:$A$49,0),MATCH(orders!N$1,products!$A$1:$G$1,0))</f>
        <v>3.8849999999999998</v>
      </c>
      <c r="O883" s="15">
        <f t="shared" si="41"/>
        <v>23.31</v>
      </c>
      <c r="P883" t="str">
        <f>_xlfn.XLOOKUP(C883,customers!$A$2:$A$1001,customers!$I$2:$I$1001,,0)</f>
        <v>Yes</v>
      </c>
    </row>
    <row r="884" spans="1:16" x14ac:dyDescent="0.25">
      <c r="A884" s="2" t="s">
        <v>5477</v>
      </c>
      <c r="B884" s="3">
        <v>43647</v>
      </c>
      <c r="C884" s="2" t="s">
        <v>5526</v>
      </c>
      <c r="D884" t="s">
        <v>6168</v>
      </c>
      <c r="E884" s="2">
        <v>5</v>
      </c>
      <c r="F884" s="2" t="str">
        <f>_xlfn.XLOOKUP(C884,customers!$A$2:$A$1001,customers!$B$2:$B$1001,,0)</f>
        <v>Kippie Marrison</v>
      </c>
      <c r="G884" s="2" t="str">
        <f>IF(_xlfn.XLOOKUP(orders!C884,customers!$A$1:$A$1001,customers!$C$1:$C$1001,,0)=0,"",_xlfn.XLOOKUP(orders!C884,customers!$A$1:$A$1001,customers!$C$1:$C$1001,,0))</f>
        <v>kmarrisonoq@dropbox.com</v>
      </c>
      <c r="H884" s="2" t="str">
        <f>_xlfn.XLOOKUP(C884,customers!$A$1:$A$1001,customers!$G$1:$G$1001,,0)</f>
        <v>United States</v>
      </c>
      <c r="I884" t="str">
        <f>INDEX(products!$A$1:$G$49,MATCH(orders!$D884,products!$A$1:$A$49,0),MATCH(orders!I$1,products!$A$1:$G$1,0))</f>
        <v>Ara</v>
      </c>
      <c r="J884" t="str">
        <f t="shared" si="39"/>
        <v>Arabica</v>
      </c>
      <c r="K884" t="str">
        <f>INDEX(products!$A$1:$G$49,MATCH(orders!$D884,products!$A$1:$A$49,0),MATCH(orders!K$1,products!$A$1:$G$1,0))</f>
        <v>D</v>
      </c>
      <c r="L884" t="str">
        <f t="shared" si="40"/>
        <v>Dark</v>
      </c>
      <c r="M884" s="17">
        <f>INDEX(products!$A$1:$G$49,MATCH(orders!$D884,products!$A$1:$A$49,0),MATCH(orders!M$1,products!$A$1:$G$1,0))</f>
        <v>2.5</v>
      </c>
      <c r="N884" s="13">
        <f>INDEX(products!$A$1:$G$49,MATCH(orders!$D884,products!$A$1:$A$49,0),MATCH(orders!N$1,products!$A$1:$G$1,0))</f>
        <v>22.884999999999998</v>
      </c>
      <c r="O884" s="15">
        <f t="shared" si="41"/>
        <v>114.42499999999998</v>
      </c>
      <c r="P884" t="str">
        <f>_xlfn.XLOOKUP(C884,customers!$A$2:$A$1001,customers!$I$2:$I$1001,,0)</f>
        <v>Yes</v>
      </c>
    </row>
    <row r="885" spans="1:16" x14ac:dyDescent="0.25">
      <c r="A885" s="2" t="s">
        <v>5483</v>
      </c>
      <c r="B885" s="3">
        <v>43956</v>
      </c>
      <c r="C885" s="2" t="s">
        <v>5484</v>
      </c>
      <c r="D885" t="s">
        <v>6175</v>
      </c>
      <c r="E885" s="2">
        <v>3</v>
      </c>
      <c r="F885" s="2" t="str">
        <f>_xlfn.XLOOKUP(C885,customers!$A$2:$A$1001,customers!$B$2:$B$1001,,0)</f>
        <v>Lindon Agnolo</v>
      </c>
      <c r="G885" s="2" t="str">
        <f>IF(_xlfn.XLOOKUP(orders!C885,customers!$A$1:$A$1001,customers!$C$1:$C$1001,,0)=0,"",_xlfn.XLOOKUP(orders!C885,customers!$A$1:$A$1001,customers!$C$1:$C$1001,,0))</f>
        <v>lagnolooj@pinterest.com</v>
      </c>
      <c r="H885" s="2" t="str">
        <f>_xlfn.XLOOKUP(C885,customers!$A$1:$A$1001,customers!$G$1:$G$1001,,0)</f>
        <v>United States</v>
      </c>
      <c r="I885" t="str">
        <f>INDEX(products!$A$1:$G$49,MATCH(orders!$D885,products!$A$1:$A$49,0),MATCH(orders!I$1,products!$A$1:$G$1,0))</f>
        <v>Ara</v>
      </c>
      <c r="J885" t="str">
        <f t="shared" si="39"/>
        <v>Arabica</v>
      </c>
      <c r="K885" t="str">
        <f>INDEX(products!$A$1:$G$49,MATCH(orders!$D885,products!$A$1:$A$49,0),MATCH(orders!K$1,products!$A$1:$G$1,0))</f>
        <v>M</v>
      </c>
      <c r="L885" t="str">
        <f t="shared" si="40"/>
        <v>Medium</v>
      </c>
      <c r="M885" s="17">
        <f>INDEX(products!$A$1:$G$49,MATCH(orders!$D885,products!$A$1:$A$49,0),MATCH(orders!M$1,products!$A$1:$G$1,0))</f>
        <v>2.5</v>
      </c>
      <c r="N885" s="13">
        <f>INDEX(products!$A$1:$G$49,MATCH(orders!$D885,products!$A$1:$A$49,0),MATCH(orders!N$1,products!$A$1:$G$1,0))</f>
        <v>25.874999999999996</v>
      </c>
      <c r="O885" s="15">
        <f t="shared" si="41"/>
        <v>77.624999999999986</v>
      </c>
      <c r="P885" t="str">
        <f>_xlfn.XLOOKUP(C885,customers!$A$2:$A$1001,customers!$I$2:$I$1001,,0)</f>
        <v>Yes</v>
      </c>
    </row>
    <row r="886" spans="1:16" x14ac:dyDescent="0.25">
      <c r="A886" s="2" t="s">
        <v>5489</v>
      </c>
      <c r="B886" s="3">
        <v>43941</v>
      </c>
      <c r="C886" s="2" t="s">
        <v>5490</v>
      </c>
      <c r="D886" t="s">
        <v>6172</v>
      </c>
      <c r="E886" s="2">
        <v>1</v>
      </c>
      <c r="F886" s="2" t="str">
        <f>_xlfn.XLOOKUP(C886,customers!$A$2:$A$1001,customers!$B$2:$B$1001,,0)</f>
        <v>Delainey Kiddy</v>
      </c>
      <c r="G886" s="2" t="str">
        <f>IF(_xlfn.XLOOKUP(orders!C886,customers!$A$1:$A$1001,customers!$C$1:$C$1001,,0)=0,"",_xlfn.XLOOKUP(orders!C886,customers!$A$1:$A$1001,customers!$C$1:$C$1001,,0))</f>
        <v>dkiddyok@fda.gov</v>
      </c>
      <c r="H886" s="2" t="str">
        <f>_xlfn.XLOOKUP(C886,customers!$A$1:$A$1001,customers!$G$1:$G$1001,,0)</f>
        <v>United States</v>
      </c>
      <c r="I886" t="str">
        <f>INDEX(products!$A$1:$G$49,MATCH(orders!$D886,products!$A$1:$A$49,0),MATCH(orders!I$1,products!$A$1:$G$1,0))</f>
        <v>Rob</v>
      </c>
      <c r="J886" t="str">
        <f t="shared" si="39"/>
        <v>Robusta</v>
      </c>
      <c r="K886" t="str">
        <f>INDEX(products!$A$1:$G$49,MATCH(orders!$D886,products!$A$1:$A$49,0),MATCH(orders!K$1,products!$A$1:$G$1,0))</f>
        <v>D</v>
      </c>
      <c r="L886" t="str">
        <f t="shared" si="40"/>
        <v>Dark</v>
      </c>
      <c r="M886" s="17">
        <f>INDEX(products!$A$1:$G$49,MATCH(orders!$D886,products!$A$1:$A$49,0),MATCH(orders!M$1,products!$A$1:$G$1,0))</f>
        <v>0.5</v>
      </c>
      <c r="N886" s="13">
        <f>INDEX(products!$A$1:$G$49,MATCH(orders!$D886,products!$A$1:$A$49,0),MATCH(orders!N$1,products!$A$1:$G$1,0))</f>
        <v>5.3699999999999992</v>
      </c>
      <c r="O886" s="15">
        <f t="shared" si="41"/>
        <v>5.3699999999999992</v>
      </c>
      <c r="P886" t="str">
        <f>_xlfn.XLOOKUP(C886,customers!$A$2:$A$1001,customers!$I$2:$I$1001,,0)</f>
        <v>Yes</v>
      </c>
    </row>
    <row r="887" spans="1:16" x14ac:dyDescent="0.25">
      <c r="A887" s="2" t="s">
        <v>5495</v>
      </c>
      <c r="B887" s="3">
        <v>43664</v>
      </c>
      <c r="C887" s="2" t="s">
        <v>5496</v>
      </c>
      <c r="D887" t="s">
        <v>6149</v>
      </c>
      <c r="E887" s="2">
        <v>6</v>
      </c>
      <c r="F887" s="2" t="str">
        <f>_xlfn.XLOOKUP(C887,customers!$A$2:$A$1001,customers!$B$2:$B$1001,,0)</f>
        <v>Helli Petroulis</v>
      </c>
      <c r="G887" s="2" t="str">
        <f>IF(_xlfn.XLOOKUP(orders!C887,customers!$A$1:$A$1001,customers!$C$1:$C$1001,,0)=0,"",_xlfn.XLOOKUP(orders!C887,customers!$A$1:$A$1001,customers!$C$1:$C$1001,,0))</f>
        <v>hpetroulisol@state.tx.us</v>
      </c>
      <c r="H887" s="2" t="str">
        <f>_xlfn.XLOOKUP(C887,customers!$A$1:$A$1001,customers!$G$1:$G$1001,,0)</f>
        <v>Ireland</v>
      </c>
      <c r="I887" t="str">
        <f>INDEX(products!$A$1:$G$49,MATCH(orders!$D887,products!$A$1:$A$49,0),MATCH(orders!I$1,products!$A$1:$G$1,0))</f>
        <v>Rob</v>
      </c>
      <c r="J887" t="str">
        <f t="shared" si="39"/>
        <v>Robusta</v>
      </c>
      <c r="K887" t="str">
        <f>INDEX(products!$A$1:$G$49,MATCH(orders!$D887,products!$A$1:$A$49,0),MATCH(orders!K$1,products!$A$1:$G$1,0))</f>
        <v>D</v>
      </c>
      <c r="L887" t="str">
        <f t="shared" si="40"/>
        <v>Dark</v>
      </c>
      <c r="M887" s="17">
        <f>INDEX(products!$A$1:$G$49,MATCH(orders!$D887,products!$A$1:$A$49,0),MATCH(orders!M$1,products!$A$1:$G$1,0))</f>
        <v>2.5</v>
      </c>
      <c r="N887" s="13">
        <f>INDEX(products!$A$1:$G$49,MATCH(orders!$D887,products!$A$1:$A$49,0),MATCH(orders!N$1,products!$A$1:$G$1,0))</f>
        <v>20.584999999999997</v>
      </c>
      <c r="O887" s="15">
        <f t="shared" si="41"/>
        <v>123.50999999999999</v>
      </c>
      <c r="P887" t="str">
        <f>_xlfn.XLOOKUP(C887,customers!$A$2:$A$1001,customers!$I$2:$I$1001,,0)</f>
        <v>No</v>
      </c>
    </row>
    <row r="888" spans="1:16" x14ac:dyDescent="0.25">
      <c r="A888" s="2" t="s">
        <v>5501</v>
      </c>
      <c r="B888" s="3">
        <v>44518</v>
      </c>
      <c r="C888" s="2" t="s">
        <v>5502</v>
      </c>
      <c r="D888" t="s">
        <v>6160</v>
      </c>
      <c r="E888" s="2">
        <v>2</v>
      </c>
      <c r="F888" s="2" t="str">
        <f>_xlfn.XLOOKUP(C888,customers!$A$2:$A$1001,customers!$B$2:$B$1001,,0)</f>
        <v>Marty Scholl</v>
      </c>
      <c r="G888" s="2" t="str">
        <f>IF(_xlfn.XLOOKUP(orders!C888,customers!$A$1:$A$1001,customers!$C$1:$C$1001,,0)=0,"",_xlfn.XLOOKUP(orders!C888,customers!$A$1:$A$1001,customers!$C$1:$C$1001,,0))</f>
        <v>mschollom@taobao.com</v>
      </c>
      <c r="H888" s="2" t="str">
        <f>_xlfn.XLOOKUP(C888,customers!$A$1:$A$1001,customers!$G$1:$G$1001,,0)</f>
        <v>United States</v>
      </c>
      <c r="I888" t="str">
        <f>INDEX(products!$A$1:$G$49,MATCH(orders!$D888,products!$A$1:$A$49,0),MATCH(orders!I$1,products!$A$1:$G$1,0))</f>
        <v>Lib</v>
      </c>
      <c r="J888" t="str">
        <f t="shared" si="39"/>
        <v>Liberica</v>
      </c>
      <c r="K888" t="str">
        <f>INDEX(products!$A$1:$G$49,MATCH(orders!$D888,products!$A$1:$A$49,0),MATCH(orders!K$1,products!$A$1:$G$1,0))</f>
        <v>M</v>
      </c>
      <c r="L888" t="str">
        <f t="shared" si="40"/>
        <v>Medium</v>
      </c>
      <c r="M888" s="17">
        <f>INDEX(products!$A$1:$G$49,MATCH(orders!$D888,products!$A$1:$A$49,0),MATCH(orders!M$1,products!$A$1:$G$1,0))</f>
        <v>0.5</v>
      </c>
      <c r="N888" s="13">
        <f>INDEX(products!$A$1:$G$49,MATCH(orders!$D888,products!$A$1:$A$49,0),MATCH(orders!N$1,products!$A$1:$G$1,0))</f>
        <v>8.73</v>
      </c>
      <c r="O888" s="15">
        <f t="shared" si="41"/>
        <v>17.46</v>
      </c>
      <c r="P888" t="str">
        <f>_xlfn.XLOOKUP(C888,customers!$A$2:$A$1001,customers!$I$2:$I$1001,,0)</f>
        <v>No</v>
      </c>
    </row>
    <row r="889" spans="1:16" x14ac:dyDescent="0.25">
      <c r="A889" s="2" t="s">
        <v>5507</v>
      </c>
      <c r="B889" s="3">
        <v>44002</v>
      </c>
      <c r="C889" s="2" t="s">
        <v>5508</v>
      </c>
      <c r="D889" t="s">
        <v>6184</v>
      </c>
      <c r="E889" s="2">
        <v>3</v>
      </c>
      <c r="F889" s="2" t="str">
        <f>_xlfn.XLOOKUP(C889,customers!$A$2:$A$1001,customers!$B$2:$B$1001,,0)</f>
        <v>Kienan Ferson</v>
      </c>
      <c r="G889" s="2" t="str">
        <f>IF(_xlfn.XLOOKUP(orders!C889,customers!$A$1:$A$1001,customers!$C$1:$C$1001,,0)=0,"",_xlfn.XLOOKUP(orders!C889,customers!$A$1:$A$1001,customers!$C$1:$C$1001,,0))</f>
        <v>kfersonon@g.co</v>
      </c>
      <c r="H889" s="2" t="str">
        <f>_xlfn.XLOOKUP(C889,customers!$A$1:$A$1001,customers!$G$1:$G$1001,,0)</f>
        <v>United States</v>
      </c>
      <c r="I889" t="str">
        <f>INDEX(products!$A$1:$G$49,MATCH(orders!$D889,products!$A$1:$A$49,0),MATCH(orders!I$1,products!$A$1:$G$1,0))</f>
        <v>Exc</v>
      </c>
      <c r="J889" t="str">
        <f t="shared" si="39"/>
        <v>Excelsa</v>
      </c>
      <c r="K889" t="str">
        <f>INDEX(products!$A$1:$G$49,MATCH(orders!$D889,products!$A$1:$A$49,0),MATCH(orders!K$1,products!$A$1:$G$1,0))</f>
        <v>L</v>
      </c>
      <c r="L889" t="str">
        <f t="shared" si="40"/>
        <v>Light</v>
      </c>
      <c r="M889" s="17">
        <f>INDEX(products!$A$1:$G$49,MATCH(orders!$D889,products!$A$1:$A$49,0),MATCH(orders!M$1,products!$A$1:$G$1,0))</f>
        <v>0.2</v>
      </c>
      <c r="N889" s="13">
        <f>INDEX(products!$A$1:$G$49,MATCH(orders!$D889,products!$A$1:$A$49,0),MATCH(orders!N$1,products!$A$1:$G$1,0))</f>
        <v>4.4550000000000001</v>
      </c>
      <c r="O889" s="15">
        <f t="shared" si="41"/>
        <v>13.365</v>
      </c>
      <c r="P889" t="str">
        <f>_xlfn.XLOOKUP(C889,customers!$A$2:$A$1001,customers!$I$2:$I$1001,,0)</f>
        <v>No</v>
      </c>
    </row>
    <row r="890" spans="1:16" x14ac:dyDescent="0.25">
      <c r="A890" s="2" t="s">
        <v>5513</v>
      </c>
      <c r="B890" s="3">
        <v>44292</v>
      </c>
      <c r="C890" s="2" t="s">
        <v>5514</v>
      </c>
      <c r="D890" t="s">
        <v>6167</v>
      </c>
      <c r="E890" s="2">
        <v>2</v>
      </c>
      <c r="F890" s="2" t="str">
        <f>_xlfn.XLOOKUP(C890,customers!$A$2:$A$1001,customers!$B$2:$B$1001,,0)</f>
        <v>Blake Kelloway</v>
      </c>
      <c r="G890" s="2" t="str">
        <f>IF(_xlfn.XLOOKUP(orders!C890,customers!$A$1:$A$1001,customers!$C$1:$C$1001,,0)=0,"",_xlfn.XLOOKUP(orders!C890,customers!$A$1:$A$1001,customers!$C$1:$C$1001,,0))</f>
        <v>bkellowayoo@omniture.com</v>
      </c>
      <c r="H890" s="2" t="str">
        <f>_xlfn.XLOOKUP(C890,customers!$A$1:$A$1001,customers!$G$1:$G$1001,,0)</f>
        <v>United States</v>
      </c>
      <c r="I890" t="str">
        <f>INDEX(products!$A$1:$G$49,MATCH(orders!$D890,products!$A$1:$A$49,0),MATCH(orders!I$1,products!$A$1:$G$1,0))</f>
        <v>Ara</v>
      </c>
      <c r="J890" t="str">
        <f t="shared" si="39"/>
        <v>Arabica</v>
      </c>
      <c r="K890" t="str">
        <f>INDEX(products!$A$1:$G$49,MATCH(orders!$D890,products!$A$1:$A$49,0),MATCH(orders!K$1,products!$A$1:$G$1,0))</f>
        <v>L</v>
      </c>
      <c r="L890" t="str">
        <f t="shared" si="40"/>
        <v>Light</v>
      </c>
      <c r="M890" s="17">
        <f>INDEX(products!$A$1:$G$49,MATCH(orders!$D890,products!$A$1:$A$49,0),MATCH(orders!M$1,products!$A$1:$G$1,0))</f>
        <v>0.2</v>
      </c>
      <c r="N890" s="13">
        <f>INDEX(products!$A$1:$G$49,MATCH(orders!$D890,products!$A$1:$A$49,0),MATCH(orders!N$1,products!$A$1:$G$1,0))</f>
        <v>3.8849999999999998</v>
      </c>
      <c r="O890" s="15">
        <f t="shared" si="41"/>
        <v>7.77</v>
      </c>
      <c r="P890" t="str">
        <f>_xlfn.XLOOKUP(C890,customers!$A$2:$A$1001,customers!$I$2:$I$1001,,0)</f>
        <v>Yes</v>
      </c>
    </row>
    <row r="891" spans="1:16" x14ac:dyDescent="0.25">
      <c r="A891" s="2" t="s">
        <v>5519</v>
      </c>
      <c r="B891" s="3">
        <v>43633</v>
      </c>
      <c r="C891" s="2" t="s">
        <v>5520</v>
      </c>
      <c r="D891" t="s">
        <v>6163</v>
      </c>
      <c r="E891" s="2">
        <v>1</v>
      </c>
      <c r="F891" s="2" t="str">
        <f>_xlfn.XLOOKUP(C891,customers!$A$2:$A$1001,customers!$B$2:$B$1001,,0)</f>
        <v>Scarlett Oliffe</v>
      </c>
      <c r="G891" s="2" t="str">
        <f>IF(_xlfn.XLOOKUP(orders!C891,customers!$A$1:$A$1001,customers!$C$1:$C$1001,,0)=0,"",_xlfn.XLOOKUP(orders!C891,customers!$A$1:$A$1001,customers!$C$1:$C$1001,,0))</f>
        <v>soliffeop@yellowbook.com</v>
      </c>
      <c r="H891" s="2" t="str">
        <f>_xlfn.XLOOKUP(C891,customers!$A$1:$A$1001,customers!$G$1:$G$1001,,0)</f>
        <v>United States</v>
      </c>
      <c r="I891" t="str">
        <f>INDEX(products!$A$1:$G$49,MATCH(orders!$D891,products!$A$1:$A$49,0),MATCH(orders!I$1,products!$A$1:$G$1,0))</f>
        <v>Rob</v>
      </c>
      <c r="J891" t="str">
        <f t="shared" si="39"/>
        <v>Robusta</v>
      </c>
      <c r="K891" t="str">
        <f>INDEX(products!$A$1:$G$49,MATCH(orders!$D891,products!$A$1:$A$49,0),MATCH(orders!K$1,products!$A$1:$G$1,0))</f>
        <v>D</v>
      </c>
      <c r="L891" t="str">
        <f t="shared" si="40"/>
        <v>Dark</v>
      </c>
      <c r="M891" s="17">
        <f>INDEX(products!$A$1:$G$49,MATCH(orders!$D891,products!$A$1:$A$49,0),MATCH(orders!M$1,products!$A$1:$G$1,0))</f>
        <v>0.2</v>
      </c>
      <c r="N891" s="13">
        <f>INDEX(products!$A$1:$G$49,MATCH(orders!$D891,products!$A$1:$A$49,0),MATCH(orders!N$1,products!$A$1:$G$1,0))</f>
        <v>2.6849999999999996</v>
      </c>
      <c r="O891" s="15">
        <f t="shared" si="41"/>
        <v>2.6849999999999996</v>
      </c>
      <c r="P891" t="str">
        <f>_xlfn.XLOOKUP(C891,customers!$A$2:$A$1001,customers!$I$2:$I$1001,,0)</f>
        <v>Yes</v>
      </c>
    </row>
    <row r="892" spans="1:16" x14ac:dyDescent="0.25">
      <c r="A892" s="2" t="s">
        <v>5525</v>
      </c>
      <c r="B892" s="3">
        <v>44646</v>
      </c>
      <c r="C892" s="2" t="s">
        <v>5526</v>
      </c>
      <c r="D892" t="s">
        <v>6149</v>
      </c>
      <c r="E892" s="2">
        <v>1</v>
      </c>
      <c r="F892" s="2" t="str">
        <f>_xlfn.XLOOKUP(C892,customers!$A$2:$A$1001,customers!$B$2:$B$1001,,0)</f>
        <v>Kippie Marrison</v>
      </c>
      <c r="G892" s="2" t="str">
        <f>IF(_xlfn.XLOOKUP(orders!C892,customers!$A$1:$A$1001,customers!$C$1:$C$1001,,0)=0,"",_xlfn.XLOOKUP(orders!C892,customers!$A$1:$A$1001,customers!$C$1:$C$1001,,0))</f>
        <v>kmarrisonoq@dropbox.com</v>
      </c>
      <c r="H892" s="2" t="str">
        <f>_xlfn.XLOOKUP(C892,customers!$A$1:$A$1001,customers!$G$1:$G$1001,,0)</f>
        <v>United States</v>
      </c>
      <c r="I892" t="str">
        <f>INDEX(products!$A$1:$G$49,MATCH(orders!$D892,products!$A$1:$A$49,0),MATCH(orders!I$1,products!$A$1:$G$1,0))</f>
        <v>Rob</v>
      </c>
      <c r="J892" t="str">
        <f t="shared" si="39"/>
        <v>Robusta</v>
      </c>
      <c r="K892" t="str">
        <f>INDEX(products!$A$1:$G$49,MATCH(orders!$D892,products!$A$1:$A$49,0),MATCH(orders!K$1,products!$A$1:$G$1,0))</f>
        <v>D</v>
      </c>
      <c r="L892" t="str">
        <f t="shared" si="40"/>
        <v>Dark</v>
      </c>
      <c r="M892" s="17">
        <f>INDEX(products!$A$1:$G$49,MATCH(orders!$D892,products!$A$1:$A$49,0),MATCH(orders!M$1,products!$A$1:$G$1,0))</f>
        <v>2.5</v>
      </c>
      <c r="N892" s="13">
        <f>INDEX(products!$A$1:$G$49,MATCH(orders!$D892,products!$A$1:$A$49,0),MATCH(orders!N$1,products!$A$1:$G$1,0))</f>
        <v>20.584999999999997</v>
      </c>
      <c r="O892" s="15">
        <f t="shared" si="41"/>
        <v>20.584999999999997</v>
      </c>
      <c r="P892" t="str">
        <f>_xlfn.XLOOKUP(C892,customers!$A$2:$A$1001,customers!$I$2:$I$1001,,0)</f>
        <v>Yes</v>
      </c>
    </row>
    <row r="893" spans="1:16" x14ac:dyDescent="0.25">
      <c r="A893" s="2" t="s">
        <v>5531</v>
      </c>
      <c r="B893" s="3">
        <v>44469</v>
      </c>
      <c r="C893" s="2" t="s">
        <v>5532</v>
      </c>
      <c r="D893" t="s">
        <v>6168</v>
      </c>
      <c r="E893" s="2">
        <v>5</v>
      </c>
      <c r="F893" s="2" t="str">
        <f>_xlfn.XLOOKUP(C893,customers!$A$2:$A$1001,customers!$B$2:$B$1001,,0)</f>
        <v>Celestia Dolohunty</v>
      </c>
      <c r="G893" s="2" t="str">
        <f>IF(_xlfn.XLOOKUP(orders!C893,customers!$A$1:$A$1001,customers!$C$1:$C$1001,,0)=0,"",_xlfn.XLOOKUP(orders!C893,customers!$A$1:$A$1001,customers!$C$1:$C$1001,,0))</f>
        <v>cdolohuntyor@dailymail.co.uk</v>
      </c>
      <c r="H893" s="2" t="str">
        <f>_xlfn.XLOOKUP(C893,customers!$A$1:$A$1001,customers!$G$1:$G$1001,,0)</f>
        <v>United States</v>
      </c>
      <c r="I893" t="str">
        <f>INDEX(products!$A$1:$G$49,MATCH(orders!$D893,products!$A$1:$A$49,0),MATCH(orders!I$1,products!$A$1:$G$1,0))</f>
        <v>Ara</v>
      </c>
      <c r="J893" t="str">
        <f t="shared" si="39"/>
        <v>Arabica</v>
      </c>
      <c r="K893" t="str">
        <f>INDEX(products!$A$1:$G$49,MATCH(orders!$D893,products!$A$1:$A$49,0),MATCH(orders!K$1,products!$A$1:$G$1,0))</f>
        <v>D</v>
      </c>
      <c r="L893" t="str">
        <f t="shared" si="40"/>
        <v>Dark</v>
      </c>
      <c r="M893" s="17">
        <f>INDEX(products!$A$1:$G$49,MATCH(orders!$D893,products!$A$1:$A$49,0),MATCH(orders!M$1,products!$A$1:$G$1,0))</f>
        <v>2.5</v>
      </c>
      <c r="N893" s="13">
        <f>INDEX(products!$A$1:$G$49,MATCH(orders!$D893,products!$A$1:$A$49,0),MATCH(orders!N$1,products!$A$1:$G$1,0))</f>
        <v>22.884999999999998</v>
      </c>
      <c r="O893" s="15">
        <f t="shared" si="41"/>
        <v>114.42499999999998</v>
      </c>
      <c r="P893" t="str">
        <f>_xlfn.XLOOKUP(C893,customers!$A$2:$A$1001,customers!$I$2:$I$1001,,0)</f>
        <v>Yes</v>
      </c>
    </row>
    <row r="894" spans="1:16" x14ac:dyDescent="0.25">
      <c r="A894" s="2" t="s">
        <v>5537</v>
      </c>
      <c r="B894" s="3">
        <v>43635</v>
      </c>
      <c r="C894" s="2" t="s">
        <v>5538</v>
      </c>
      <c r="D894" t="s">
        <v>6156</v>
      </c>
      <c r="E894" s="2">
        <v>5</v>
      </c>
      <c r="F894" s="2" t="str">
        <f>_xlfn.XLOOKUP(C894,customers!$A$2:$A$1001,customers!$B$2:$B$1001,,0)</f>
        <v>Patsy Vasilenko</v>
      </c>
      <c r="G894" s="2" t="str">
        <f>IF(_xlfn.XLOOKUP(orders!C894,customers!$A$1:$A$1001,customers!$C$1:$C$1001,,0)=0,"",_xlfn.XLOOKUP(orders!C894,customers!$A$1:$A$1001,customers!$C$1:$C$1001,,0))</f>
        <v>pvasilenkoos@addtoany.com</v>
      </c>
      <c r="H894" s="2" t="str">
        <f>_xlfn.XLOOKUP(C894,customers!$A$1:$A$1001,customers!$G$1:$G$1001,,0)</f>
        <v>United Kingdom</v>
      </c>
      <c r="I894" t="str">
        <f>INDEX(products!$A$1:$G$49,MATCH(orders!$D894,products!$A$1:$A$49,0),MATCH(orders!I$1,products!$A$1:$G$1,0))</f>
        <v>Exc</v>
      </c>
      <c r="J894" t="str">
        <f t="shared" si="39"/>
        <v>Excelsa</v>
      </c>
      <c r="K894" t="str">
        <f>INDEX(products!$A$1:$G$49,MATCH(orders!$D894,products!$A$1:$A$49,0),MATCH(orders!K$1,products!$A$1:$G$1,0))</f>
        <v>M</v>
      </c>
      <c r="L894" t="str">
        <f t="shared" si="40"/>
        <v>Medium</v>
      </c>
      <c r="M894" s="17">
        <f>INDEX(products!$A$1:$G$49,MATCH(orders!$D894,products!$A$1:$A$49,0),MATCH(orders!M$1,products!$A$1:$G$1,0))</f>
        <v>0.2</v>
      </c>
      <c r="N894" s="13">
        <f>INDEX(products!$A$1:$G$49,MATCH(orders!$D894,products!$A$1:$A$49,0),MATCH(orders!N$1,products!$A$1:$G$1,0))</f>
        <v>4.125</v>
      </c>
      <c r="O894" s="15">
        <f t="shared" si="41"/>
        <v>20.625</v>
      </c>
      <c r="P894" t="str">
        <f>_xlfn.XLOOKUP(C894,customers!$A$2:$A$1001,customers!$I$2:$I$1001,,0)</f>
        <v>No</v>
      </c>
    </row>
    <row r="895" spans="1:16" x14ac:dyDescent="0.25">
      <c r="A895" s="2" t="s">
        <v>5543</v>
      </c>
      <c r="B895" s="3">
        <v>44651</v>
      </c>
      <c r="C895" s="2" t="s">
        <v>5544</v>
      </c>
      <c r="D895" t="s">
        <v>6161</v>
      </c>
      <c r="E895" s="2">
        <v>6</v>
      </c>
      <c r="F895" s="2" t="str">
        <f>_xlfn.XLOOKUP(C895,customers!$A$2:$A$1001,customers!$B$2:$B$1001,,0)</f>
        <v>Raphaela Schankelborg</v>
      </c>
      <c r="G895" s="2" t="str">
        <f>IF(_xlfn.XLOOKUP(orders!C895,customers!$A$1:$A$1001,customers!$C$1:$C$1001,,0)=0,"",_xlfn.XLOOKUP(orders!C895,customers!$A$1:$A$1001,customers!$C$1:$C$1001,,0))</f>
        <v>rschankelborgot@ameblo.jp</v>
      </c>
      <c r="H895" s="2" t="str">
        <f>_xlfn.XLOOKUP(C895,customers!$A$1:$A$1001,customers!$G$1:$G$1001,,0)</f>
        <v>United States</v>
      </c>
      <c r="I895" t="str">
        <f>INDEX(products!$A$1:$G$49,MATCH(orders!$D895,products!$A$1:$A$49,0),MATCH(orders!I$1,products!$A$1:$G$1,0))</f>
        <v>Lib</v>
      </c>
      <c r="J895" t="str">
        <f t="shared" si="39"/>
        <v>Liberica</v>
      </c>
      <c r="K895" t="str">
        <f>INDEX(products!$A$1:$G$49,MATCH(orders!$D895,products!$A$1:$A$49,0),MATCH(orders!K$1,products!$A$1:$G$1,0))</f>
        <v>L</v>
      </c>
      <c r="L895" t="str">
        <f t="shared" si="40"/>
        <v>Light</v>
      </c>
      <c r="M895" s="17">
        <f>INDEX(products!$A$1:$G$49,MATCH(orders!$D895,products!$A$1:$A$49,0),MATCH(orders!M$1,products!$A$1:$G$1,0))</f>
        <v>0.5</v>
      </c>
      <c r="N895" s="13">
        <f>INDEX(products!$A$1:$G$49,MATCH(orders!$D895,products!$A$1:$A$49,0),MATCH(orders!N$1,products!$A$1:$G$1,0))</f>
        <v>9.51</v>
      </c>
      <c r="O895" s="15">
        <f t="shared" si="41"/>
        <v>57.06</v>
      </c>
      <c r="P895" t="str">
        <f>_xlfn.XLOOKUP(C895,customers!$A$2:$A$1001,customers!$I$2:$I$1001,,0)</f>
        <v>Yes</v>
      </c>
    </row>
    <row r="896" spans="1:16" x14ac:dyDescent="0.25">
      <c r="A896" s="2" t="s">
        <v>5548</v>
      </c>
      <c r="B896" s="3">
        <v>44016</v>
      </c>
      <c r="C896" s="2" t="s">
        <v>5549</v>
      </c>
      <c r="D896" t="s">
        <v>6149</v>
      </c>
      <c r="E896" s="2">
        <v>4</v>
      </c>
      <c r="F896" s="2" t="str">
        <f>_xlfn.XLOOKUP(C896,customers!$A$2:$A$1001,customers!$B$2:$B$1001,,0)</f>
        <v>Sharity Wickens</v>
      </c>
      <c r="G896" s="2" t="str">
        <f>IF(_xlfn.XLOOKUP(orders!C896,customers!$A$1:$A$1001,customers!$C$1:$C$1001,,0)=0,"",_xlfn.XLOOKUP(orders!C896,customers!$A$1:$A$1001,customers!$C$1:$C$1001,,0))</f>
        <v/>
      </c>
      <c r="H896" s="2" t="str">
        <f>_xlfn.XLOOKUP(C896,customers!$A$1:$A$1001,customers!$G$1:$G$1001,,0)</f>
        <v>Ireland</v>
      </c>
      <c r="I896" t="str">
        <f>INDEX(products!$A$1:$G$49,MATCH(orders!$D896,products!$A$1:$A$49,0),MATCH(orders!I$1,products!$A$1:$G$1,0))</f>
        <v>Rob</v>
      </c>
      <c r="J896" t="str">
        <f t="shared" si="39"/>
        <v>Robusta</v>
      </c>
      <c r="K896" t="str">
        <f>INDEX(products!$A$1:$G$49,MATCH(orders!$D896,products!$A$1:$A$49,0),MATCH(orders!K$1,products!$A$1:$G$1,0))</f>
        <v>D</v>
      </c>
      <c r="L896" t="str">
        <f t="shared" si="40"/>
        <v>Dark</v>
      </c>
      <c r="M896" s="17">
        <f>INDEX(products!$A$1:$G$49,MATCH(orders!$D896,products!$A$1:$A$49,0),MATCH(orders!M$1,products!$A$1:$G$1,0))</f>
        <v>2.5</v>
      </c>
      <c r="N896" s="13">
        <f>INDEX(products!$A$1:$G$49,MATCH(orders!$D896,products!$A$1:$A$49,0),MATCH(orders!N$1,products!$A$1:$G$1,0))</f>
        <v>20.584999999999997</v>
      </c>
      <c r="O896" s="15">
        <f t="shared" si="41"/>
        <v>82.339999999999989</v>
      </c>
      <c r="P896" t="str">
        <f>_xlfn.XLOOKUP(C896,customers!$A$2:$A$1001,customers!$I$2:$I$1001,,0)</f>
        <v>Yes</v>
      </c>
    </row>
    <row r="897" spans="1:16" x14ac:dyDescent="0.25">
      <c r="A897" s="2" t="s">
        <v>5553</v>
      </c>
      <c r="B897" s="3">
        <v>44521</v>
      </c>
      <c r="C897" s="2" t="s">
        <v>5554</v>
      </c>
      <c r="D897" t="s">
        <v>6166</v>
      </c>
      <c r="E897" s="2">
        <v>5</v>
      </c>
      <c r="F897" s="2" t="str">
        <f>_xlfn.XLOOKUP(C897,customers!$A$2:$A$1001,customers!$B$2:$B$1001,,0)</f>
        <v>Derick Snow</v>
      </c>
      <c r="G897" s="2" t="str">
        <f>IF(_xlfn.XLOOKUP(orders!C897,customers!$A$1:$A$1001,customers!$C$1:$C$1001,,0)=0,"",_xlfn.XLOOKUP(orders!C897,customers!$A$1:$A$1001,customers!$C$1:$C$1001,,0))</f>
        <v/>
      </c>
      <c r="H897" s="2" t="str">
        <f>_xlfn.XLOOKUP(C897,customers!$A$1:$A$1001,customers!$G$1:$G$1001,,0)</f>
        <v>United States</v>
      </c>
      <c r="I897" t="str">
        <f>INDEX(products!$A$1:$G$49,MATCH(orders!$D897,products!$A$1:$A$49,0),MATCH(orders!I$1,products!$A$1:$G$1,0))</f>
        <v>Exc</v>
      </c>
      <c r="J897" t="str">
        <f t="shared" si="39"/>
        <v>Excelsa</v>
      </c>
      <c r="K897" t="str">
        <f>INDEX(products!$A$1:$G$49,MATCH(orders!$D897,products!$A$1:$A$49,0),MATCH(orders!K$1,products!$A$1:$G$1,0))</f>
        <v>M</v>
      </c>
      <c r="L897" t="str">
        <f t="shared" si="40"/>
        <v>Medium</v>
      </c>
      <c r="M897" s="17">
        <f>INDEX(products!$A$1:$G$49,MATCH(orders!$D897,products!$A$1:$A$49,0),MATCH(orders!M$1,products!$A$1:$G$1,0))</f>
        <v>2.5</v>
      </c>
      <c r="N897" s="13">
        <f>INDEX(products!$A$1:$G$49,MATCH(orders!$D897,products!$A$1:$A$49,0),MATCH(orders!N$1,products!$A$1:$G$1,0))</f>
        <v>31.624999999999996</v>
      </c>
      <c r="O897" s="15">
        <f t="shared" si="41"/>
        <v>158.12499999999997</v>
      </c>
      <c r="P897" t="str">
        <f>_xlfn.XLOOKUP(C897,customers!$A$2:$A$1001,customers!$I$2:$I$1001,,0)</f>
        <v>No</v>
      </c>
    </row>
    <row r="898" spans="1:16" x14ac:dyDescent="0.25">
      <c r="A898" s="2" t="s">
        <v>5558</v>
      </c>
      <c r="B898" s="3">
        <v>44347</v>
      </c>
      <c r="C898" s="2" t="s">
        <v>5559</v>
      </c>
      <c r="D898" t="s">
        <v>6172</v>
      </c>
      <c r="E898" s="2">
        <v>6</v>
      </c>
      <c r="F898" s="2" t="str">
        <f>_xlfn.XLOOKUP(C898,customers!$A$2:$A$1001,customers!$B$2:$B$1001,,0)</f>
        <v>Baxy Cargen</v>
      </c>
      <c r="G898" s="2" t="str">
        <f>IF(_xlfn.XLOOKUP(orders!C898,customers!$A$1:$A$1001,customers!$C$1:$C$1001,,0)=0,"",_xlfn.XLOOKUP(orders!C898,customers!$A$1:$A$1001,customers!$C$1:$C$1001,,0))</f>
        <v>bcargenow@geocities.jp</v>
      </c>
      <c r="H898" s="2" t="str">
        <f>_xlfn.XLOOKUP(C898,customers!$A$1:$A$1001,customers!$G$1:$G$1001,,0)</f>
        <v>United States</v>
      </c>
      <c r="I898" t="str">
        <f>INDEX(products!$A$1:$G$49,MATCH(orders!$D898,products!$A$1:$A$49,0),MATCH(orders!I$1,products!$A$1:$G$1,0))</f>
        <v>Rob</v>
      </c>
      <c r="J898" t="str">
        <f t="shared" ref="J898:J961" si="42">IF(I898="Rob","Robusta", IF(I898="Exc", "Excelsa", IF(I898="Lib","Liberica", IF(I898="Ara","Arabica",""))))</f>
        <v>Robusta</v>
      </c>
      <c r="K898" t="str">
        <f>INDEX(products!$A$1:$G$49,MATCH(orders!$D898,products!$A$1:$A$49,0),MATCH(orders!K$1,products!$A$1:$G$1,0))</f>
        <v>D</v>
      </c>
      <c r="L898" t="str">
        <f t="shared" ref="L898:L961" si="43">IF(K898="M","Medium", IF(K898="L","Light", IF(K898="D","Dark","")))</f>
        <v>Dark</v>
      </c>
      <c r="M898" s="17">
        <f>INDEX(products!$A$1:$G$49,MATCH(orders!$D898,products!$A$1:$A$49,0),MATCH(orders!M$1,products!$A$1:$G$1,0))</f>
        <v>0.5</v>
      </c>
      <c r="N898" s="13">
        <f>INDEX(products!$A$1:$G$49,MATCH(orders!$D898,products!$A$1:$A$49,0),MATCH(orders!N$1,products!$A$1:$G$1,0))</f>
        <v>5.3699999999999992</v>
      </c>
      <c r="O898" s="15">
        <f t="shared" si="41"/>
        <v>32.22</v>
      </c>
      <c r="P898" t="str">
        <f>_xlfn.XLOOKUP(C898,customers!$A$2:$A$1001,customers!$I$2:$I$1001,,0)</f>
        <v>Yes</v>
      </c>
    </row>
    <row r="899" spans="1:16" x14ac:dyDescent="0.25">
      <c r="A899" s="2" t="s">
        <v>5564</v>
      </c>
      <c r="B899" s="3">
        <v>43932</v>
      </c>
      <c r="C899" s="2" t="s">
        <v>5565</v>
      </c>
      <c r="D899" t="s">
        <v>6183</v>
      </c>
      <c r="E899" s="2">
        <v>2</v>
      </c>
      <c r="F899" s="2" t="str">
        <f>_xlfn.XLOOKUP(C899,customers!$A$2:$A$1001,customers!$B$2:$B$1001,,0)</f>
        <v>Ryann Stickler</v>
      </c>
      <c r="G899" s="2" t="str">
        <f>IF(_xlfn.XLOOKUP(orders!C899,customers!$A$1:$A$1001,customers!$C$1:$C$1001,,0)=0,"",_xlfn.XLOOKUP(orders!C899,customers!$A$1:$A$1001,customers!$C$1:$C$1001,,0))</f>
        <v>rsticklerox@printfriendly.com</v>
      </c>
      <c r="H899" s="2" t="str">
        <f>_xlfn.XLOOKUP(C899,customers!$A$1:$A$1001,customers!$G$1:$G$1001,,0)</f>
        <v>United Kingdom</v>
      </c>
      <c r="I899" t="str">
        <f>INDEX(products!$A$1:$G$49,MATCH(orders!$D899,products!$A$1:$A$49,0),MATCH(orders!I$1,products!$A$1:$G$1,0))</f>
        <v>Exc</v>
      </c>
      <c r="J899" t="str">
        <f t="shared" si="42"/>
        <v>Excelsa</v>
      </c>
      <c r="K899" t="str">
        <f>INDEX(products!$A$1:$G$49,MATCH(orders!$D899,products!$A$1:$A$49,0),MATCH(orders!K$1,products!$A$1:$G$1,0))</f>
        <v>D</v>
      </c>
      <c r="L899" t="str">
        <f t="shared" si="43"/>
        <v>Dark</v>
      </c>
      <c r="M899" s="17">
        <f>INDEX(products!$A$1:$G$49,MATCH(orders!$D899,products!$A$1:$A$49,0),MATCH(orders!M$1,products!$A$1:$G$1,0))</f>
        <v>1</v>
      </c>
      <c r="N899" s="13">
        <f>INDEX(products!$A$1:$G$49,MATCH(orders!$D899,products!$A$1:$A$49,0),MATCH(orders!N$1,products!$A$1:$G$1,0))</f>
        <v>12.15</v>
      </c>
      <c r="O899" s="15">
        <f t="shared" ref="O899:O962" si="44">N899*E899</f>
        <v>24.3</v>
      </c>
      <c r="P899" t="str">
        <f>_xlfn.XLOOKUP(C899,customers!$A$2:$A$1001,customers!$I$2:$I$1001,,0)</f>
        <v>No</v>
      </c>
    </row>
    <row r="900" spans="1:16" x14ac:dyDescent="0.25">
      <c r="A900" s="2" t="s">
        <v>5570</v>
      </c>
      <c r="B900" s="3">
        <v>44089</v>
      </c>
      <c r="C900" s="2" t="s">
        <v>5571</v>
      </c>
      <c r="D900" t="s">
        <v>6173</v>
      </c>
      <c r="E900" s="2">
        <v>5</v>
      </c>
      <c r="F900" s="2" t="str">
        <f>_xlfn.XLOOKUP(C900,customers!$A$2:$A$1001,customers!$B$2:$B$1001,,0)</f>
        <v>Daryn Cassius</v>
      </c>
      <c r="G900" s="2" t="str">
        <f>IF(_xlfn.XLOOKUP(orders!C900,customers!$A$1:$A$1001,customers!$C$1:$C$1001,,0)=0,"",_xlfn.XLOOKUP(orders!C900,customers!$A$1:$A$1001,customers!$C$1:$C$1001,,0))</f>
        <v/>
      </c>
      <c r="H900" s="2" t="str">
        <f>_xlfn.XLOOKUP(C900,customers!$A$1:$A$1001,customers!$G$1:$G$1001,,0)</f>
        <v>United States</v>
      </c>
      <c r="I900" t="str">
        <f>INDEX(products!$A$1:$G$49,MATCH(orders!$D900,products!$A$1:$A$49,0),MATCH(orders!I$1,products!$A$1:$G$1,0))</f>
        <v>Rob</v>
      </c>
      <c r="J900" t="str">
        <f t="shared" si="42"/>
        <v>Robusta</v>
      </c>
      <c r="K900" t="str">
        <f>INDEX(products!$A$1:$G$49,MATCH(orders!$D900,products!$A$1:$A$49,0),MATCH(orders!K$1,products!$A$1:$G$1,0))</f>
        <v>L</v>
      </c>
      <c r="L900" t="str">
        <f t="shared" si="43"/>
        <v>Light</v>
      </c>
      <c r="M900" s="17">
        <f>INDEX(products!$A$1:$G$49,MATCH(orders!$D900,products!$A$1:$A$49,0),MATCH(orders!M$1,products!$A$1:$G$1,0))</f>
        <v>0.5</v>
      </c>
      <c r="N900" s="13">
        <f>INDEX(products!$A$1:$G$49,MATCH(orders!$D900,products!$A$1:$A$49,0),MATCH(orders!N$1,products!$A$1:$G$1,0))</f>
        <v>7.169999999999999</v>
      </c>
      <c r="O900" s="15">
        <f t="shared" si="44"/>
        <v>35.849999999999994</v>
      </c>
      <c r="P900" t="str">
        <f>_xlfn.XLOOKUP(C900,customers!$A$2:$A$1001,customers!$I$2:$I$1001,,0)</f>
        <v>No</v>
      </c>
    </row>
    <row r="901" spans="1:16" x14ac:dyDescent="0.25">
      <c r="A901" s="2" t="s">
        <v>5575</v>
      </c>
      <c r="B901" s="3">
        <v>44523</v>
      </c>
      <c r="C901" s="2" t="s">
        <v>5554</v>
      </c>
      <c r="D901" t="s">
        <v>6162</v>
      </c>
      <c r="E901" s="2">
        <v>5</v>
      </c>
      <c r="F901" s="2" t="str">
        <f>_xlfn.XLOOKUP(C901,customers!$A$2:$A$1001,customers!$B$2:$B$1001,,0)</f>
        <v>Derick Snow</v>
      </c>
      <c r="G901" s="2" t="str">
        <f>IF(_xlfn.XLOOKUP(orders!C901,customers!$A$1:$A$1001,customers!$C$1:$C$1001,,0)=0,"",_xlfn.XLOOKUP(orders!C901,customers!$A$1:$A$1001,customers!$C$1:$C$1001,,0))</f>
        <v/>
      </c>
      <c r="H901" s="2" t="str">
        <f>_xlfn.XLOOKUP(C901,customers!$A$1:$A$1001,customers!$G$1:$G$1001,,0)</f>
        <v>United States</v>
      </c>
      <c r="I901" t="str">
        <f>INDEX(products!$A$1:$G$49,MATCH(orders!$D901,products!$A$1:$A$49,0),MATCH(orders!I$1,products!$A$1:$G$1,0))</f>
        <v>Lib</v>
      </c>
      <c r="J901" t="str">
        <f t="shared" si="42"/>
        <v>Liberica</v>
      </c>
      <c r="K901" t="str">
        <f>INDEX(products!$A$1:$G$49,MATCH(orders!$D901,products!$A$1:$A$49,0),MATCH(orders!K$1,products!$A$1:$G$1,0))</f>
        <v>M</v>
      </c>
      <c r="L901" t="str">
        <f t="shared" si="43"/>
        <v>Medium</v>
      </c>
      <c r="M901" s="17">
        <f>INDEX(products!$A$1:$G$49,MATCH(orders!$D901,products!$A$1:$A$49,0),MATCH(orders!M$1,products!$A$1:$G$1,0))</f>
        <v>1</v>
      </c>
      <c r="N901" s="13">
        <f>INDEX(products!$A$1:$G$49,MATCH(orders!$D901,products!$A$1:$A$49,0),MATCH(orders!N$1,products!$A$1:$G$1,0))</f>
        <v>14.55</v>
      </c>
      <c r="O901" s="15">
        <f t="shared" si="44"/>
        <v>72.75</v>
      </c>
      <c r="P901" t="str">
        <f>_xlfn.XLOOKUP(C901,customers!$A$2:$A$1001,customers!$I$2:$I$1001,,0)</f>
        <v>No</v>
      </c>
    </row>
    <row r="902" spans="1:16" x14ac:dyDescent="0.25">
      <c r="A902" s="2" t="s">
        <v>5580</v>
      </c>
      <c r="B902" s="3">
        <v>44584</v>
      </c>
      <c r="C902" s="2" t="s">
        <v>5581</v>
      </c>
      <c r="D902" t="s">
        <v>6170</v>
      </c>
      <c r="E902" s="2">
        <v>3</v>
      </c>
      <c r="F902" s="2" t="str">
        <f>_xlfn.XLOOKUP(C902,customers!$A$2:$A$1001,customers!$B$2:$B$1001,,0)</f>
        <v>Skelly Dolohunty</v>
      </c>
      <c r="G902" s="2" t="str">
        <f>IF(_xlfn.XLOOKUP(orders!C902,customers!$A$1:$A$1001,customers!$C$1:$C$1001,,0)=0,"",_xlfn.XLOOKUP(orders!C902,customers!$A$1:$A$1001,customers!$C$1:$C$1001,,0))</f>
        <v/>
      </c>
      <c r="H902" s="2" t="str">
        <f>_xlfn.XLOOKUP(C902,customers!$A$1:$A$1001,customers!$G$1:$G$1001,,0)</f>
        <v>Ireland</v>
      </c>
      <c r="I902" t="str">
        <f>INDEX(products!$A$1:$G$49,MATCH(orders!$D902,products!$A$1:$A$49,0),MATCH(orders!I$1,products!$A$1:$G$1,0))</f>
        <v>Lib</v>
      </c>
      <c r="J902" t="str">
        <f t="shared" si="42"/>
        <v>Liberica</v>
      </c>
      <c r="K902" t="str">
        <f>INDEX(products!$A$1:$G$49,MATCH(orders!$D902,products!$A$1:$A$49,0),MATCH(orders!K$1,products!$A$1:$G$1,0))</f>
        <v>L</v>
      </c>
      <c r="L902" t="str">
        <f t="shared" si="43"/>
        <v>Light</v>
      </c>
      <c r="M902" s="17">
        <f>INDEX(products!$A$1:$G$49,MATCH(orders!$D902,products!$A$1:$A$49,0),MATCH(orders!M$1,products!$A$1:$G$1,0))</f>
        <v>1</v>
      </c>
      <c r="N902" s="13">
        <f>INDEX(products!$A$1:$G$49,MATCH(orders!$D902,products!$A$1:$A$49,0),MATCH(orders!N$1,products!$A$1:$G$1,0))</f>
        <v>15.85</v>
      </c>
      <c r="O902" s="15">
        <f t="shared" si="44"/>
        <v>47.55</v>
      </c>
      <c r="P902" t="str">
        <f>_xlfn.XLOOKUP(C902,customers!$A$2:$A$1001,customers!$I$2:$I$1001,,0)</f>
        <v>No</v>
      </c>
    </row>
    <row r="903" spans="1:16" x14ac:dyDescent="0.25">
      <c r="A903" s="2" t="s">
        <v>5585</v>
      </c>
      <c r="B903" s="3">
        <v>44223</v>
      </c>
      <c r="C903" s="2" t="s">
        <v>5586</v>
      </c>
      <c r="D903" t="s">
        <v>6178</v>
      </c>
      <c r="E903" s="2">
        <v>1</v>
      </c>
      <c r="F903" s="2" t="str">
        <f>_xlfn.XLOOKUP(C903,customers!$A$2:$A$1001,customers!$B$2:$B$1001,,0)</f>
        <v>Drake Jevon</v>
      </c>
      <c r="G903" s="2" t="str">
        <f>IF(_xlfn.XLOOKUP(orders!C903,customers!$A$1:$A$1001,customers!$C$1:$C$1001,,0)=0,"",_xlfn.XLOOKUP(orders!C903,customers!$A$1:$A$1001,customers!$C$1:$C$1001,,0))</f>
        <v>djevonp1@ibm.com</v>
      </c>
      <c r="H903" s="2" t="str">
        <f>_xlfn.XLOOKUP(C903,customers!$A$1:$A$1001,customers!$G$1:$G$1001,,0)</f>
        <v>United States</v>
      </c>
      <c r="I903" t="str">
        <f>INDEX(products!$A$1:$G$49,MATCH(orders!$D903,products!$A$1:$A$49,0),MATCH(orders!I$1,products!$A$1:$G$1,0))</f>
        <v>Rob</v>
      </c>
      <c r="J903" t="str">
        <f t="shared" si="42"/>
        <v>Robusta</v>
      </c>
      <c r="K903" t="str">
        <f>INDEX(products!$A$1:$G$49,MATCH(orders!$D903,products!$A$1:$A$49,0),MATCH(orders!K$1,products!$A$1:$G$1,0))</f>
        <v>L</v>
      </c>
      <c r="L903" t="str">
        <f t="shared" si="43"/>
        <v>Light</v>
      </c>
      <c r="M903" s="17">
        <f>INDEX(products!$A$1:$G$49,MATCH(orders!$D903,products!$A$1:$A$49,0),MATCH(orders!M$1,products!$A$1:$G$1,0))</f>
        <v>0.2</v>
      </c>
      <c r="N903" s="13">
        <f>INDEX(products!$A$1:$G$49,MATCH(orders!$D903,products!$A$1:$A$49,0),MATCH(orders!N$1,products!$A$1:$G$1,0))</f>
        <v>3.5849999999999995</v>
      </c>
      <c r="O903" s="15">
        <f t="shared" si="44"/>
        <v>3.5849999999999995</v>
      </c>
      <c r="P903" t="str">
        <f>_xlfn.XLOOKUP(C903,customers!$A$2:$A$1001,customers!$I$2:$I$1001,,0)</f>
        <v>Yes</v>
      </c>
    </row>
    <row r="904" spans="1:16" x14ac:dyDescent="0.25">
      <c r="A904" s="2" t="s">
        <v>5591</v>
      </c>
      <c r="B904" s="3">
        <v>43640</v>
      </c>
      <c r="C904" s="2" t="s">
        <v>5592</v>
      </c>
      <c r="D904" t="s">
        <v>6166</v>
      </c>
      <c r="E904" s="2">
        <v>5</v>
      </c>
      <c r="F904" s="2" t="str">
        <f>_xlfn.XLOOKUP(C904,customers!$A$2:$A$1001,customers!$B$2:$B$1001,,0)</f>
        <v>Hall Ranner</v>
      </c>
      <c r="G904" s="2" t="str">
        <f>IF(_xlfn.XLOOKUP(orders!C904,customers!$A$1:$A$1001,customers!$C$1:$C$1001,,0)=0,"",_xlfn.XLOOKUP(orders!C904,customers!$A$1:$A$1001,customers!$C$1:$C$1001,,0))</f>
        <v>hrannerp2@omniture.com</v>
      </c>
      <c r="H904" s="2" t="str">
        <f>_xlfn.XLOOKUP(C904,customers!$A$1:$A$1001,customers!$G$1:$G$1001,,0)</f>
        <v>United States</v>
      </c>
      <c r="I904" t="str">
        <f>INDEX(products!$A$1:$G$49,MATCH(orders!$D904,products!$A$1:$A$49,0),MATCH(orders!I$1,products!$A$1:$G$1,0))</f>
        <v>Exc</v>
      </c>
      <c r="J904" t="str">
        <f t="shared" si="42"/>
        <v>Excelsa</v>
      </c>
      <c r="K904" t="str">
        <f>INDEX(products!$A$1:$G$49,MATCH(orders!$D904,products!$A$1:$A$49,0),MATCH(orders!K$1,products!$A$1:$G$1,0))</f>
        <v>M</v>
      </c>
      <c r="L904" t="str">
        <f t="shared" si="43"/>
        <v>Medium</v>
      </c>
      <c r="M904" s="17">
        <f>INDEX(products!$A$1:$G$49,MATCH(orders!$D904,products!$A$1:$A$49,0),MATCH(orders!M$1,products!$A$1:$G$1,0))</f>
        <v>2.5</v>
      </c>
      <c r="N904" s="13">
        <f>INDEX(products!$A$1:$G$49,MATCH(orders!$D904,products!$A$1:$A$49,0),MATCH(orders!N$1,products!$A$1:$G$1,0))</f>
        <v>31.624999999999996</v>
      </c>
      <c r="O904" s="15">
        <f t="shared" si="44"/>
        <v>158.12499999999997</v>
      </c>
      <c r="P904" t="str">
        <f>_xlfn.XLOOKUP(C904,customers!$A$2:$A$1001,customers!$I$2:$I$1001,,0)</f>
        <v>No</v>
      </c>
    </row>
    <row r="905" spans="1:16" x14ac:dyDescent="0.25">
      <c r="A905" s="2" t="s">
        <v>5597</v>
      </c>
      <c r="B905" s="3">
        <v>43905</v>
      </c>
      <c r="C905" s="2" t="s">
        <v>5598</v>
      </c>
      <c r="D905" t="s">
        <v>6160</v>
      </c>
      <c r="E905" s="2">
        <v>2</v>
      </c>
      <c r="F905" s="2" t="str">
        <f>_xlfn.XLOOKUP(C905,customers!$A$2:$A$1001,customers!$B$2:$B$1001,,0)</f>
        <v>Berkly Imrie</v>
      </c>
      <c r="G905" s="2" t="str">
        <f>IF(_xlfn.XLOOKUP(orders!C905,customers!$A$1:$A$1001,customers!$C$1:$C$1001,,0)=0,"",_xlfn.XLOOKUP(orders!C905,customers!$A$1:$A$1001,customers!$C$1:$C$1001,,0))</f>
        <v>bimriep3@addtoany.com</v>
      </c>
      <c r="H905" s="2" t="str">
        <f>_xlfn.XLOOKUP(C905,customers!$A$1:$A$1001,customers!$G$1:$G$1001,,0)</f>
        <v>United States</v>
      </c>
      <c r="I905" t="str">
        <f>INDEX(products!$A$1:$G$49,MATCH(orders!$D905,products!$A$1:$A$49,0),MATCH(orders!I$1,products!$A$1:$G$1,0))</f>
        <v>Lib</v>
      </c>
      <c r="J905" t="str">
        <f t="shared" si="42"/>
        <v>Liberica</v>
      </c>
      <c r="K905" t="str">
        <f>INDEX(products!$A$1:$G$49,MATCH(orders!$D905,products!$A$1:$A$49,0),MATCH(orders!K$1,products!$A$1:$G$1,0))</f>
        <v>M</v>
      </c>
      <c r="L905" t="str">
        <f t="shared" si="43"/>
        <v>Medium</v>
      </c>
      <c r="M905" s="17">
        <f>INDEX(products!$A$1:$G$49,MATCH(orders!$D905,products!$A$1:$A$49,0),MATCH(orders!M$1,products!$A$1:$G$1,0))</f>
        <v>0.5</v>
      </c>
      <c r="N905" s="13">
        <f>INDEX(products!$A$1:$G$49,MATCH(orders!$D905,products!$A$1:$A$49,0),MATCH(orders!N$1,products!$A$1:$G$1,0))</f>
        <v>8.73</v>
      </c>
      <c r="O905" s="15">
        <f t="shared" si="44"/>
        <v>17.46</v>
      </c>
      <c r="P905" t="str">
        <f>_xlfn.XLOOKUP(C905,customers!$A$2:$A$1001,customers!$I$2:$I$1001,,0)</f>
        <v>No</v>
      </c>
    </row>
    <row r="906" spans="1:16" x14ac:dyDescent="0.25">
      <c r="A906" s="2" t="s">
        <v>5603</v>
      </c>
      <c r="B906" s="3">
        <v>44463</v>
      </c>
      <c r="C906" s="2" t="s">
        <v>5604</v>
      </c>
      <c r="D906" t="s">
        <v>6182</v>
      </c>
      <c r="E906" s="2">
        <v>5</v>
      </c>
      <c r="F906" s="2" t="str">
        <f>_xlfn.XLOOKUP(C906,customers!$A$2:$A$1001,customers!$B$2:$B$1001,,0)</f>
        <v>Dorey Sopper</v>
      </c>
      <c r="G906" s="2" t="str">
        <f>IF(_xlfn.XLOOKUP(orders!C906,customers!$A$1:$A$1001,customers!$C$1:$C$1001,,0)=0,"",_xlfn.XLOOKUP(orders!C906,customers!$A$1:$A$1001,customers!$C$1:$C$1001,,0))</f>
        <v>dsopperp4@eventbrite.com</v>
      </c>
      <c r="H906" s="2" t="str">
        <f>_xlfn.XLOOKUP(C906,customers!$A$1:$A$1001,customers!$G$1:$G$1001,,0)</f>
        <v>United States</v>
      </c>
      <c r="I906" t="str">
        <f>INDEX(products!$A$1:$G$49,MATCH(orders!$D906,products!$A$1:$A$49,0),MATCH(orders!I$1,products!$A$1:$G$1,0))</f>
        <v>Ara</v>
      </c>
      <c r="J906" t="str">
        <f t="shared" si="42"/>
        <v>Arabica</v>
      </c>
      <c r="K906" t="str">
        <f>INDEX(products!$A$1:$G$49,MATCH(orders!$D906,products!$A$1:$A$49,0),MATCH(orders!K$1,products!$A$1:$G$1,0))</f>
        <v>L</v>
      </c>
      <c r="L906" t="str">
        <f t="shared" si="43"/>
        <v>Light</v>
      </c>
      <c r="M906" s="17">
        <f>INDEX(products!$A$1:$G$49,MATCH(orders!$D906,products!$A$1:$A$49,0),MATCH(orders!M$1,products!$A$1:$G$1,0))</f>
        <v>2.5</v>
      </c>
      <c r="N906" s="13">
        <f>INDEX(products!$A$1:$G$49,MATCH(orders!$D906,products!$A$1:$A$49,0),MATCH(orders!N$1,products!$A$1:$G$1,0))</f>
        <v>29.784999999999997</v>
      </c>
      <c r="O906" s="15">
        <f t="shared" si="44"/>
        <v>148.92499999999998</v>
      </c>
      <c r="P906" t="str">
        <f>_xlfn.XLOOKUP(C906,customers!$A$2:$A$1001,customers!$I$2:$I$1001,,0)</f>
        <v>No</v>
      </c>
    </row>
    <row r="907" spans="1:16" x14ac:dyDescent="0.25">
      <c r="A907" s="2" t="s">
        <v>5609</v>
      </c>
      <c r="B907" s="3">
        <v>43560</v>
      </c>
      <c r="C907" s="2" t="s">
        <v>5610</v>
      </c>
      <c r="D907" t="s">
        <v>6157</v>
      </c>
      <c r="E907" s="2">
        <v>6</v>
      </c>
      <c r="F907" s="2" t="str">
        <f>_xlfn.XLOOKUP(C907,customers!$A$2:$A$1001,customers!$B$2:$B$1001,,0)</f>
        <v>Darcy Lochran</v>
      </c>
      <c r="G907" s="2" t="str">
        <f>IF(_xlfn.XLOOKUP(orders!C907,customers!$A$1:$A$1001,customers!$C$1:$C$1001,,0)=0,"",_xlfn.XLOOKUP(orders!C907,customers!$A$1:$A$1001,customers!$C$1:$C$1001,,0))</f>
        <v/>
      </c>
      <c r="H907" s="2" t="str">
        <f>_xlfn.XLOOKUP(C907,customers!$A$1:$A$1001,customers!$G$1:$G$1001,,0)</f>
        <v>United States</v>
      </c>
      <c r="I907" t="str">
        <f>INDEX(products!$A$1:$G$49,MATCH(orders!$D907,products!$A$1:$A$49,0),MATCH(orders!I$1,products!$A$1:$G$1,0))</f>
        <v>Ara</v>
      </c>
      <c r="J907" t="str">
        <f t="shared" si="42"/>
        <v>Arabica</v>
      </c>
      <c r="K907" t="str">
        <f>INDEX(products!$A$1:$G$49,MATCH(orders!$D907,products!$A$1:$A$49,0),MATCH(orders!K$1,products!$A$1:$G$1,0))</f>
        <v>M</v>
      </c>
      <c r="L907" t="str">
        <f t="shared" si="43"/>
        <v>Medium</v>
      </c>
      <c r="M907" s="17">
        <f>INDEX(products!$A$1:$G$49,MATCH(orders!$D907,products!$A$1:$A$49,0),MATCH(orders!M$1,products!$A$1:$G$1,0))</f>
        <v>0.5</v>
      </c>
      <c r="N907" s="13">
        <f>INDEX(products!$A$1:$G$49,MATCH(orders!$D907,products!$A$1:$A$49,0),MATCH(orders!N$1,products!$A$1:$G$1,0))</f>
        <v>6.75</v>
      </c>
      <c r="O907" s="15">
        <f t="shared" si="44"/>
        <v>40.5</v>
      </c>
      <c r="P907" t="str">
        <f>_xlfn.XLOOKUP(C907,customers!$A$2:$A$1001,customers!$I$2:$I$1001,,0)</f>
        <v>Yes</v>
      </c>
    </row>
    <row r="908" spans="1:16" x14ac:dyDescent="0.25">
      <c r="A908" s="2" t="s">
        <v>5614</v>
      </c>
      <c r="B908" s="3">
        <v>44588</v>
      </c>
      <c r="C908" s="2" t="s">
        <v>5615</v>
      </c>
      <c r="D908" t="s">
        <v>6157</v>
      </c>
      <c r="E908" s="2">
        <v>4</v>
      </c>
      <c r="F908" s="2" t="str">
        <f>_xlfn.XLOOKUP(C908,customers!$A$2:$A$1001,customers!$B$2:$B$1001,,0)</f>
        <v>Lauritz Ledgley</v>
      </c>
      <c r="G908" s="2" t="str">
        <f>IF(_xlfn.XLOOKUP(orders!C908,customers!$A$1:$A$1001,customers!$C$1:$C$1001,,0)=0,"",_xlfn.XLOOKUP(orders!C908,customers!$A$1:$A$1001,customers!$C$1:$C$1001,,0))</f>
        <v>lledgleyp6@de.vu</v>
      </c>
      <c r="H908" s="2" t="str">
        <f>_xlfn.XLOOKUP(C908,customers!$A$1:$A$1001,customers!$G$1:$G$1001,,0)</f>
        <v>United States</v>
      </c>
      <c r="I908" t="str">
        <f>INDEX(products!$A$1:$G$49,MATCH(orders!$D908,products!$A$1:$A$49,0),MATCH(orders!I$1,products!$A$1:$G$1,0))</f>
        <v>Ara</v>
      </c>
      <c r="J908" t="str">
        <f t="shared" si="42"/>
        <v>Arabica</v>
      </c>
      <c r="K908" t="str">
        <f>INDEX(products!$A$1:$G$49,MATCH(orders!$D908,products!$A$1:$A$49,0),MATCH(orders!K$1,products!$A$1:$G$1,0))</f>
        <v>M</v>
      </c>
      <c r="L908" t="str">
        <f t="shared" si="43"/>
        <v>Medium</v>
      </c>
      <c r="M908" s="17">
        <f>INDEX(products!$A$1:$G$49,MATCH(orders!$D908,products!$A$1:$A$49,0),MATCH(orders!M$1,products!$A$1:$G$1,0))</f>
        <v>0.5</v>
      </c>
      <c r="N908" s="13">
        <f>INDEX(products!$A$1:$G$49,MATCH(orders!$D908,products!$A$1:$A$49,0),MATCH(orders!N$1,products!$A$1:$G$1,0))</f>
        <v>6.75</v>
      </c>
      <c r="O908" s="15">
        <f t="shared" si="44"/>
        <v>27</v>
      </c>
      <c r="P908" t="str">
        <f>_xlfn.XLOOKUP(C908,customers!$A$2:$A$1001,customers!$I$2:$I$1001,,0)</f>
        <v>Yes</v>
      </c>
    </row>
    <row r="909" spans="1:16" x14ac:dyDescent="0.25">
      <c r="A909" s="2" t="s">
        <v>5620</v>
      </c>
      <c r="B909" s="3">
        <v>44449</v>
      </c>
      <c r="C909" s="2" t="s">
        <v>5621</v>
      </c>
      <c r="D909" t="s">
        <v>6143</v>
      </c>
      <c r="E909" s="2">
        <v>3</v>
      </c>
      <c r="F909" s="2" t="str">
        <f>_xlfn.XLOOKUP(C909,customers!$A$2:$A$1001,customers!$B$2:$B$1001,,0)</f>
        <v>Tawnya Menary</v>
      </c>
      <c r="G909" s="2" t="str">
        <f>IF(_xlfn.XLOOKUP(orders!C909,customers!$A$1:$A$1001,customers!$C$1:$C$1001,,0)=0,"",_xlfn.XLOOKUP(orders!C909,customers!$A$1:$A$1001,customers!$C$1:$C$1001,,0))</f>
        <v>tmenaryp7@phoca.cz</v>
      </c>
      <c r="H909" s="2" t="str">
        <f>_xlfn.XLOOKUP(C909,customers!$A$1:$A$1001,customers!$G$1:$G$1001,,0)</f>
        <v>United States</v>
      </c>
      <c r="I909" t="str">
        <f>INDEX(products!$A$1:$G$49,MATCH(orders!$D909,products!$A$1:$A$49,0),MATCH(orders!I$1,products!$A$1:$G$1,0))</f>
        <v>Lib</v>
      </c>
      <c r="J909" t="str">
        <f t="shared" si="42"/>
        <v>Liberica</v>
      </c>
      <c r="K909" t="str">
        <f>INDEX(products!$A$1:$G$49,MATCH(orders!$D909,products!$A$1:$A$49,0),MATCH(orders!K$1,products!$A$1:$G$1,0))</f>
        <v>D</v>
      </c>
      <c r="L909" t="str">
        <f t="shared" si="43"/>
        <v>Dark</v>
      </c>
      <c r="M909" s="17">
        <f>INDEX(products!$A$1:$G$49,MATCH(orders!$D909,products!$A$1:$A$49,0),MATCH(orders!M$1,products!$A$1:$G$1,0))</f>
        <v>1</v>
      </c>
      <c r="N909" s="13">
        <f>INDEX(products!$A$1:$G$49,MATCH(orders!$D909,products!$A$1:$A$49,0),MATCH(orders!N$1,products!$A$1:$G$1,0))</f>
        <v>12.95</v>
      </c>
      <c r="O909" s="15">
        <f t="shared" si="44"/>
        <v>38.849999999999994</v>
      </c>
      <c r="P909" t="str">
        <f>_xlfn.XLOOKUP(C909,customers!$A$2:$A$1001,customers!$I$2:$I$1001,,0)</f>
        <v>No</v>
      </c>
    </row>
    <row r="910" spans="1:16" x14ac:dyDescent="0.25">
      <c r="A910" s="2" t="s">
        <v>5626</v>
      </c>
      <c r="B910" s="3">
        <v>43836</v>
      </c>
      <c r="C910" s="2" t="s">
        <v>5627</v>
      </c>
      <c r="D910" t="s">
        <v>6179</v>
      </c>
      <c r="E910" s="2">
        <v>5</v>
      </c>
      <c r="F910" s="2" t="str">
        <f>_xlfn.XLOOKUP(C910,customers!$A$2:$A$1001,customers!$B$2:$B$1001,,0)</f>
        <v>Gustaf Ciccotti</v>
      </c>
      <c r="G910" s="2" t="str">
        <f>IF(_xlfn.XLOOKUP(orders!C910,customers!$A$1:$A$1001,customers!$C$1:$C$1001,,0)=0,"",_xlfn.XLOOKUP(orders!C910,customers!$A$1:$A$1001,customers!$C$1:$C$1001,,0))</f>
        <v>gciccottip8@so-net.ne.jp</v>
      </c>
      <c r="H910" s="2" t="str">
        <f>_xlfn.XLOOKUP(C910,customers!$A$1:$A$1001,customers!$G$1:$G$1001,,0)</f>
        <v>United States</v>
      </c>
      <c r="I910" t="str">
        <f>INDEX(products!$A$1:$G$49,MATCH(orders!$D910,products!$A$1:$A$49,0),MATCH(orders!I$1,products!$A$1:$G$1,0))</f>
        <v>Rob</v>
      </c>
      <c r="J910" t="str">
        <f t="shared" si="42"/>
        <v>Robusta</v>
      </c>
      <c r="K910" t="str">
        <f>INDEX(products!$A$1:$G$49,MATCH(orders!$D910,products!$A$1:$A$49,0),MATCH(orders!K$1,products!$A$1:$G$1,0))</f>
        <v>L</v>
      </c>
      <c r="L910" t="str">
        <f t="shared" si="43"/>
        <v>Light</v>
      </c>
      <c r="M910" s="17">
        <f>INDEX(products!$A$1:$G$49,MATCH(orders!$D910,products!$A$1:$A$49,0),MATCH(orders!M$1,products!$A$1:$G$1,0))</f>
        <v>1</v>
      </c>
      <c r="N910" s="13">
        <f>INDEX(products!$A$1:$G$49,MATCH(orders!$D910,products!$A$1:$A$49,0),MATCH(orders!N$1,products!$A$1:$G$1,0))</f>
        <v>11.95</v>
      </c>
      <c r="O910" s="15">
        <f t="shared" si="44"/>
        <v>59.75</v>
      </c>
      <c r="P910" t="str">
        <f>_xlfn.XLOOKUP(C910,customers!$A$2:$A$1001,customers!$I$2:$I$1001,,0)</f>
        <v>No</v>
      </c>
    </row>
    <row r="911" spans="1:16" x14ac:dyDescent="0.25">
      <c r="A911" s="2" t="s">
        <v>5632</v>
      </c>
      <c r="B911" s="3">
        <v>44635</v>
      </c>
      <c r="C911" s="2" t="s">
        <v>5633</v>
      </c>
      <c r="D911" t="s">
        <v>6178</v>
      </c>
      <c r="E911" s="2">
        <v>3</v>
      </c>
      <c r="F911" s="2" t="str">
        <f>_xlfn.XLOOKUP(C911,customers!$A$2:$A$1001,customers!$B$2:$B$1001,,0)</f>
        <v>Bobbe Renner</v>
      </c>
      <c r="G911" s="2" t="str">
        <f>IF(_xlfn.XLOOKUP(orders!C911,customers!$A$1:$A$1001,customers!$C$1:$C$1001,,0)=0,"",_xlfn.XLOOKUP(orders!C911,customers!$A$1:$A$1001,customers!$C$1:$C$1001,,0))</f>
        <v/>
      </c>
      <c r="H911" s="2" t="str">
        <f>_xlfn.XLOOKUP(C911,customers!$A$1:$A$1001,customers!$G$1:$G$1001,,0)</f>
        <v>United States</v>
      </c>
      <c r="I911" t="str">
        <f>INDEX(products!$A$1:$G$49,MATCH(orders!$D911,products!$A$1:$A$49,0),MATCH(orders!I$1,products!$A$1:$G$1,0))</f>
        <v>Rob</v>
      </c>
      <c r="J911" t="str">
        <f t="shared" si="42"/>
        <v>Robusta</v>
      </c>
      <c r="K911" t="str">
        <f>INDEX(products!$A$1:$G$49,MATCH(orders!$D911,products!$A$1:$A$49,0),MATCH(orders!K$1,products!$A$1:$G$1,0))</f>
        <v>L</v>
      </c>
      <c r="L911" t="str">
        <f t="shared" si="43"/>
        <v>Light</v>
      </c>
      <c r="M911" s="17">
        <f>INDEX(products!$A$1:$G$49,MATCH(orders!$D911,products!$A$1:$A$49,0),MATCH(orders!M$1,products!$A$1:$G$1,0))</f>
        <v>0.2</v>
      </c>
      <c r="N911" s="13">
        <f>INDEX(products!$A$1:$G$49,MATCH(orders!$D911,products!$A$1:$A$49,0),MATCH(orders!N$1,products!$A$1:$G$1,0))</f>
        <v>3.5849999999999995</v>
      </c>
      <c r="O911" s="15">
        <f t="shared" si="44"/>
        <v>10.754999999999999</v>
      </c>
      <c r="P911" t="str">
        <f>_xlfn.XLOOKUP(C911,customers!$A$2:$A$1001,customers!$I$2:$I$1001,,0)</f>
        <v>No</v>
      </c>
    </row>
    <row r="912" spans="1:16" x14ac:dyDescent="0.25">
      <c r="A912" s="2" t="s">
        <v>5637</v>
      </c>
      <c r="B912" s="3">
        <v>44447</v>
      </c>
      <c r="C912" s="2" t="s">
        <v>5638</v>
      </c>
      <c r="D912" t="s">
        <v>6168</v>
      </c>
      <c r="E912" s="2">
        <v>4</v>
      </c>
      <c r="F912" s="2" t="str">
        <f>_xlfn.XLOOKUP(C912,customers!$A$2:$A$1001,customers!$B$2:$B$1001,,0)</f>
        <v>Wilton Jallin</v>
      </c>
      <c r="G912" s="2" t="str">
        <f>IF(_xlfn.XLOOKUP(orders!C912,customers!$A$1:$A$1001,customers!$C$1:$C$1001,,0)=0,"",_xlfn.XLOOKUP(orders!C912,customers!$A$1:$A$1001,customers!$C$1:$C$1001,,0))</f>
        <v>wjallinpa@pcworld.com</v>
      </c>
      <c r="H912" s="2" t="str">
        <f>_xlfn.XLOOKUP(C912,customers!$A$1:$A$1001,customers!$G$1:$G$1001,,0)</f>
        <v>United States</v>
      </c>
      <c r="I912" t="str">
        <f>INDEX(products!$A$1:$G$49,MATCH(orders!$D912,products!$A$1:$A$49,0),MATCH(orders!I$1,products!$A$1:$G$1,0))</f>
        <v>Ara</v>
      </c>
      <c r="J912" t="str">
        <f t="shared" si="42"/>
        <v>Arabica</v>
      </c>
      <c r="K912" t="str">
        <f>INDEX(products!$A$1:$G$49,MATCH(orders!$D912,products!$A$1:$A$49,0),MATCH(orders!K$1,products!$A$1:$G$1,0))</f>
        <v>D</v>
      </c>
      <c r="L912" t="str">
        <f t="shared" si="43"/>
        <v>Dark</v>
      </c>
      <c r="M912" s="17">
        <f>INDEX(products!$A$1:$G$49,MATCH(orders!$D912,products!$A$1:$A$49,0),MATCH(orders!M$1,products!$A$1:$G$1,0))</f>
        <v>2.5</v>
      </c>
      <c r="N912" s="13">
        <f>INDEX(products!$A$1:$G$49,MATCH(orders!$D912,products!$A$1:$A$49,0),MATCH(orders!N$1,products!$A$1:$G$1,0))</f>
        <v>22.884999999999998</v>
      </c>
      <c r="O912" s="15">
        <f t="shared" si="44"/>
        <v>91.539999999999992</v>
      </c>
      <c r="P912" t="str">
        <f>_xlfn.XLOOKUP(C912,customers!$A$2:$A$1001,customers!$I$2:$I$1001,,0)</f>
        <v>No</v>
      </c>
    </row>
    <row r="913" spans="1:16" x14ac:dyDescent="0.25">
      <c r="A913" s="2" t="s">
        <v>5643</v>
      </c>
      <c r="B913" s="3">
        <v>44511</v>
      </c>
      <c r="C913" s="2" t="s">
        <v>5644</v>
      </c>
      <c r="D913" t="s">
        <v>6155</v>
      </c>
      <c r="E913" s="2">
        <v>4</v>
      </c>
      <c r="F913" s="2" t="str">
        <f>_xlfn.XLOOKUP(C913,customers!$A$2:$A$1001,customers!$B$2:$B$1001,,0)</f>
        <v>Mindy Bogey</v>
      </c>
      <c r="G913" s="2" t="str">
        <f>IF(_xlfn.XLOOKUP(orders!C913,customers!$A$1:$A$1001,customers!$C$1:$C$1001,,0)=0,"",_xlfn.XLOOKUP(orders!C913,customers!$A$1:$A$1001,customers!$C$1:$C$1001,,0))</f>
        <v>mbogeypb@thetimes.co.uk</v>
      </c>
      <c r="H913" s="2" t="str">
        <f>_xlfn.XLOOKUP(C913,customers!$A$1:$A$1001,customers!$G$1:$G$1001,,0)</f>
        <v>United States</v>
      </c>
      <c r="I913" t="str">
        <f>INDEX(products!$A$1:$G$49,MATCH(orders!$D913,products!$A$1:$A$49,0),MATCH(orders!I$1,products!$A$1:$G$1,0))</f>
        <v>Ara</v>
      </c>
      <c r="J913" t="str">
        <f t="shared" si="42"/>
        <v>Arabica</v>
      </c>
      <c r="K913" t="str">
        <f>INDEX(products!$A$1:$G$49,MATCH(orders!$D913,products!$A$1:$A$49,0),MATCH(orders!K$1,products!$A$1:$G$1,0))</f>
        <v>M</v>
      </c>
      <c r="L913" t="str">
        <f t="shared" si="43"/>
        <v>Medium</v>
      </c>
      <c r="M913" s="17">
        <f>INDEX(products!$A$1:$G$49,MATCH(orders!$D913,products!$A$1:$A$49,0),MATCH(orders!M$1,products!$A$1:$G$1,0))</f>
        <v>1</v>
      </c>
      <c r="N913" s="13">
        <f>INDEX(products!$A$1:$G$49,MATCH(orders!$D913,products!$A$1:$A$49,0),MATCH(orders!N$1,products!$A$1:$G$1,0))</f>
        <v>11.25</v>
      </c>
      <c r="O913" s="15">
        <f t="shared" si="44"/>
        <v>45</v>
      </c>
      <c r="P913" t="str">
        <f>_xlfn.XLOOKUP(C913,customers!$A$2:$A$1001,customers!$I$2:$I$1001,,0)</f>
        <v>Yes</v>
      </c>
    </row>
    <row r="914" spans="1:16" x14ac:dyDescent="0.25">
      <c r="A914" s="2" t="s">
        <v>5649</v>
      </c>
      <c r="B914" s="3">
        <v>43726</v>
      </c>
      <c r="C914" s="2" t="s">
        <v>5650</v>
      </c>
      <c r="D914" t="s">
        <v>6151</v>
      </c>
      <c r="E914" s="2">
        <v>6</v>
      </c>
      <c r="F914" s="2" t="str">
        <f>_xlfn.XLOOKUP(C914,customers!$A$2:$A$1001,customers!$B$2:$B$1001,,0)</f>
        <v>Paulie Fonzone</v>
      </c>
      <c r="G914" s="2" t="str">
        <f>IF(_xlfn.XLOOKUP(orders!C914,customers!$A$1:$A$1001,customers!$C$1:$C$1001,,0)=0,"",_xlfn.XLOOKUP(orders!C914,customers!$A$1:$A$1001,customers!$C$1:$C$1001,,0))</f>
        <v/>
      </c>
      <c r="H914" s="2" t="str">
        <f>_xlfn.XLOOKUP(C914,customers!$A$1:$A$1001,customers!$G$1:$G$1001,,0)</f>
        <v>United States</v>
      </c>
      <c r="I914" t="str">
        <f>INDEX(products!$A$1:$G$49,MATCH(orders!$D914,products!$A$1:$A$49,0),MATCH(orders!I$1,products!$A$1:$G$1,0))</f>
        <v>Rob</v>
      </c>
      <c r="J914" t="str">
        <f t="shared" si="42"/>
        <v>Robusta</v>
      </c>
      <c r="K914" t="str">
        <f>INDEX(products!$A$1:$G$49,MATCH(orders!$D914,products!$A$1:$A$49,0),MATCH(orders!K$1,products!$A$1:$G$1,0))</f>
        <v>M</v>
      </c>
      <c r="L914" t="str">
        <f t="shared" si="43"/>
        <v>Medium</v>
      </c>
      <c r="M914" s="17">
        <f>INDEX(products!$A$1:$G$49,MATCH(orders!$D914,products!$A$1:$A$49,0),MATCH(orders!M$1,products!$A$1:$G$1,0))</f>
        <v>2.5</v>
      </c>
      <c r="N914" s="13">
        <f>INDEX(products!$A$1:$G$49,MATCH(orders!$D914,products!$A$1:$A$49,0),MATCH(orders!N$1,products!$A$1:$G$1,0))</f>
        <v>22.884999999999998</v>
      </c>
      <c r="O914" s="15">
        <f t="shared" si="44"/>
        <v>137.31</v>
      </c>
      <c r="P914" t="str">
        <f>_xlfn.XLOOKUP(C914,customers!$A$2:$A$1001,customers!$I$2:$I$1001,,0)</f>
        <v>Yes</v>
      </c>
    </row>
    <row r="915" spans="1:16" x14ac:dyDescent="0.25">
      <c r="A915" s="2" t="s">
        <v>5654</v>
      </c>
      <c r="B915" s="3">
        <v>44406</v>
      </c>
      <c r="C915" s="2" t="s">
        <v>5655</v>
      </c>
      <c r="D915" t="s">
        <v>6157</v>
      </c>
      <c r="E915" s="2">
        <v>1</v>
      </c>
      <c r="F915" s="2" t="str">
        <f>_xlfn.XLOOKUP(C915,customers!$A$2:$A$1001,customers!$B$2:$B$1001,,0)</f>
        <v>Merrile Cobbledick</v>
      </c>
      <c r="G915" s="2" t="str">
        <f>IF(_xlfn.XLOOKUP(orders!C915,customers!$A$1:$A$1001,customers!$C$1:$C$1001,,0)=0,"",_xlfn.XLOOKUP(orders!C915,customers!$A$1:$A$1001,customers!$C$1:$C$1001,,0))</f>
        <v>mcobbledickpd@ucsd.edu</v>
      </c>
      <c r="H915" s="2" t="str">
        <f>_xlfn.XLOOKUP(C915,customers!$A$1:$A$1001,customers!$G$1:$G$1001,,0)</f>
        <v>United States</v>
      </c>
      <c r="I915" t="str">
        <f>INDEX(products!$A$1:$G$49,MATCH(orders!$D915,products!$A$1:$A$49,0),MATCH(orders!I$1,products!$A$1:$G$1,0))</f>
        <v>Ara</v>
      </c>
      <c r="J915" t="str">
        <f t="shared" si="42"/>
        <v>Arabica</v>
      </c>
      <c r="K915" t="str">
        <f>INDEX(products!$A$1:$G$49,MATCH(orders!$D915,products!$A$1:$A$49,0),MATCH(orders!K$1,products!$A$1:$G$1,0))</f>
        <v>M</v>
      </c>
      <c r="L915" t="str">
        <f t="shared" si="43"/>
        <v>Medium</v>
      </c>
      <c r="M915" s="17">
        <f>INDEX(products!$A$1:$G$49,MATCH(orders!$D915,products!$A$1:$A$49,0),MATCH(orders!M$1,products!$A$1:$G$1,0))</f>
        <v>0.5</v>
      </c>
      <c r="N915" s="13">
        <f>INDEX(products!$A$1:$G$49,MATCH(orders!$D915,products!$A$1:$A$49,0),MATCH(orders!N$1,products!$A$1:$G$1,0))</f>
        <v>6.75</v>
      </c>
      <c r="O915" s="15">
        <f t="shared" si="44"/>
        <v>6.75</v>
      </c>
      <c r="P915" t="str">
        <f>_xlfn.XLOOKUP(C915,customers!$A$2:$A$1001,customers!$I$2:$I$1001,,0)</f>
        <v>No</v>
      </c>
    </row>
    <row r="916" spans="1:16" x14ac:dyDescent="0.25">
      <c r="A916" s="2" t="s">
        <v>5660</v>
      </c>
      <c r="B916" s="3">
        <v>44640</v>
      </c>
      <c r="C916" s="2" t="s">
        <v>5661</v>
      </c>
      <c r="D916" t="s">
        <v>6155</v>
      </c>
      <c r="E916" s="2">
        <v>4</v>
      </c>
      <c r="F916" s="2" t="str">
        <f>_xlfn.XLOOKUP(C916,customers!$A$2:$A$1001,customers!$B$2:$B$1001,,0)</f>
        <v>Antonius Lewry</v>
      </c>
      <c r="G916" s="2" t="str">
        <f>IF(_xlfn.XLOOKUP(orders!C916,customers!$A$1:$A$1001,customers!$C$1:$C$1001,,0)=0,"",_xlfn.XLOOKUP(orders!C916,customers!$A$1:$A$1001,customers!$C$1:$C$1001,,0))</f>
        <v>alewrype@whitehouse.gov</v>
      </c>
      <c r="H916" s="2" t="str">
        <f>_xlfn.XLOOKUP(C916,customers!$A$1:$A$1001,customers!$G$1:$G$1001,,0)</f>
        <v>United States</v>
      </c>
      <c r="I916" t="str">
        <f>INDEX(products!$A$1:$G$49,MATCH(orders!$D916,products!$A$1:$A$49,0),MATCH(orders!I$1,products!$A$1:$G$1,0))</f>
        <v>Ara</v>
      </c>
      <c r="J916" t="str">
        <f t="shared" si="42"/>
        <v>Arabica</v>
      </c>
      <c r="K916" t="str">
        <f>INDEX(products!$A$1:$G$49,MATCH(orders!$D916,products!$A$1:$A$49,0),MATCH(orders!K$1,products!$A$1:$G$1,0))</f>
        <v>M</v>
      </c>
      <c r="L916" t="str">
        <f t="shared" si="43"/>
        <v>Medium</v>
      </c>
      <c r="M916" s="17">
        <f>INDEX(products!$A$1:$G$49,MATCH(orders!$D916,products!$A$1:$A$49,0),MATCH(orders!M$1,products!$A$1:$G$1,0))</f>
        <v>1</v>
      </c>
      <c r="N916" s="13">
        <f>INDEX(products!$A$1:$G$49,MATCH(orders!$D916,products!$A$1:$A$49,0),MATCH(orders!N$1,products!$A$1:$G$1,0))</f>
        <v>11.25</v>
      </c>
      <c r="O916" s="15">
        <f t="shared" si="44"/>
        <v>45</v>
      </c>
      <c r="P916" t="str">
        <f>_xlfn.XLOOKUP(C916,customers!$A$2:$A$1001,customers!$I$2:$I$1001,,0)</f>
        <v>No</v>
      </c>
    </row>
    <row r="917" spans="1:16" x14ac:dyDescent="0.25">
      <c r="A917" s="2" t="s">
        <v>5666</v>
      </c>
      <c r="B917" s="3">
        <v>43955</v>
      </c>
      <c r="C917" s="2" t="s">
        <v>5667</v>
      </c>
      <c r="D917" t="s">
        <v>6185</v>
      </c>
      <c r="E917" s="2">
        <v>3</v>
      </c>
      <c r="F917" s="2" t="str">
        <f>_xlfn.XLOOKUP(C917,customers!$A$2:$A$1001,customers!$B$2:$B$1001,,0)</f>
        <v>Isis Hessel</v>
      </c>
      <c r="G917" s="2" t="str">
        <f>IF(_xlfn.XLOOKUP(orders!C917,customers!$A$1:$A$1001,customers!$C$1:$C$1001,,0)=0,"",_xlfn.XLOOKUP(orders!C917,customers!$A$1:$A$1001,customers!$C$1:$C$1001,,0))</f>
        <v>ihesselpf@ox.ac.uk</v>
      </c>
      <c r="H917" s="2" t="str">
        <f>_xlfn.XLOOKUP(C917,customers!$A$1:$A$1001,customers!$G$1:$G$1001,,0)</f>
        <v>United States</v>
      </c>
      <c r="I917" t="str">
        <f>INDEX(products!$A$1:$G$49,MATCH(orders!$D917,products!$A$1:$A$49,0),MATCH(orders!I$1,products!$A$1:$G$1,0))</f>
        <v>Exc</v>
      </c>
      <c r="J917" t="str">
        <f t="shared" si="42"/>
        <v>Excelsa</v>
      </c>
      <c r="K917" t="str">
        <f>INDEX(products!$A$1:$G$49,MATCH(orders!$D917,products!$A$1:$A$49,0),MATCH(orders!K$1,products!$A$1:$G$1,0))</f>
        <v>D</v>
      </c>
      <c r="L917" t="str">
        <f t="shared" si="43"/>
        <v>Dark</v>
      </c>
      <c r="M917" s="17">
        <f>INDEX(products!$A$1:$G$49,MATCH(orders!$D917,products!$A$1:$A$49,0),MATCH(orders!M$1,products!$A$1:$G$1,0))</f>
        <v>2.5</v>
      </c>
      <c r="N917" s="13">
        <f>INDEX(products!$A$1:$G$49,MATCH(orders!$D917,products!$A$1:$A$49,0),MATCH(orders!N$1,products!$A$1:$G$1,0))</f>
        <v>27.945</v>
      </c>
      <c r="O917" s="15">
        <f t="shared" si="44"/>
        <v>83.835000000000008</v>
      </c>
      <c r="P917" t="str">
        <f>_xlfn.XLOOKUP(C917,customers!$A$2:$A$1001,customers!$I$2:$I$1001,,0)</f>
        <v>Yes</v>
      </c>
    </row>
    <row r="918" spans="1:16" x14ac:dyDescent="0.25">
      <c r="A918" s="2" t="s">
        <v>5672</v>
      </c>
      <c r="B918" s="3">
        <v>44291</v>
      </c>
      <c r="C918" s="2" t="s">
        <v>5673</v>
      </c>
      <c r="D918" t="s">
        <v>6153</v>
      </c>
      <c r="E918" s="2">
        <v>1</v>
      </c>
      <c r="F918" s="2" t="str">
        <f>_xlfn.XLOOKUP(C918,customers!$A$2:$A$1001,customers!$B$2:$B$1001,,0)</f>
        <v>Harland Trematick</v>
      </c>
      <c r="G918" s="2" t="str">
        <f>IF(_xlfn.XLOOKUP(orders!C918,customers!$A$1:$A$1001,customers!$C$1:$C$1001,,0)=0,"",_xlfn.XLOOKUP(orders!C918,customers!$A$1:$A$1001,customers!$C$1:$C$1001,,0))</f>
        <v/>
      </c>
      <c r="H918" s="2" t="str">
        <f>_xlfn.XLOOKUP(C918,customers!$A$1:$A$1001,customers!$G$1:$G$1001,,0)</f>
        <v>Ireland</v>
      </c>
      <c r="I918" t="str">
        <f>INDEX(products!$A$1:$G$49,MATCH(orders!$D918,products!$A$1:$A$49,0),MATCH(orders!I$1,products!$A$1:$G$1,0))</f>
        <v>Exc</v>
      </c>
      <c r="J918" t="str">
        <f t="shared" si="42"/>
        <v>Excelsa</v>
      </c>
      <c r="K918" t="str">
        <f>INDEX(products!$A$1:$G$49,MATCH(orders!$D918,products!$A$1:$A$49,0),MATCH(orders!K$1,products!$A$1:$G$1,0))</f>
        <v>D</v>
      </c>
      <c r="L918" t="str">
        <f t="shared" si="43"/>
        <v>Dark</v>
      </c>
      <c r="M918" s="17">
        <f>INDEX(products!$A$1:$G$49,MATCH(orders!$D918,products!$A$1:$A$49,0),MATCH(orders!M$1,products!$A$1:$G$1,0))</f>
        <v>0.2</v>
      </c>
      <c r="N918" s="13">
        <f>INDEX(products!$A$1:$G$49,MATCH(orders!$D918,products!$A$1:$A$49,0),MATCH(orders!N$1,products!$A$1:$G$1,0))</f>
        <v>3.645</v>
      </c>
      <c r="O918" s="15">
        <f t="shared" si="44"/>
        <v>3.645</v>
      </c>
      <c r="P918" t="str">
        <f>_xlfn.XLOOKUP(C918,customers!$A$2:$A$1001,customers!$I$2:$I$1001,,0)</f>
        <v>Yes</v>
      </c>
    </row>
    <row r="919" spans="1:16" x14ac:dyDescent="0.25">
      <c r="A919" s="2" t="s">
        <v>5676</v>
      </c>
      <c r="B919" s="3">
        <v>44573</v>
      </c>
      <c r="C919" s="2" t="s">
        <v>5677</v>
      </c>
      <c r="D919" t="s">
        <v>6157</v>
      </c>
      <c r="E919" s="2">
        <v>1</v>
      </c>
      <c r="F919" s="2" t="str">
        <f>_xlfn.XLOOKUP(C919,customers!$A$2:$A$1001,customers!$B$2:$B$1001,,0)</f>
        <v>Chloris Sorrell</v>
      </c>
      <c r="G919" s="2" t="str">
        <f>IF(_xlfn.XLOOKUP(orders!C919,customers!$A$1:$A$1001,customers!$C$1:$C$1001,,0)=0,"",_xlfn.XLOOKUP(orders!C919,customers!$A$1:$A$1001,customers!$C$1:$C$1001,,0))</f>
        <v>csorrellph@amazon.com</v>
      </c>
      <c r="H919" s="2" t="str">
        <f>_xlfn.XLOOKUP(C919,customers!$A$1:$A$1001,customers!$G$1:$G$1001,,0)</f>
        <v>United Kingdom</v>
      </c>
      <c r="I919" t="str">
        <f>INDEX(products!$A$1:$G$49,MATCH(orders!$D919,products!$A$1:$A$49,0),MATCH(orders!I$1,products!$A$1:$G$1,0))</f>
        <v>Ara</v>
      </c>
      <c r="J919" t="str">
        <f t="shared" si="42"/>
        <v>Arabica</v>
      </c>
      <c r="K919" t="str">
        <f>INDEX(products!$A$1:$G$49,MATCH(orders!$D919,products!$A$1:$A$49,0),MATCH(orders!K$1,products!$A$1:$G$1,0))</f>
        <v>M</v>
      </c>
      <c r="L919" t="str">
        <f t="shared" si="43"/>
        <v>Medium</v>
      </c>
      <c r="M919" s="17">
        <f>INDEX(products!$A$1:$G$49,MATCH(orders!$D919,products!$A$1:$A$49,0),MATCH(orders!M$1,products!$A$1:$G$1,0))</f>
        <v>0.5</v>
      </c>
      <c r="N919" s="13">
        <f>INDEX(products!$A$1:$G$49,MATCH(orders!$D919,products!$A$1:$A$49,0),MATCH(orders!N$1,products!$A$1:$G$1,0))</f>
        <v>6.75</v>
      </c>
      <c r="O919" s="15">
        <f t="shared" si="44"/>
        <v>6.75</v>
      </c>
      <c r="P919" t="str">
        <f>_xlfn.XLOOKUP(C919,customers!$A$2:$A$1001,customers!$I$2:$I$1001,,0)</f>
        <v>No</v>
      </c>
    </row>
    <row r="920" spans="1:16" x14ac:dyDescent="0.25">
      <c r="A920" s="2" t="s">
        <v>5676</v>
      </c>
      <c r="B920" s="3">
        <v>44573</v>
      </c>
      <c r="C920" s="2" t="s">
        <v>5677</v>
      </c>
      <c r="D920" t="s">
        <v>6144</v>
      </c>
      <c r="E920" s="2">
        <v>3</v>
      </c>
      <c r="F920" s="2" t="str">
        <f>_xlfn.XLOOKUP(C920,customers!$A$2:$A$1001,customers!$B$2:$B$1001,,0)</f>
        <v>Chloris Sorrell</v>
      </c>
      <c r="G920" s="2" t="str">
        <f>IF(_xlfn.XLOOKUP(orders!C920,customers!$A$1:$A$1001,customers!$C$1:$C$1001,,0)=0,"",_xlfn.XLOOKUP(orders!C920,customers!$A$1:$A$1001,customers!$C$1:$C$1001,,0))</f>
        <v>csorrellph@amazon.com</v>
      </c>
      <c r="H920" s="2" t="str">
        <f>_xlfn.XLOOKUP(C920,customers!$A$1:$A$1001,customers!$G$1:$G$1001,,0)</f>
        <v>United Kingdom</v>
      </c>
      <c r="I920" t="str">
        <f>INDEX(products!$A$1:$G$49,MATCH(orders!$D920,products!$A$1:$A$49,0),MATCH(orders!I$1,products!$A$1:$G$1,0))</f>
        <v>Exc</v>
      </c>
      <c r="J920" t="str">
        <f t="shared" si="42"/>
        <v>Excelsa</v>
      </c>
      <c r="K920" t="str">
        <f>INDEX(products!$A$1:$G$49,MATCH(orders!$D920,products!$A$1:$A$49,0),MATCH(orders!K$1,products!$A$1:$G$1,0))</f>
        <v>D</v>
      </c>
      <c r="L920" t="str">
        <f t="shared" si="43"/>
        <v>Dark</v>
      </c>
      <c r="M920" s="17">
        <f>INDEX(products!$A$1:$G$49,MATCH(orders!$D920,products!$A$1:$A$49,0),MATCH(orders!M$1,products!$A$1:$G$1,0))</f>
        <v>0.5</v>
      </c>
      <c r="N920" s="13">
        <f>INDEX(products!$A$1:$G$49,MATCH(orders!$D920,products!$A$1:$A$49,0),MATCH(orders!N$1,products!$A$1:$G$1,0))</f>
        <v>7.29</v>
      </c>
      <c r="O920" s="15">
        <f t="shared" si="44"/>
        <v>21.87</v>
      </c>
      <c r="P920" t="str">
        <f>_xlfn.XLOOKUP(C920,customers!$A$2:$A$1001,customers!$I$2:$I$1001,,0)</f>
        <v>No</v>
      </c>
    </row>
    <row r="921" spans="1:16" x14ac:dyDescent="0.25">
      <c r="A921" s="2" t="s">
        <v>5687</v>
      </c>
      <c r="B921" s="3">
        <v>44181</v>
      </c>
      <c r="C921" s="2" t="s">
        <v>5688</v>
      </c>
      <c r="D921" t="s">
        <v>6163</v>
      </c>
      <c r="E921" s="2">
        <v>5</v>
      </c>
      <c r="F921" s="2" t="str">
        <f>_xlfn.XLOOKUP(C921,customers!$A$2:$A$1001,customers!$B$2:$B$1001,,0)</f>
        <v>Quintina Heavyside</v>
      </c>
      <c r="G921" s="2" t="str">
        <f>IF(_xlfn.XLOOKUP(orders!C921,customers!$A$1:$A$1001,customers!$C$1:$C$1001,,0)=0,"",_xlfn.XLOOKUP(orders!C921,customers!$A$1:$A$1001,customers!$C$1:$C$1001,,0))</f>
        <v>qheavysidepj@unc.edu</v>
      </c>
      <c r="H921" s="2" t="str">
        <f>_xlfn.XLOOKUP(C921,customers!$A$1:$A$1001,customers!$G$1:$G$1001,,0)</f>
        <v>United States</v>
      </c>
      <c r="I921" t="str">
        <f>INDEX(products!$A$1:$G$49,MATCH(orders!$D921,products!$A$1:$A$49,0),MATCH(orders!I$1,products!$A$1:$G$1,0))</f>
        <v>Rob</v>
      </c>
      <c r="J921" t="str">
        <f t="shared" si="42"/>
        <v>Robusta</v>
      </c>
      <c r="K921" t="str">
        <f>INDEX(products!$A$1:$G$49,MATCH(orders!$D921,products!$A$1:$A$49,0),MATCH(orders!K$1,products!$A$1:$G$1,0))</f>
        <v>D</v>
      </c>
      <c r="L921" t="str">
        <f t="shared" si="43"/>
        <v>Dark</v>
      </c>
      <c r="M921" s="17">
        <f>INDEX(products!$A$1:$G$49,MATCH(orders!$D921,products!$A$1:$A$49,0),MATCH(orders!M$1,products!$A$1:$G$1,0))</f>
        <v>0.2</v>
      </c>
      <c r="N921" s="13">
        <f>INDEX(products!$A$1:$G$49,MATCH(orders!$D921,products!$A$1:$A$49,0),MATCH(orders!N$1,products!$A$1:$G$1,0))</f>
        <v>2.6849999999999996</v>
      </c>
      <c r="O921" s="15">
        <f t="shared" si="44"/>
        <v>13.424999999999997</v>
      </c>
      <c r="P921" t="str">
        <f>_xlfn.XLOOKUP(C921,customers!$A$2:$A$1001,customers!$I$2:$I$1001,,0)</f>
        <v>Yes</v>
      </c>
    </row>
    <row r="922" spans="1:16" x14ac:dyDescent="0.25">
      <c r="A922" s="2" t="s">
        <v>5693</v>
      </c>
      <c r="B922" s="3">
        <v>44711</v>
      </c>
      <c r="C922" s="2" t="s">
        <v>5694</v>
      </c>
      <c r="D922" t="s">
        <v>6149</v>
      </c>
      <c r="E922" s="2">
        <v>6</v>
      </c>
      <c r="F922" s="2" t="str">
        <f>_xlfn.XLOOKUP(C922,customers!$A$2:$A$1001,customers!$B$2:$B$1001,,0)</f>
        <v>Hadley Reuven</v>
      </c>
      <c r="G922" s="2" t="str">
        <f>IF(_xlfn.XLOOKUP(orders!C922,customers!$A$1:$A$1001,customers!$C$1:$C$1001,,0)=0,"",_xlfn.XLOOKUP(orders!C922,customers!$A$1:$A$1001,customers!$C$1:$C$1001,,0))</f>
        <v>hreuvenpk@whitehouse.gov</v>
      </c>
      <c r="H922" s="2" t="str">
        <f>_xlfn.XLOOKUP(C922,customers!$A$1:$A$1001,customers!$G$1:$G$1001,,0)</f>
        <v>United States</v>
      </c>
      <c r="I922" t="str">
        <f>INDEX(products!$A$1:$G$49,MATCH(orders!$D922,products!$A$1:$A$49,0),MATCH(orders!I$1,products!$A$1:$G$1,0))</f>
        <v>Rob</v>
      </c>
      <c r="J922" t="str">
        <f t="shared" si="42"/>
        <v>Robusta</v>
      </c>
      <c r="K922" t="str">
        <f>INDEX(products!$A$1:$G$49,MATCH(orders!$D922,products!$A$1:$A$49,0),MATCH(orders!K$1,products!$A$1:$G$1,0))</f>
        <v>D</v>
      </c>
      <c r="L922" t="str">
        <f t="shared" si="43"/>
        <v>Dark</v>
      </c>
      <c r="M922" s="17">
        <f>INDEX(products!$A$1:$G$49,MATCH(orders!$D922,products!$A$1:$A$49,0),MATCH(orders!M$1,products!$A$1:$G$1,0))</f>
        <v>2.5</v>
      </c>
      <c r="N922" s="13">
        <f>INDEX(products!$A$1:$G$49,MATCH(orders!$D922,products!$A$1:$A$49,0),MATCH(orders!N$1,products!$A$1:$G$1,0))</f>
        <v>20.584999999999997</v>
      </c>
      <c r="O922" s="15">
        <f t="shared" si="44"/>
        <v>123.50999999999999</v>
      </c>
      <c r="P922" t="str">
        <f>_xlfn.XLOOKUP(C922,customers!$A$2:$A$1001,customers!$I$2:$I$1001,,0)</f>
        <v>No</v>
      </c>
    </row>
    <row r="923" spans="1:16" x14ac:dyDescent="0.25">
      <c r="A923" s="2" t="s">
        <v>5699</v>
      </c>
      <c r="B923" s="3">
        <v>44509</v>
      </c>
      <c r="C923" s="2" t="s">
        <v>5700</v>
      </c>
      <c r="D923" t="s">
        <v>6150</v>
      </c>
      <c r="E923" s="2">
        <v>2</v>
      </c>
      <c r="F923" s="2" t="str">
        <f>_xlfn.XLOOKUP(C923,customers!$A$2:$A$1001,customers!$B$2:$B$1001,,0)</f>
        <v>Mitch Attwool</v>
      </c>
      <c r="G923" s="2" t="str">
        <f>IF(_xlfn.XLOOKUP(orders!C923,customers!$A$1:$A$1001,customers!$C$1:$C$1001,,0)=0,"",_xlfn.XLOOKUP(orders!C923,customers!$A$1:$A$1001,customers!$C$1:$C$1001,,0))</f>
        <v>mattwoolpl@nba.com</v>
      </c>
      <c r="H923" s="2" t="str">
        <f>_xlfn.XLOOKUP(C923,customers!$A$1:$A$1001,customers!$G$1:$G$1001,,0)</f>
        <v>United States</v>
      </c>
      <c r="I923" t="str">
        <f>INDEX(products!$A$1:$G$49,MATCH(orders!$D923,products!$A$1:$A$49,0),MATCH(orders!I$1,products!$A$1:$G$1,0))</f>
        <v>Lib</v>
      </c>
      <c r="J923" t="str">
        <f t="shared" si="42"/>
        <v>Liberica</v>
      </c>
      <c r="K923" t="str">
        <f>INDEX(products!$A$1:$G$49,MATCH(orders!$D923,products!$A$1:$A$49,0),MATCH(orders!K$1,products!$A$1:$G$1,0))</f>
        <v>D</v>
      </c>
      <c r="L923" t="str">
        <f t="shared" si="43"/>
        <v>Dark</v>
      </c>
      <c r="M923" s="17">
        <f>INDEX(products!$A$1:$G$49,MATCH(orders!$D923,products!$A$1:$A$49,0),MATCH(orders!M$1,products!$A$1:$G$1,0))</f>
        <v>0.2</v>
      </c>
      <c r="N923" s="13">
        <f>INDEX(products!$A$1:$G$49,MATCH(orders!$D923,products!$A$1:$A$49,0),MATCH(orders!N$1,products!$A$1:$G$1,0))</f>
        <v>3.8849999999999998</v>
      </c>
      <c r="O923" s="15">
        <f t="shared" si="44"/>
        <v>7.77</v>
      </c>
      <c r="P923" t="str">
        <f>_xlfn.XLOOKUP(C923,customers!$A$2:$A$1001,customers!$I$2:$I$1001,,0)</f>
        <v>No</v>
      </c>
    </row>
    <row r="924" spans="1:16" x14ac:dyDescent="0.25">
      <c r="A924" s="2" t="s">
        <v>5705</v>
      </c>
      <c r="B924" s="3">
        <v>44659</v>
      </c>
      <c r="C924" s="2" t="s">
        <v>5706</v>
      </c>
      <c r="D924" t="s">
        <v>6155</v>
      </c>
      <c r="E924" s="2">
        <v>6</v>
      </c>
      <c r="F924" s="2" t="str">
        <f>_xlfn.XLOOKUP(C924,customers!$A$2:$A$1001,customers!$B$2:$B$1001,,0)</f>
        <v>Charin Maplethorp</v>
      </c>
      <c r="G924" s="2" t="str">
        <f>IF(_xlfn.XLOOKUP(orders!C924,customers!$A$1:$A$1001,customers!$C$1:$C$1001,,0)=0,"",_xlfn.XLOOKUP(orders!C924,customers!$A$1:$A$1001,customers!$C$1:$C$1001,,0))</f>
        <v/>
      </c>
      <c r="H924" s="2" t="str">
        <f>_xlfn.XLOOKUP(C924,customers!$A$1:$A$1001,customers!$G$1:$G$1001,,0)</f>
        <v>United States</v>
      </c>
      <c r="I924" t="str">
        <f>INDEX(products!$A$1:$G$49,MATCH(orders!$D924,products!$A$1:$A$49,0),MATCH(orders!I$1,products!$A$1:$G$1,0))</f>
        <v>Ara</v>
      </c>
      <c r="J924" t="str">
        <f t="shared" si="42"/>
        <v>Arabica</v>
      </c>
      <c r="K924" t="str">
        <f>INDEX(products!$A$1:$G$49,MATCH(orders!$D924,products!$A$1:$A$49,0),MATCH(orders!K$1,products!$A$1:$G$1,0))</f>
        <v>M</v>
      </c>
      <c r="L924" t="str">
        <f t="shared" si="43"/>
        <v>Medium</v>
      </c>
      <c r="M924" s="17">
        <f>INDEX(products!$A$1:$G$49,MATCH(orders!$D924,products!$A$1:$A$49,0),MATCH(orders!M$1,products!$A$1:$G$1,0))</f>
        <v>1</v>
      </c>
      <c r="N924" s="13">
        <f>INDEX(products!$A$1:$G$49,MATCH(orders!$D924,products!$A$1:$A$49,0),MATCH(orders!N$1,products!$A$1:$G$1,0))</f>
        <v>11.25</v>
      </c>
      <c r="O924" s="15">
        <f t="shared" si="44"/>
        <v>67.5</v>
      </c>
      <c r="P924" t="str">
        <f>_xlfn.XLOOKUP(C924,customers!$A$2:$A$1001,customers!$I$2:$I$1001,,0)</f>
        <v>Yes</v>
      </c>
    </row>
    <row r="925" spans="1:16" x14ac:dyDescent="0.25">
      <c r="A925" s="2" t="s">
        <v>5709</v>
      </c>
      <c r="B925" s="3">
        <v>43746</v>
      </c>
      <c r="C925" s="2" t="s">
        <v>5710</v>
      </c>
      <c r="D925" t="s">
        <v>6185</v>
      </c>
      <c r="E925" s="2">
        <v>1</v>
      </c>
      <c r="F925" s="2" t="str">
        <f>_xlfn.XLOOKUP(C925,customers!$A$2:$A$1001,customers!$B$2:$B$1001,,0)</f>
        <v>Goldie Wynes</v>
      </c>
      <c r="G925" s="2" t="str">
        <f>IF(_xlfn.XLOOKUP(orders!C925,customers!$A$1:$A$1001,customers!$C$1:$C$1001,,0)=0,"",_xlfn.XLOOKUP(orders!C925,customers!$A$1:$A$1001,customers!$C$1:$C$1001,,0))</f>
        <v>gwynespn@dagondesign.com</v>
      </c>
      <c r="H925" s="2" t="str">
        <f>_xlfn.XLOOKUP(C925,customers!$A$1:$A$1001,customers!$G$1:$G$1001,,0)</f>
        <v>United States</v>
      </c>
      <c r="I925" t="str">
        <f>INDEX(products!$A$1:$G$49,MATCH(orders!$D925,products!$A$1:$A$49,0),MATCH(orders!I$1,products!$A$1:$G$1,0))</f>
        <v>Exc</v>
      </c>
      <c r="J925" t="str">
        <f t="shared" si="42"/>
        <v>Excelsa</v>
      </c>
      <c r="K925" t="str">
        <f>INDEX(products!$A$1:$G$49,MATCH(orders!$D925,products!$A$1:$A$49,0),MATCH(orders!K$1,products!$A$1:$G$1,0))</f>
        <v>D</v>
      </c>
      <c r="L925" t="str">
        <f t="shared" si="43"/>
        <v>Dark</v>
      </c>
      <c r="M925" s="17">
        <f>INDEX(products!$A$1:$G$49,MATCH(orders!$D925,products!$A$1:$A$49,0),MATCH(orders!M$1,products!$A$1:$G$1,0))</f>
        <v>2.5</v>
      </c>
      <c r="N925" s="13">
        <f>INDEX(products!$A$1:$G$49,MATCH(orders!$D925,products!$A$1:$A$49,0),MATCH(orders!N$1,products!$A$1:$G$1,0))</f>
        <v>27.945</v>
      </c>
      <c r="O925" s="15">
        <f t="shared" si="44"/>
        <v>27.945</v>
      </c>
      <c r="P925" t="str">
        <f>_xlfn.XLOOKUP(C925,customers!$A$2:$A$1001,customers!$I$2:$I$1001,,0)</f>
        <v>No</v>
      </c>
    </row>
    <row r="926" spans="1:16" x14ac:dyDescent="0.25">
      <c r="A926" s="2" t="s">
        <v>5715</v>
      </c>
      <c r="B926" s="3">
        <v>44451</v>
      </c>
      <c r="C926" s="2" t="s">
        <v>5716</v>
      </c>
      <c r="D926" t="s">
        <v>6182</v>
      </c>
      <c r="E926" s="2">
        <v>3</v>
      </c>
      <c r="F926" s="2" t="str">
        <f>_xlfn.XLOOKUP(C926,customers!$A$2:$A$1001,customers!$B$2:$B$1001,,0)</f>
        <v>Celie MacCourt</v>
      </c>
      <c r="G926" s="2" t="str">
        <f>IF(_xlfn.XLOOKUP(orders!C926,customers!$A$1:$A$1001,customers!$C$1:$C$1001,,0)=0,"",_xlfn.XLOOKUP(orders!C926,customers!$A$1:$A$1001,customers!$C$1:$C$1001,,0))</f>
        <v>cmaccourtpo@amazon.com</v>
      </c>
      <c r="H926" s="2" t="str">
        <f>_xlfn.XLOOKUP(C926,customers!$A$1:$A$1001,customers!$G$1:$G$1001,,0)</f>
        <v>United States</v>
      </c>
      <c r="I926" t="str">
        <f>INDEX(products!$A$1:$G$49,MATCH(orders!$D926,products!$A$1:$A$49,0),MATCH(orders!I$1,products!$A$1:$G$1,0))</f>
        <v>Ara</v>
      </c>
      <c r="J926" t="str">
        <f t="shared" si="42"/>
        <v>Arabica</v>
      </c>
      <c r="K926" t="str">
        <f>INDEX(products!$A$1:$G$49,MATCH(orders!$D926,products!$A$1:$A$49,0),MATCH(orders!K$1,products!$A$1:$G$1,0))</f>
        <v>L</v>
      </c>
      <c r="L926" t="str">
        <f t="shared" si="43"/>
        <v>Light</v>
      </c>
      <c r="M926" s="17">
        <f>INDEX(products!$A$1:$G$49,MATCH(orders!$D926,products!$A$1:$A$49,0),MATCH(orders!M$1,products!$A$1:$G$1,0))</f>
        <v>2.5</v>
      </c>
      <c r="N926" s="13">
        <f>INDEX(products!$A$1:$G$49,MATCH(orders!$D926,products!$A$1:$A$49,0),MATCH(orders!N$1,products!$A$1:$G$1,0))</f>
        <v>29.784999999999997</v>
      </c>
      <c r="O926" s="15">
        <f t="shared" si="44"/>
        <v>89.35499999999999</v>
      </c>
      <c r="P926" t="str">
        <f>_xlfn.XLOOKUP(C926,customers!$A$2:$A$1001,customers!$I$2:$I$1001,,0)</f>
        <v>No</v>
      </c>
    </row>
    <row r="927" spans="1:16" x14ac:dyDescent="0.25">
      <c r="A927" s="2" t="s">
        <v>5720</v>
      </c>
      <c r="B927" s="3">
        <v>44770</v>
      </c>
      <c r="C927" s="2" t="s">
        <v>5554</v>
      </c>
      <c r="D927" t="s">
        <v>6157</v>
      </c>
      <c r="E927" s="2">
        <v>3</v>
      </c>
      <c r="F927" s="2" t="str">
        <f>_xlfn.XLOOKUP(C927,customers!$A$2:$A$1001,customers!$B$2:$B$1001,,0)</f>
        <v>Derick Snow</v>
      </c>
      <c r="G927" s="2" t="str">
        <f>IF(_xlfn.XLOOKUP(orders!C927,customers!$A$1:$A$1001,customers!$C$1:$C$1001,,0)=0,"",_xlfn.XLOOKUP(orders!C927,customers!$A$1:$A$1001,customers!$C$1:$C$1001,,0))</f>
        <v/>
      </c>
      <c r="H927" s="2" t="str">
        <f>_xlfn.XLOOKUP(C927,customers!$A$1:$A$1001,customers!$G$1:$G$1001,,0)</f>
        <v>United States</v>
      </c>
      <c r="I927" t="str">
        <f>INDEX(products!$A$1:$G$49,MATCH(orders!$D927,products!$A$1:$A$49,0),MATCH(orders!I$1,products!$A$1:$G$1,0))</f>
        <v>Ara</v>
      </c>
      <c r="J927" t="str">
        <f t="shared" si="42"/>
        <v>Arabica</v>
      </c>
      <c r="K927" t="str">
        <f>INDEX(products!$A$1:$G$49,MATCH(orders!$D927,products!$A$1:$A$49,0),MATCH(orders!K$1,products!$A$1:$G$1,0))</f>
        <v>M</v>
      </c>
      <c r="L927" t="str">
        <f t="shared" si="43"/>
        <v>Medium</v>
      </c>
      <c r="M927" s="17">
        <f>INDEX(products!$A$1:$G$49,MATCH(orders!$D927,products!$A$1:$A$49,0),MATCH(orders!M$1,products!$A$1:$G$1,0))</f>
        <v>0.5</v>
      </c>
      <c r="N927" s="13">
        <f>INDEX(products!$A$1:$G$49,MATCH(orders!$D927,products!$A$1:$A$49,0),MATCH(orders!N$1,products!$A$1:$G$1,0))</f>
        <v>6.75</v>
      </c>
      <c r="O927" s="15">
        <f t="shared" si="44"/>
        <v>20.25</v>
      </c>
      <c r="P927" t="str">
        <f>_xlfn.XLOOKUP(C927,customers!$A$2:$A$1001,customers!$I$2:$I$1001,,0)</f>
        <v>No</v>
      </c>
    </row>
    <row r="928" spans="1:16" x14ac:dyDescent="0.25">
      <c r="A928" s="2" t="s">
        <v>5725</v>
      </c>
      <c r="B928" s="3">
        <v>44012</v>
      </c>
      <c r="C928" s="2" t="s">
        <v>5726</v>
      </c>
      <c r="D928" t="s">
        <v>6157</v>
      </c>
      <c r="E928" s="2">
        <v>5</v>
      </c>
      <c r="F928" s="2" t="str">
        <f>_xlfn.XLOOKUP(C928,customers!$A$2:$A$1001,customers!$B$2:$B$1001,,0)</f>
        <v>Evy Wilsone</v>
      </c>
      <c r="G928" s="2" t="str">
        <f>IF(_xlfn.XLOOKUP(orders!C928,customers!$A$1:$A$1001,customers!$C$1:$C$1001,,0)=0,"",_xlfn.XLOOKUP(orders!C928,customers!$A$1:$A$1001,customers!$C$1:$C$1001,,0))</f>
        <v>ewilsonepq@eepurl.com</v>
      </c>
      <c r="H928" s="2" t="str">
        <f>_xlfn.XLOOKUP(C928,customers!$A$1:$A$1001,customers!$G$1:$G$1001,,0)</f>
        <v>United States</v>
      </c>
      <c r="I928" t="str">
        <f>INDEX(products!$A$1:$G$49,MATCH(orders!$D928,products!$A$1:$A$49,0),MATCH(orders!I$1,products!$A$1:$G$1,0))</f>
        <v>Ara</v>
      </c>
      <c r="J928" t="str">
        <f t="shared" si="42"/>
        <v>Arabica</v>
      </c>
      <c r="K928" t="str">
        <f>INDEX(products!$A$1:$G$49,MATCH(orders!$D928,products!$A$1:$A$49,0),MATCH(orders!K$1,products!$A$1:$G$1,0))</f>
        <v>M</v>
      </c>
      <c r="L928" t="str">
        <f t="shared" si="43"/>
        <v>Medium</v>
      </c>
      <c r="M928" s="17">
        <f>INDEX(products!$A$1:$G$49,MATCH(orders!$D928,products!$A$1:$A$49,0),MATCH(orders!M$1,products!$A$1:$G$1,0))</f>
        <v>0.5</v>
      </c>
      <c r="N928" s="13">
        <f>INDEX(products!$A$1:$G$49,MATCH(orders!$D928,products!$A$1:$A$49,0),MATCH(orders!N$1,products!$A$1:$G$1,0))</f>
        <v>6.75</v>
      </c>
      <c r="O928" s="15">
        <f t="shared" si="44"/>
        <v>33.75</v>
      </c>
      <c r="P928" t="str">
        <f>_xlfn.XLOOKUP(C928,customers!$A$2:$A$1001,customers!$I$2:$I$1001,,0)</f>
        <v>Yes</v>
      </c>
    </row>
    <row r="929" spans="1:16" x14ac:dyDescent="0.25">
      <c r="A929" s="2" t="s">
        <v>5731</v>
      </c>
      <c r="B929" s="3">
        <v>43474</v>
      </c>
      <c r="C929" s="2" t="s">
        <v>5732</v>
      </c>
      <c r="D929" t="s">
        <v>6185</v>
      </c>
      <c r="E929" s="2">
        <v>4</v>
      </c>
      <c r="F929" s="2" t="str">
        <f>_xlfn.XLOOKUP(C929,customers!$A$2:$A$1001,customers!$B$2:$B$1001,,0)</f>
        <v>Dolores Duffie</v>
      </c>
      <c r="G929" s="2" t="str">
        <f>IF(_xlfn.XLOOKUP(orders!C929,customers!$A$1:$A$1001,customers!$C$1:$C$1001,,0)=0,"",_xlfn.XLOOKUP(orders!C929,customers!$A$1:$A$1001,customers!$C$1:$C$1001,,0))</f>
        <v>dduffiepr@time.com</v>
      </c>
      <c r="H929" s="2" t="str">
        <f>_xlfn.XLOOKUP(C929,customers!$A$1:$A$1001,customers!$G$1:$G$1001,,0)</f>
        <v>United States</v>
      </c>
      <c r="I929" t="str">
        <f>INDEX(products!$A$1:$G$49,MATCH(orders!$D929,products!$A$1:$A$49,0),MATCH(orders!I$1,products!$A$1:$G$1,0))</f>
        <v>Exc</v>
      </c>
      <c r="J929" t="str">
        <f t="shared" si="42"/>
        <v>Excelsa</v>
      </c>
      <c r="K929" t="str">
        <f>INDEX(products!$A$1:$G$49,MATCH(orders!$D929,products!$A$1:$A$49,0),MATCH(orders!K$1,products!$A$1:$G$1,0))</f>
        <v>D</v>
      </c>
      <c r="L929" t="str">
        <f t="shared" si="43"/>
        <v>Dark</v>
      </c>
      <c r="M929" s="17">
        <f>INDEX(products!$A$1:$G$49,MATCH(orders!$D929,products!$A$1:$A$49,0),MATCH(orders!M$1,products!$A$1:$G$1,0))</f>
        <v>2.5</v>
      </c>
      <c r="N929" s="13">
        <f>INDEX(products!$A$1:$G$49,MATCH(orders!$D929,products!$A$1:$A$49,0),MATCH(orders!N$1,products!$A$1:$G$1,0))</f>
        <v>27.945</v>
      </c>
      <c r="O929" s="15">
        <f t="shared" si="44"/>
        <v>111.78</v>
      </c>
      <c r="P929" t="str">
        <f>_xlfn.XLOOKUP(C929,customers!$A$2:$A$1001,customers!$I$2:$I$1001,,0)</f>
        <v>No</v>
      </c>
    </row>
    <row r="930" spans="1:16" x14ac:dyDescent="0.25">
      <c r="A930" s="2" t="s">
        <v>5737</v>
      </c>
      <c r="B930" s="3">
        <v>44754</v>
      </c>
      <c r="C930" s="2" t="s">
        <v>5738</v>
      </c>
      <c r="D930" t="s">
        <v>6166</v>
      </c>
      <c r="E930" s="2">
        <v>2</v>
      </c>
      <c r="F930" s="2" t="str">
        <f>_xlfn.XLOOKUP(C930,customers!$A$2:$A$1001,customers!$B$2:$B$1001,,0)</f>
        <v>Mathilda Matiasek</v>
      </c>
      <c r="G930" s="2" t="str">
        <f>IF(_xlfn.XLOOKUP(orders!C930,customers!$A$1:$A$1001,customers!$C$1:$C$1001,,0)=0,"",_xlfn.XLOOKUP(orders!C930,customers!$A$1:$A$1001,customers!$C$1:$C$1001,,0))</f>
        <v>mmatiasekps@ucoz.ru</v>
      </c>
      <c r="H930" s="2" t="str">
        <f>_xlfn.XLOOKUP(C930,customers!$A$1:$A$1001,customers!$G$1:$G$1001,,0)</f>
        <v>United States</v>
      </c>
      <c r="I930" t="str">
        <f>INDEX(products!$A$1:$G$49,MATCH(orders!$D930,products!$A$1:$A$49,0),MATCH(orders!I$1,products!$A$1:$G$1,0))</f>
        <v>Exc</v>
      </c>
      <c r="J930" t="str">
        <f t="shared" si="42"/>
        <v>Excelsa</v>
      </c>
      <c r="K930" t="str">
        <f>INDEX(products!$A$1:$G$49,MATCH(orders!$D930,products!$A$1:$A$49,0),MATCH(orders!K$1,products!$A$1:$G$1,0))</f>
        <v>M</v>
      </c>
      <c r="L930" t="str">
        <f t="shared" si="43"/>
        <v>Medium</v>
      </c>
      <c r="M930" s="17">
        <f>INDEX(products!$A$1:$G$49,MATCH(orders!$D930,products!$A$1:$A$49,0),MATCH(orders!M$1,products!$A$1:$G$1,0))</f>
        <v>2.5</v>
      </c>
      <c r="N930" s="13">
        <f>INDEX(products!$A$1:$G$49,MATCH(orders!$D930,products!$A$1:$A$49,0),MATCH(orders!N$1,products!$A$1:$G$1,0))</f>
        <v>31.624999999999996</v>
      </c>
      <c r="O930" s="15">
        <f t="shared" si="44"/>
        <v>63.249999999999993</v>
      </c>
      <c r="P930" t="str">
        <f>_xlfn.XLOOKUP(C930,customers!$A$2:$A$1001,customers!$I$2:$I$1001,,0)</f>
        <v>Yes</v>
      </c>
    </row>
    <row r="931" spans="1:16" x14ac:dyDescent="0.25">
      <c r="A931" s="2" t="s">
        <v>5742</v>
      </c>
      <c r="B931" s="3">
        <v>44165</v>
      </c>
      <c r="C931" s="2" t="s">
        <v>5743</v>
      </c>
      <c r="D931" t="s">
        <v>6184</v>
      </c>
      <c r="E931" s="2">
        <v>2</v>
      </c>
      <c r="F931" s="2" t="str">
        <f>_xlfn.XLOOKUP(C931,customers!$A$2:$A$1001,customers!$B$2:$B$1001,,0)</f>
        <v>Jarred Camillo</v>
      </c>
      <c r="G931" s="2" t="str">
        <f>IF(_xlfn.XLOOKUP(orders!C931,customers!$A$1:$A$1001,customers!$C$1:$C$1001,,0)=0,"",_xlfn.XLOOKUP(orders!C931,customers!$A$1:$A$1001,customers!$C$1:$C$1001,,0))</f>
        <v>jcamillopt@shinystat.com</v>
      </c>
      <c r="H931" s="2" t="str">
        <f>_xlfn.XLOOKUP(C931,customers!$A$1:$A$1001,customers!$G$1:$G$1001,,0)</f>
        <v>United States</v>
      </c>
      <c r="I931" t="str">
        <f>INDEX(products!$A$1:$G$49,MATCH(orders!$D931,products!$A$1:$A$49,0),MATCH(orders!I$1,products!$A$1:$G$1,0))</f>
        <v>Exc</v>
      </c>
      <c r="J931" t="str">
        <f t="shared" si="42"/>
        <v>Excelsa</v>
      </c>
      <c r="K931" t="str">
        <f>INDEX(products!$A$1:$G$49,MATCH(orders!$D931,products!$A$1:$A$49,0),MATCH(orders!K$1,products!$A$1:$G$1,0))</f>
        <v>L</v>
      </c>
      <c r="L931" t="str">
        <f t="shared" si="43"/>
        <v>Light</v>
      </c>
      <c r="M931" s="17">
        <f>INDEX(products!$A$1:$G$49,MATCH(orders!$D931,products!$A$1:$A$49,0),MATCH(orders!M$1,products!$A$1:$G$1,0))</f>
        <v>0.2</v>
      </c>
      <c r="N931" s="13">
        <f>INDEX(products!$A$1:$G$49,MATCH(orders!$D931,products!$A$1:$A$49,0),MATCH(orders!N$1,products!$A$1:$G$1,0))</f>
        <v>4.4550000000000001</v>
      </c>
      <c r="O931" s="15">
        <f t="shared" si="44"/>
        <v>8.91</v>
      </c>
      <c r="P931" t="str">
        <f>_xlfn.XLOOKUP(C931,customers!$A$2:$A$1001,customers!$I$2:$I$1001,,0)</f>
        <v>Yes</v>
      </c>
    </row>
    <row r="932" spans="1:16" x14ac:dyDescent="0.25">
      <c r="A932" s="2" t="s">
        <v>5748</v>
      </c>
      <c r="B932" s="3">
        <v>43546</v>
      </c>
      <c r="C932" s="2" t="s">
        <v>5749</v>
      </c>
      <c r="D932" t="s">
        <v>6183</v>
      </c>
      <c r="E932" s="2">
        <v>1</v>
      </c>
      <c r="F932" s="2" t="str">
        <f>_xlfn.XLOOKUP(C932,customers!$A$2:$A$1001,customers!$B$2:$B$1001,,0)</f>
        <v>Kameko Philbrick</v>
      </c>
      <c r="G932" s="2" t="str">
        <f>IF(_xlfn.XLOOKUP(orders!C932,customers!$A$1:$A$1001,customers!$C$1:$C$1001,,0)=0,"",_xlfn.XLOOKUP(orders!C932,customers!$A$1:$A$1001,customers!$C$1:$C$1001,,0))</f>
        <v>kphilbrickpu@cdc.gov</v>
      </c>
      <c r="H932" s="2" t="str">
        <f>_xlfn.XLOOKUP(C932,customers!$A$1:$A$1001,customers!$G$1:$G$1001,,0)</f>
        <v>United States</v>
      </c>
      <c r="I932" t="str">
        <f>INDEX(products!$A$1:$G$49,MATCH(orders!$D932,products!$A$1:$A$49,0),MATCH(orders!I$1,products!$A$1:$G$1,0))</f>
        <v>Exc</v>
      </c>
      <c r="J932" t="str">
        <f t="shared" si="42"/>
        <v>Excelsa</v>
      </c>
      <c r="K932" t="str">
        <f>INDEX(products!$A$1:$G$49,MATCH(orders!$D932,products!$A$1:$A$49,0),MATCH(orders!K$1,products!$A$1:$G$1,0))</f>
        <v>D</v>
      </c>
      <c r="L932" t="str">
        <f t="shared" si="43"/>
        <v>Dark</v>
      </c>
      <c r="M932" s="17">
        <f>INDEX(products!$A$1:$G$49,MATCH(orders!$D932,products!$A$1:$A$49,0),MATCH(orders!M$1,products!$A$1:$G$1,0))</f>
        <v>1</v>
      </c>
      <c r="N932" s="13">
        <f>INDEX(products!$A$1:$G$49,MATCH(orders!$D932,products!$A$1:$A$49,0),MATCH(orders!N$1,products!$A$1:$G$1,0))</f>
        <v>12.15</v>
      </c>
      <c r="O932" s="15">
        <f t="shared" si="44"/>
        <v>12.15</v>
      </c>
      <c r="P932" t="str">
        <f>_xlfn.XLOOKUP(C932,customers!$A$2:$A$1001,customers!$I$2:$I$1001,,0)</f>
        <v>Yes</v>
      </c>
    </row>
    <row r="933" spans="1:16" x14ac:dyDescent="0.25">
      <c r="A933" s="2" t="s">
        <v>5753</v>
      </c>
      <c r="B933" s="3">
        <v>44607</v>
      </c>
      <c r="C933" s="2" t="s">
        <v>5754</v>
      </c>
      <c r="D933" t="s">
        <v>6158</v>
      </c>
      <c r="E933" s="2">
        <v>4</v>
      </c>
      <c r="F933" s="2" t="str">
        <f>_xlfn.XLOOKUP(C933,customers!$A$2:$A$1001,customers!$B$2:$B$1001,,0)</f>
        <v>Mallory Shrimpling</v>
      </c>
      <c r="G933" s="2" t="str">
        <f>IF(_xlfn.XLOOKUP(orders!C933,customers!$A$1:$A$1001,customers!$C$1:$C$1001,,0)=0,"",_xlfn.XLOOKUP(orders!C933,customers!$A$1:$A$1001,customers!$C$1:$C$1001,,0))</f>
        <v/>
      </c>
      <c r="H933" s="2" t="str">
        <f>_xlfn.XLOOKUP(C933,customers!$A$1:$A$1001,customers!$G$1:$G$1001,,0)</f>
        <v>United States</v>
      </c>
      <c r="I933" t="str">
        <f>INDEX(products!$A$1:$G$49,MATCH(orders!$D933,products!$A$1:$A$49,0),MATCH(orders!I$1,products!$A$1:$G$1,0))</f>
        <v>Ara</v>
      </c>
      <c r="J933" t="str">
        <f t="shared" si="42"/>
        <v>Arabica</v>
      </c>
      <c r="K933" t="str">
        <f>INDEX(products!$A$1:$G$49,MATCH(orders!$D933,products!$A$1:$A$49,0),MATCH(orders!K$1,products!$A$1:$G$1,0))</f>
        <v>D</v>
      </c>
      <c r="L933" t="str">
        <f t="shared" si="43"/>
        <v>Dark</v>
      </c>
      <c r="M933" s="17">
        <f>INDEX(products!$A$1:$G$49,MATCH(orders!$D933,products!$A$1:$A$49,0),MATCH(orders!M$1,products!$A$1:$G$1,0))</f>
        <v>0.5</v>
      </c>
      <c r="N933" s="13">
        <f>INDEX(products!$A$1:$G$49,MATCH(orders!$D933,products!$A$1:$A$49,0),MATCH(orders!N$1,products!$A$1:$G$1,0))</f>
        <v>5.97</v>
      </c>
      <c r="O933" s="15">
        <f t="shared" si="44"/>
        <v>23.88</v>
      </c>
      <c r="P933" t="str">
        <f>_xlfn.XLOOKUP(C933,customers!$A$2:$A$1001,customers!$I$2:$I$1001,,0)</f>
        <v>Yes</v>
      </c>
    </row>
    <row r="934" spans="1:16" x14ac:dyDescent="0.25">
      <c r="A934" s="2" t="s">
        <v>5757</v>
      </c>
      <c r="B934" s="3">
        <v>44117</v>
      </c>
      <c r="C934" s="2" t="s">
        <v>5758</v>
      </c>
      <c r="D934" t="s">
        <v>6141</v>
      </c>
      <c r="E934" s="2">
        <v>4</v>
      </c>
      <c r="F934" s="2" t="str">
        <f>_xlfn.XLOOKUP(C934,customers!$A$2:$A$1001,customers!$B$2:$B$1001,,0)</f>
        <v>Barnett Sillis</v>
      </c>
      <c r="G934" s="2" t="str">
        <f>IF(_xlfn.XLOOKUP(orders!C934,customers!$A$1:$A$1001,customers!$C$1:$C$1001,,0)=0,"",_xlfn.XLOOKUP(orders!C934,customers!$A$1:$A$1001,customers!$C$1:$C$1001,,0))</f>
        <v>bsillispw@istockphoto.com</v>
      </c>
      <c r="H934" s="2" t="str">
        <f>_xlfn.XLOOKUP(C934,customers!$A$1:$A$1001,customers!$G$1:$G$1001,,0)</f>
        <v>United States</v>
      </c>
      <c r="I934" t="str">
        <f>INDEX(products!$A$1:$G$49,MATCH(orders!$D934,products!$A$1:$A$49,0),MATCH(orders!I$1,products!$A$1:$G$1,0))</f>
        <v>Exc</v>
      </c>
      <c r="J934" t="str">
        <f t="shared" si="42"/>
        <v>Excelsa</v>
      </c>
      <c r="K934" t="str">
        <f>INDEX(products!$A$1:$G$49,MATCH(orders!$D934,products!$A$1:$A$49,0),MATCH(orders!K$1,products!$A$1:$G$1,0))</f>
        <v>M</v>
      </c>
      <c r="L934" t="str">
        <f t="shared" si="43"/>
        <v>Medium</v>
      </c>
      <c r="M934" s="17">
        <f>INDEX(products!$A$1:$G$49,MATCH(orders!$D934,products!$A$1:$A$49,0),MATCH(orders!M$1,products!$A$1:$G$1,0))</f>
        <v>1</v>
      </c>
      <c r="N934" s="13">
        <f>INDEX(products!$A$1:$G$49,MATCH(orders!$D934,products!$A$1:$A$49,0),MATCH(orders!N$1,products!$A$1:$G$1,0))</f>
        <v>13.75</v>
      </c>
      <c r="O934" s="15">
        <f t="shared" si="44"/>
        <v>55</v>
      </c>
      <c r="P934" t="str">
        <f>_xlfn.XLOOKUP(C934,customers!$A$2:$A$1001,customers!$I$2:$I$1001,,0)</f>
        <v>No</v>
      </c>
    </row>
    <row r="935" spans="1:16" x14ac:dyDescent="0.25">
      <c r="A935" s="2" t="s">
        <v>5763</v>
      </c>
      <c r="B935" s="3">
        <v>44557</v>
      </c>
      <c r="C935" s="2" t="s">
        <v>5764</v>
      </c>
      <c r="D935" t="s">
        <v>6177</v>
      </c>
      <c r="E935" s="2">
        <v>3</v>
      </c>
      <c r="F935" s="2" t="str">
        <f>_xlfn.XLOOKUP(C935,customers!$A$2:$A$1001,customers!$B$2:$B$1001,,0)</f>
        <v>Brenn Dundredge</v>
      </c>
      <c r="G935" s="2" t="str">
        <f>IF(_xlfn.XLOOKUP(orders!C935,customers!$A$1:$A$1001,customers!$C$1:$C$1001,,0)=0,"",_xlfn.XLOOKUP(orders!C935,customers!$A$1:$A$1001,customers!$C$1:$C$1001,,0))</f>
        <v/>
      </c>
      <c r="H935" s="2" t="str">
        <f>_xlfn.XLOOKUP(C935,customers!$A$1:$A$1001,customers!$G$1:$G$1001,,0)</f>
        <v>United States</v>
      </c>
      <c r="I935" t="str">
        <f>INDEX(products!$A$1:$G$49,MATCH(orders!$D935,products!$A$1:$A$49,0),MATCH(orders!I$1,products!$A$1:$G$1,0))</f>
        <v>Rob</v>
      </c>
      <c r="J935" t="str">
        <f t="shared" si="42"/>
        <v>Robusta</v>
      </c>
      <c r="K935" t="str">
        <f>INDEX(products!$A$1:$G$49,MATCH(orders!$D935,products!$A$1:$A$49,0),MATCH(orders!K$1,products!$A$1:$G$1,0))</f>
        <v>D</v>
      </c>
      <c r="L935" t="str">
        <f t="shared" si="43"/>
        <v>Dark</v>
      </c>
      <c r="M935" s="17">
        <f>INDEX(products!$A$1:$G$49,MATCH(orders!$D935,products!$A$1:$A$49,0),MATCH(orders!M$1,products!$A$1:$G$1,0))</f>
        <v>1</v>
      </c>
      <c r="N935" s="13">
        <f>INDEX(products!$A$1:$G$49,MATCH(orders!$D935,products!$A$1:$A$49,0),MATCH(orders!N$1,products!$A$1:$G$1,0))</f>
        <v>8.9499999999999993</v>
      </c>
      <c r="O935" s="15">
        <f t="shared" si="44"/>
        <v>26.849999999999998</v>
      </c>
      <c r="P935" t="str">
        <f>_xlfn.XLOOKUP(C935,customers!$A$2:$A$1001,customers!$I$2:$I$1001,,0)</f>
        <v>Yes</v>
      </c>
    </row>
    <row r="936" spans="1:16" x14ac:dyDescent="0.25">
      <c r="A936" s="2" t="s">
        <v>5768</v>
      </c>
      <c r="B936" s="3">
        <v>44409</v>
      </c>
      <c r="C936" s="2" t="s">
        <v>5769</v>
      </c>
      <c r="D936" t="s">
        <v>6151</v>
      </c>
      <c r="E936" s="2">
        <v>5</v>
      </c>
      <c r="F936" s="2" t="str">
        <f>_xlfn.XLOOKUP(C936,customers!$A$2:$A$1001,customers!$B$2:$B$1001,,0)</f>
        <v>Read Cutts</v>
      </c>
      <c r="G936" s="2" t="str">
        <f>IF(_xlfn.XLOOKUP(orders!C936,customers!$A$1:$A$1001,customers!$C$1:$C$1001,,0)=0,"",_xlfn.XLOOKUP(orders!C936,customers!$A$1:$A$1001,customers!$C$1:$C$1001,,0))</f>
        <v>rcuttspy@techcrunch.com</v>
      </c>
      <c r="H936" s="2" t="str">
        <f>_xlfn.XLOOKUP(C936,customers!$A$1:$A$1001,customers!$G$1:$G$1001,,0)</f>
        <v>United States</v>
      </c>
      <c r="I936" t="str">
        <f>INDEX(products!$A$1:$G$49,MATCH(orders!$D936,products!$A$1:$A$49,0),MATCH(orders!I$1,products!$A$1:$G$1,0))</f>
        <v>Rob</v>
      </c>
      <c r="J936" t="str">
        <f t="shared" si="42"/>
        <v>Robusta</v>
      </c>
      <c r="K936" t="str">
        <f>INDEX(products!$A$1:$G$49,MATCH(orders!$D936,products!$A$1:$A$49,0),MATCH(orders!K$1,products!$A$1:$G$1,0))</f>
        <v>M</v>
      </c>
      <c r="L936" t="str">
        <f t="shared" si="43"/>
        <v>Medium</v>
      </c>
      <c r="M936" s="17">
        <f>INDEX(products!$A$1:$G$49,MATCH(orders!$D936,products!$A$1:$A$49,0),MATCH(orders!M$1,products!$A$1:$G$1,0))</f>
        <v>2.5</v>
      </c>
      <c r="N936" s="13">
        <f>INDEX(products!$A$1:$G$49,MATCH(orders!$D936,products!$A$1:$A$49,0),MATCH(orders!N$1,products!$A$1:$G$1,0))</f>
        <v>22.884999999999998</v>
      </c>
      <c r="O936" s="15">
        <f t="shared" si="44"/>
        <v>114.42499999999998</v>
      </c>
      <c r="P936" t="str">
        <f>_xlfn.XLOOKUP(C936,customers!$A$2:$A$1001,customers!$I$2:$I$1001,,0)</f>
        <v>No</v>
      </c>
    </row>
    <row r="937" spans="1:16" x14ac:dyDescent="0.25">
      <c r="A937" s="2" t="s">
        <v>5774</v>
      </c>
      <c r="B937" s="3">
        <v>44153</v>
      </c>
      <c r="C937" s="2" t="s">
        <v>5775</v>
      </c>
      <c r="D937" t="s">
        <v>6175</v>
      </c>
      <c r="E937" s="2">
        <v>6</v>
      </c>
      <c r="F937" s="2" t="str">
        <f>_xlfn.XLOOKUP(C937,customers!$A$2:$A$1001,customers!$B$2:$B$1001,,0)</f>
        <v>Michale Delves</v>
      </c>
      <c r="G937" s="2" t="str">
        <f>IF(_xlfn.XLOOKUP(orders!C937,customers!$A$1:$A$1001,customers!$C$1:$C$1001,,0)=0,"",_xlfn.XLOOKUP(orders!C937,customers!$A$1:$A$1001,customers!$C$1:$C$1001,,0))</f>
        <v>mdelvespz@nature.com</v>
      </c>
      <c r="H937" s="2" t="str">
        <f>_xlfn.XLOOKUP(C937,customers!$A$1:$A$1001,customers!$G$1:$G$1001,,0)</f>
        <v>United States</v>
      </c>
      <c r="I937" t="str">
        <f>INDEX(products!$A$1:$G$49,MATCH(orders!$D937,products!$A$1:$A$49,0),MATCH(orders!I$1,products!$A$1:$G$1,0))</f>
        <v>Ara</v>
      </c>
      <c r="J937" t="str">
        <f t="shared" si="42"/>
        <v>Arabica</v>
      </c>
      <c r="K937" t="str">
        <f>INDEX(products!$A$1:$G$49,MATCH(orders!$D937,products!$A$1:$A$49,0),MATCH(orders!K$1,products!$A$1:$G$1,0))</f>
        <v>M</v>
      </c>
      <c r="L937" t="str">
        <f t="shared" si="43"/>
        <v>Medium</v>
      </c>
      <c r="M937" s="17">
        <f>INDEX(products!$A$1:$G$49,MATCH(orders!$D937,products!$A$1:$A$49,0),MATCH(orders!M$1,products!$A$1:$G$1,0))</f>
        <v>2.5</v>
      </c>
      <c r="N937" s="13">
        <f>INDEX(products!$A$1:$G$49,MATCH(orders!$D937,products!$A$1:$A$49,0),MATCH(orders!N$1,products!$A$1:$G$1,0))</f>
        <v>25.874999999999996</v>
      </c>
      <c r="O937" s="15">
        <f t="shared" si="44"/>
        <v>155.24999999999997</v>
      </c>
      <c r="P937" t="str">
        <f>_xlfn.XLOOKUP(C937,customers!$A$2:$A$1001,customers!$I$2:$I$1001,,0)</f>
        <v>Yes</v>
      </c>
    </row>
    <row r="938" spans="1:16" x14ac:dyDescent="0.25">
      <c r="A938" s="2" t="s">
        <v>5780</v>
      </c>
      <c r="B938" s="3">
        <v>44493</v>
      </c>
      <c r="C938" s="2" t="s">
        <v>5781</v>
      </c>
      <c r="D938" t="s">
        <v>6169</v>
      </c>
      <c r="E938" s="2">
        <v>3</v>
      </c>
      <c r="F938" s="2" t="str">
        <f>_xlfn.XLOOKUP(C938,customers!$A$2:$A$1001,customers!$B$2:$B$1001,,0)</f>
        <v>Devland Gritton</v>
      </c>
      <c r="G938" s="2" t="str">
        <f>IF(_xlfn.XLOOKUP(orders!C938,customers!$A$1:$A$1001,customers!$C$1:$C$1001,,0)=0,"",_xlfn.XLOOKUP(orders!C938,customers!$A$1:$A$1001,customers!$C$1:$C$1001,,0))</f>
        <v>dgrittonq0@nydailynews.com</v>
      </c>
      <c r="H938" s="2" t="str">
        <f>_xlfn.XLOOKUP(C938,customers!$A$1:$A$1001,customers!$G$1:$G$1001,,0)</f>
        <v>United States</v>
      </c>
      <c r="I938" t="str">
        <f>INDEX(products!$A$1:$G$49,MATCH(orders!$D938,products!$A$1:$A$49,0),MATCH(orders!I$1,products!$A$1:$G$1,0))</f>
        <v>Lib</v>
      </c>
      <c r="J938" t="str">
        <f t="shared" si="42"/>
        <v>Liberica</v>
      </c>
      <c r="K938" t="str">
        <f>INDEX(products!$A$1:$G$49,MATCH(orders!$D938,products!$A$1:$A$49,0),MATCH(orders!K$1,products!$A$1:$G$1,0))</f>
        <v>D</v>
      </c>
      <c r="L938" t="str">
        <f t="shared" si="43"/>
        <v>Dark</v>
      </c>
      <c r="M938" s="17">
        <f>INDEX(products!$A$1:$G$49,MATCH(orders!$D938,products!$A$1:$A$49,0),MATCH(orders!M$1,products!$A$1:$G$1,0))</f>
        <v>0.5</v>
      </c>
      <c r="N938" s="13">
        <f>INDEX(products!$A$1:$G$49,MATCH(orders!$D938,products!$A$1:$A$49,0),MATCH(orders!N$1,products!$A$1:$G$1,0))</f>
        <v>7.77</v>
      </c>
      <c r="O938" s="15">
        <f t="shared" si="44"/>
        <v>23.31</v>
      </c>
      <c r="P938" t="str">
        <f>_xlfn.XLOOKUP(C938,customers!$A$2:$A$1001,customers!$I$2:$I$1001,,0)</f>
        <v>Yes</v>
      </c>
    </row>
    <row r="939" spans="1:16" x14ac:dyDescent="0.25">
      <c r="A939" s="2" t="s">
        <v>5780</v>
      </c>
      <c r="B939" s="3">
        <v>44493</v>
      </c>
      <c r="C939" s="2" t="s">
        <v>5781</v>
      </c>
      <c r="D939" t="s">
        <v>6151</v>
      </c>
      <c r="E939" s="2">
        <v>4</v>
      </c>
      <c r="F939" s="2" t="str">
        <f>_xlfn.XLOOKUP(C939,customers!$A$2:$A$1001,customers!$B$2:$B$1001,,0)</f>
        <v>Devland Gritton</v>
      </c>
      <c r="G939" s="2" t="str">
        <f>IF(_xlfn.XLOOKUP(orders!C939,customers!$A$1:$A$1001,customers!$C$1:$C$1001,,0)=0,"",_xlfn.XLOOKUP(orders!C939,customers!$A$1:$A$1001,customers!$C$1:$C$1001,,0))</f>
        <v>dgrittonq0@nydailynews.com</v>
      </c>
      <c r="H939" s="2" t="str">
        <f>_xlfn.XLOOKUP(C939,customers!$A$1:$A$1001,customers!$G$1:$G$1001,,0)</f>
        <v>United States</v>
      </c>
      <c r="I939" t="str">
        <f>INDEX(products!$A$1:$G$49,MATCH(orders!$D939,products!$A$1:$A$49,0),MATCH(orders!I$1,products!$A$1:$G$1,0))</f>
        <v>Rob</v>
      </c>
      <c r="J939" t="str">
        <f t="shared" si="42"/>
        <v>Robusta</v>
      </c>
      <c r="K939" t="str">
        <f>INDEX(products!$A$1:$G$49,MATCH(orders!$D939,products!$A$1:$A$49,0),MATCH(orders!K$1,products!$A$1:$G$1,0))</f>
        <v>M</v>
      </c>
      <c r="L939" t="str">
        <f t="shared" si="43"/>
        <v>Medium</v>
      </c>
      <c r="M939" s="17">
        <f>INDEX(products!$A$1:$G$49,MATCH(orders!$D939,products!$A$1:$A$49,0),MATCH(orders!M$1,products!$A$1:$G$1,0))</f>
        <v>2.5</v>
      </c>
      <c r="N939" s="13">
        <f>INDEX(products!$A$1:$G$49,MATCH(orders!$D939,products!$A$1:$A$49,0),MATCH(orders!N$1,products!$A$1:$G$1,0))</f>
        <v>22.884999999999998</v>
      </c>
      <c r="O939" s="15">
        <f t="shared" si="44"/>
        <v>91.539999999999992</v>
      </c>
      <c r="P939" t="str">
        <f>_xlfn.XLOOKUP(C939,customers!$A$2:$A$1001,customers!$I$2:$I$1001,,0)</f>
        <v>Yes</v>
      </c>
    </row>
    <row r="940" spans="1:16" x14ac:dyDescent="0.25">
      <c r="A940" s="2" t="s">
        <v>5791</v>
      </c>
      <c r="B940" s="3">
        <v>43829</v>
      </c>
      <c r="C940" s="2" t="s">
        <v>5792</v>
      </c>
      <c r="D940" t="s">
        <v>6171</v>
      </c>
      <c r="E940" s="2">
        <v>5</v>
      </c>
      <c r="F940" s="2" t="str">
        <f>_xlfn.XLOOKUP(C940,customers!$A$2:$A$1001,customers!$B$2:$B$1001,,0)</f>
        <v>Dell Gut</v>
      </c>
      <c r="G940" s="2" t="str">
        <f>IF(_xlfn.XLOOKUP(orders!C940,customers!$A$1:$A$1001,customers!$C$1:$C$1001,,0)=0,"",_xlfn.XLOOKUP(orders!C940,customers!$A$1:$A$1001,customers!$C$1:$C$1001,,0))</f>
        <v>dgutq2@umich.edu</v>
      </c>
      <c r="H940" s="2" t="str">
        <f>_xlfn.XLOOKUP(C940,customers!$A$1:$A$1001,customers!$G$1:$G$1001,,0)</f>
        <v>United States</v>
      </c>
      <c r="I940" t="str">
        <f>INDEX(products!$A$1:$G$49,MATCH(orders!$D940,products!$A$1:$A$49,0),MATCH(orders!I$1,products!$A$1:$G$1,0))</f>
        <v>Exc</v>
      </c>
      <c r="J940" t="str">
        <f t="shared" si="42"/>
        <v>Excelsa</v>
      </c>
      <c r="K940" t="str">
        <f>INDEX(products!$A$1:$G$49,MATCH(orders!$D940,products!$A$1:$A$49,0),MATCH(orders!K$1,products!$A$1:$G$1,0))</f>
        <v>L</v>
      </c>
      <c r="L940" t="str">
        <f t="shared" si="43"/>
        <v>Light</v>
      </c>
      <c r="M940" s="17">
        <f>INDEX(products!$A$1:$G$49,MATCH(orders!$D940,products!$A$1:$A$49,0),MATCH(orders!M$1,products!$A$1:$G$1,0))</f>
        <v>1</v>
      </c>
      <c r="N940" s="13">
        <f>INDEX(products!$A$1:$G$49,MATCH(orders!$D940,products!$A$1:$A$49,0),MATCH(orders!N$1,products!$A$1:$G$1,0))</f>
        <v>14.85</v>
      </c>
      <c r="O940" s="15">
        <f t="shared" si="44"/>
        <v>74.25</v>
      </c>
      <c r="P940" t="str">
        <f>_xlfn.XLOOKUP(C940,customers!$A$2:$A$1001,customers!$I$2:$I$1001,,0)</f>
        <v>Yes</v>
      </c>
    </row>
    <row r="941" spans="1:16" x14ac:dyDescent="0.25">
      <c r="A941" s="2" t="s">
        <v>5797</v>
      </c>
      <c r="B941" s="3">
        <v>44229</v>
      </c>
      <c r="C941" s="2" t="s">
        <v>5798</v>
      </c>
      <c r="D941" t="s">
        <v>6145</v>
      </c>
      <c r="E941" s="2">
        <v>6</v>
      </c>
      <c r="F941" s="2" t="str">
        <f>_xlfn.XLOOKUP(C941,customers!$A$2:$A$1001,customers!$B$2:$B$1001,,0)</f>
        <v>Willy Pummery</v>
      </c>
      <c r="G941" s="2" t="str">
        <f>IF(_xlfn.XLOOKUP(orders!C941,customers!$A$1:$A$1001,customers!$C$1:$C$1001,,0)=0,"",_xlfn.XLOOKUP(orders!C941,customers!$A$1:$A$1001,customers!$C$1:$C$1001,,0))</f>
        <v>wpummeryq3@topsy.com</v>
      </c>
      <c r="H941" s="2" t="str">
        <f>_xlfn.XLOOKUP(C941,customers!$A$1:$A$1001,customers!$G$1:$G$1001,,0)</f>
        <v>United States</v>
      </c>
      <c r="I941" t="str">
        <f>INDEX(products!$A$1:$G$49,MATCH(orders!$D941,products!$A$1:$A$49,0),MATCH(orders!I$1,products!$A$1:$G$1,0))</f>
        <v>Lib</v>
      </c>
      <c r="J941" t="str">
        <f t="shared" si="42"/>
        <v>Liberica</v>
      </c>
      <c r="K941" t="str">
        <f>INDEX(products!$A$1:$G$49,MATCH(orders!$D941,products!$A$1:$A$49,0),MATCH(orders!K$1,products!$A$1:$G$1,0))</f>
        <v>L</v>
      </c>
      <c r="L941" t="str">
        <f t="shared" si="43"/>
        <v>Light</v>
      </c>
      <c r="M941" s="17">
        <f>INDEX(products!$A$1:$G$49,MATCH(orders!$D941,products!$A$1:$A$49,0),MATCH(orders!M$1,products!$A$1:$G$1,0))</f>
        <v>0.2</v>
      </c>
      <c r="N941" s="13">
        <f>INDEX(products!$A$1:$G$49,MATCH(orders!$D941,products!$A$1:$A$49,0),MATCH(orders!N$1,products!$A$1:$G$1,0))</f>
        <v>4.7549999999999999</v>
      </c>
      <c r="O941" s="15">
        <f t="shared" si="44"/>
        <v>28.53</v>
      </c>
      <c r="P941" t="str">
        <f>_xlfn.XLOOKUP(C941,customers!$A$2:$A$1001,customers!$I$2:$I$1001,,0)</f>
        <v>No</v>
      </c>
    </row>
    <row r="942" spans="1:16" x14ac:dyDescent="0.25">
      <c r="A942" s="2" t="s">
        <v>5803</v>
      </c>
      <c r="B942" s="3">
        <v>44332</v>
      </c>
      <c r="C942" s="2" t="s">
        <v>5804</v>
      </c>
      <c r="D942" t="s">
        <v>6173</v>
      </c>
      <c r="E942" s="2">
        <v>2</v>
      </c>
      <c r="F942" s="2" t="str">
        <f>_xlfn.XLOOKUP(C942,customers!$A$2:$A$1001,customers!$B$2:$B$1001,,0)</f>
        <v>Geoffrey Siuda</v>
      </c>
      <c r="G942" s="2" t="str">
        <f>IF(_xlfn.XLOOKUP(orders!C942,customers!$A$1:$A$1001,customers!$C$1:$C$1001,,0)=0,"",_xlfn.XLOOKUP(orders!C942,customers!$A$1:$A$1001,customers!$C$1:$C$1001,,0))</f>
        <v>gsiudaq4@nytimes.com</v>
      </c>
      <c r="H942" s="2" t="str">
        <f>_xlfn.XLOOKUP(C942,customers!$A$1:$A$1001,customers!$G$1:$G$1001,,0)</f>
        <v>United States</v>
      </c>
      <c r="I942" t="str">
        <f>INDEX(products!$A$1:$G$49,MATCH(orders!$D942,products!$A$1:$A$49,0),MATCH(orders!I$1,products!$A$1:$G$1,0))</f>
        <v>Rob</v>
      </c>
      <c r="J942" t="str">
        <f t="shared" si="42"/>
        <v>Robusta</v>
      </c>
      <c r="K942" t="str">
        <f>INDEX(products!$A$1:$G$49,MATCH(orders!$D942,products!$A$1:$A$49,0),MATCH(orders!K$1,products!$A$1:$G$1,0))</f>
        <v>L</v>
      </c>
      <c r="L942" t="str">
        <f t="shared" si="43"/>
        <v>Light</v>
      </c>
      <c r="M942" s="17">
        <f>INDEX(products!$A$1:$G$49,MATCH(orders!$D942,products!$A$1:$A$49,0),MATCH(orders!M$1,products!$A$1:$G$1,0))</f>
        <v>0.5</v>
      </c>
      <c r="N942" s="13">
        <f>INDEX(products!$A$1:$G$49,MATCH(orders!$D942,products!$A$1:$A$49,0),MATCH(orders!N$1,products!$A$1:$G$1,0))</f>
        <v>7.169999999999999</v>
      </c>
      <c r="O942" s="15">
        <f t="shared" si="44"/>
        <v>14.339999999999998</v>
      </c>
      <c r="P942" t="str">
        <f>_xlfn.XLOOKUP(C942,customers!$A$2:$A$1001,customers!$I$2:$I$1001,,0)</f>
        <v>Yes</v>
      </c>
    </row>
    <row r="943" spans="1:16" x14ac:dyDescent="0.25">
      <c r="A943" s="2" t="s">
        <v>5809</v>
      </c>
      <c r="B943" s="3">
        <v>44674</v>
      </c>
      <c r="C943" s="2" t="s">
        <v>5810</v>
      </c>
      <c r="D943" t="s">
        <v>6180</v>
      </c>
      <c r="E943" s="2">
        <v>2</v>
      </c>
      <c r="F943" s="2" t="str">
        <f>_xlfn.XLOOKUP(C943,customers!$A$2:$A$1001,customers!$B$2:$B$1001,,0)</f>
        <v>Henderson Crowne</v>
      </c>
      <c r="G943" s="2" t="str">
        <f>IF(_xlfn.XLOOKUP(orders!C943,customers!$A$1:$A$1001,customers!$C$1:$C$1001,,0)=0,"",_xlfn.XLOOKUP(orders!C943,customers!$A$1:$A$1001,customers!$C$1:$C$1001,,0))</f>
        <v>hcrowneq5@wufoo.com</v>
      </c>
      <c r="H943" s="2" t="str">
        <f>_xlfn.XLOOKUP(C943,customers!$A$1:$A$1001,customers!$G$1:$G$1001,,0)</f>
        <v>Ireland</v>
      </c>
      <c r="I943" t="str">
        <f>INDEX(products!$A$1:$G$49,MATCH(orders!$D943,products!$A$1:$A$49,0),MATCH(orders!I$1,products!$A$1:$G$1,0))</f>
        <v>Ara</v>
      </c>
      <c r="J943" t="str">
        <f t="shared" si="42"/>
        <v>Arabica</v>
      </c>
      <c r="K943" t="str">
        <f>INDEX(products!$A$1:$G$49,MATCH(orders!$D943,products!$A$1:$A$49,0),MATCH(orders!K$1,products!$A$1:$G$1,0))</f>
        <v>L</v>
      </c>
      <c r="L943" t="str">
        <f t="shared" si="43"/>
        <v>Light</v>
      </c>
      <c r="M943" s="17">
        <f>INDEX(products!$A$1:$G$49,MATCH(orders!$D943,products!$A$1:$A$49,0),MATCH(orders!M$1,products!$A$1:$G$1,0))</f>
        <v>0.5</v>
      </c>
      <c r="N943" s="13">
        <f>INDEX(products!$A$1:$G$49,MATCH(orders!$D943,products!$A$1:$A$49,0),MATCH(orders!N$1,products!$A$1:$G$1,0))</f>
        <v>7.77</v>
      </c>
      <c r="O943" s="15">
        <f t="shared" si="44"/>
        <v>15.54</v>
      </c>
      <c r="P943" t="str">
        <f>_xlfn.XLOOKUP(C943,customers!$A$2:$A$1001,customers!$I$2:$I$1001,,0)</f>
        <v>Yes</v>
      </c>
    </row>
    <row r="944" spans="1:16" x14ac:dyDescent="0.25">
      <c r="A944" s="2" t="s">
        <v>5816</v>
      </c>
      <c r="B944" s="3">
        <v>44464</v>
      </c>
      <c r="C944" s="2" t="s">
        <v>5817</v>
      </c>
      <c r="D944" t="s">
        <v>6179</v>
      </c>
      <c r="E944" s="2">
        <v>3</v>
      </c>
      <c r="F944" s="2" t="str">
        <f>_xlfn.XLOOKUP(C944,customers!$A$2:$A$1001,customers!$B$2:$B$1001,,0)</f>
        <v>Vernor Pawsey</v>
      </c>
      <c r="G944" s="2" t="str">
        <f>IF(_xlfn.XLOOKUP(orders!C944,customers!$A$1:$A$1001,customers!$C$1:$C$1001,,0)=0,"",_xlfn.XLOOKUP(orders!C944,customers!$A$1:$A$1001,customers!$C$1:$C$1001,,0))</f>
        <v>vpawseyq6@tiny.cc</v>
      </c>
      <c r="H944" s="2" t="str">
        <f>_xlfn.XLOOKUP(C944,customers!$A$1:$A$1001,customers!$G$1:$G$1001,,0)</f>
        <v>United States</v>
      </c>
      <c r="I944" t="str">
        <f>INDEX(products!$A$1:$G$49,MATCH(orders!$D944,products!$A$1:$A$49,0),MATCH(orders!I$1,products!$A$1:$G$1,0))</f>
        <v>Rob</v>
      </c>
      <c r="J944" t="str">
        <f t="shared" si="42"/>
        <v>Robusta</v>
      </c>
      <c r="K944" t="str">
        <f>INDEX(products!$A$1:$G$49,MATCH(orders!$D944,products!$A$1:$A$49,0),MATCH(orders!K$1,products!$A$1:$G$1,0))</f>
        <v>L</v>
      </c>
      <c r="L944" t="str">
        <f t="shared" si="43"/>
        <v>Light</v>
      </c>
      <c r="M944" s="17">
        <f>INDEX(products!$A$1:$G$49,MATCH(orders!$D944,products!$A$1:$A$49,0),MATCH(orders!M$1,products!$A$1:$G$1,0))</f>
        <v>1</v>
      </c>
      <c r="N944" s="13">
        <f>INDEX(products!$A$1:$G$49,MATCH(orders!$D944,products!$A$1:$A$49,0),MATCH(orders!N$1,products!$A$1:$G$1,0))</f>
        <v>11.95</v>
      </c>
      <c r="O944" s="15">
        <f t="shared" si="44"/>
        <v>35.849999999999994</v>
      </c>
      <c r="P944" t="str">
        <f>_xlfn.XLOOKUP(C944,customers!$A$2:$A$1001,customers!$I$2:$I$1001,,0)</f>
        <v>No</v>
      </c>
    </row>
    <row r="945" spans="1:16" x14ac:dyDescent="0.25">
      <c r="A945" s="2" t="s">
        <v>5822</v>
      </c>
      <c r="B945" s="3">
        <v>44719</v>
      </c>
      <c r="C945" s="2" t="s">
        <v>5823</v>
      </c>
      <c r="D945" t="s">
        <v>6180</v>
      </c>
      <c r="E945" s="2">
        <v>6</v>
      </c>
      <c r="F945" s="2" t="str">
        <f>_xlfn.XLOOKUP(C945,customers!$A$2:$A$1001,customers!$B$2:$B$1001,,0)</f>
        <v>Augustin Waterhouse</v>
      </c>
      <c r="G945" s="2" t="str">
        <f>IF(_xlfn.XLOOKUP(orders!C945,customers!$A$1:$A$1001,customers!$C$1:$C$1001,,0)=0,"",_xlfn.XLOOKUP(orders!C945,customers!$A$1:$A$1001,customers!$C$1:$C$1001,,0))</f>
        <v>awaterhouseq7@istockphoto.com</v>
      </c>
      <c r="H945" s="2" t="str">
        <f>_xlfn.XLOOKUP(C945,customers!$A$1:$A$1001,customers!$G$1:$G$1001,,0)</f>
        <v>United States</v>
      </c>
      <c r="I945" t="str">
        <f>INDEX(products!$A$1:$G$49,MATCH(orders!$D945,products!$A$1:$A$49,0),MATCH(orders!I$1,products!$A$1:$G$1,0))</f>
        <v>Ara</v>
      </c>
      <c r="J945" t="str">
        <f t="shared" si="42"/>
        <v>Arabica</v>
      </c>
      <c r="K945" t="str">
        <f>INDEX(products!$A$1:$G$49,MATCH(orders!$D945,products!$A$1:$A$49,0),MATCH(orders!K$1,products!$A$1:$G$1,0))</f>
        <v>L</v>
      </c>
      <c r="L945" t="str">
        <f t="shared" si="43"/>
        <v>Light</v>
      </c>
      <c r="M945" s="17">
        <f>INDEX(products!$A$1:$G$49,MATCH(orders!$D945,products!$A$1:$A$49,0),MATCH(orders!M$1,products!$A$1:$G$1,0))</f>
        <v>0.5</v>
      </c>
      <c r="N945" s="13">
        <f>INDEX(products!$A$1:$G$49,MATCH(orders!$D945,products!$A$1:$A$49,0),MATCH(orders!N$1,products!$A$1:$G$1,0))</f>
        <v>7.77</v>
      </c>
      <c r="O945" s="15">
        <f t="shared" si="44"/>
        <v>46.62</v>
      </c>
      <c r="P945" t="str">
        <f>_xlfn.XLOOKUP(C945,customers!$A$2:$A$1001,customers!$I$2:$I$1001,,0)</f>
        <v>No</v>
      </c>
    </row>
    <row r="946" spans="1:16" x14ac:dyDescent="0.25">
      <c r="A946" s="2" t="s">
        <v>5828</v>
      </c>
      <c r="B946" s="3">
        <v>44054</v>
      </c>
      <c r="C946" s="2" t="s">
        <v>5829</v>
      </c>
      <c r="D946" t="s">
        <v>6173</v>
      </c>
      <c r="E946" s="2">
        <v>5</v>
      </c>
      <c r="F946" s="2" t="str">
        <f>_xlfn.XLOOKUP(C946,customers!$A$2:$A$1001,customers!$B$2:$B$1001,,0)</f>
        <v>Fanchon Haughian</v>
      </c>
      <c r="G946" s="2" t="str">
        <f>IF(_xlfn.XLOOKUP(orders!C946,customers!$A$1:$A$1001,customers!$C$1:$C$1001,,0)=0,"",_xlfn.XLOOKUP(orders!C946,customers!$A$1:$A$1001,customers!$C$1:$C$1001,,0))</f>
        <v>fhaughianq8@1688.com</v>
      </c>
      <c r="H946" s="2" t="str">
        <f>_xlfn.XLOOKUP(C946,customers!$A$1:$A$1001,customers!$G$1:$G$1001,,0)</f>
        <v>United States</v>
      </c>
      <c r="I946" t="str">
        <f>INDEX(products!$A$1:$G$49,MATCH(orders!$D946,products!$A$1:$A$49,0),MATCH(orders!I$1,products!$A$1:$G$1,0))</f>
        <v>Rob</v>
      </c>
      <c r="J946" t="str">
        <f t="shared" si="42"/>
        <v>Robusta</v>
      </c>
      <c r="K946" t="str">
        <f>INDEX(products!$A$1:$G$49,MATCH(orders!$D946,products!$A$1:$A$49,0),MATCH(orders!K$1,products!$A$1:$G$1,0))</f>
        <v>L</v>
      </c>
      <c r="L946" t="str">
        <f t="shared" si="43"/>
        <v>Light</v>
      </c>
      <c r="M946" s="17">
        <f>INDEX(products!$A$1:$G$49,MATCH(orders!$D946,products!$A$1:$A$49,0),MATCH(orders!M$1,products!$A$1:$G$1,0))</f>
        <v>0.5</v>
      </c>
      <c r="N946" s="13">
        <f>INDEX(products!$A$1:$G$49,MATCH(orders!$D946,products!$A$1:$A$49,0),MATCH(orders!N$1,products!$A$1:$G$1,0))</f>
        <v>7.169999999999999</v>
      </c>
      <c r="O946" s="15">
        <f t="shared" si="44"/>
        <v>35.849999999999994</v>
      </c>
      <c r="P946" t="str">
        <f>_xlfn.XLOOKUP(C946,customers!$A$2:$A$1001,customers!$I$2:$I$1001,,0)</f>
        <v>No</v>
      </c>
    </row>
    <row r="947" spans="1:16" x14ac:dyDescent="0.25">
      <c r="A947" s="2" t="s">
        <v>5834</v>
      </c>
      <c r="B947" s="3">
        <v>43524</v>
      </c>
      <c r="C947" s="2" t="s">
        <v>5835</v>
      </c>
      <c r="D947" t="s">
        <v>6165</v>
      </c>
      <c r="E947" s="2">
        <v>4</v>
      </c>
      <c r="F947" s="2" t="str">
        <f>_xlfn.XLOOKUP(C947,customers!$A$2:$A$1001,customers!$B$2:$B$1001,,0)</f>
        <v>Jaimie Hatz</v>
      </c>
      <c r="G947" s="2" t="str">
        <f>IF(_xlfn.XLOOKUP(orders!C947,customers!$A$1:$A$1001,customers!$C$1:$C$1001,,0)=0,"",_xlfn.XLOOKUP(orders!C947,customers!$A$1:$A$1001,customers!$C$1:$C$1001,,0))</f>
        <v/>
      </c>
      <c r="H947" s="2" t="str">
        <f>_xlfn.XLOOKUP(C947,customers!$A$1:$A$1001,customers!$G$1:$G$1001,,0)</f>
        <v>United States</v>
      </c>
      <c r="I947" t="str">
        <f>INDEX(products!$A$1:$G$49,MATCH(orders!$D947,products!$A$1:$A$49,0),MATCH(orders!I$1,products!$A$1:$G$1,0))</f>
        <v>Lib</v>
      </c>
      <c r="J947" t="str">
        <f t="shared" si="42"/>
        <v>Liberica</v>
      </c>
      <c r="K947" t="str">
        <f>INDEX(products!$A$1:$G$49,MATCH(orders!$D947,products!$A$1:$A$49,0),MATCH(orders!K$1,products!$A$1:$G$1,0))</f>
        <v>D</v>
      </c>
      <c r="L947" t="str">
        <f t="shared" si="43"/>
        <v>Dark</v>
      </c>
      <c r="M947" s="17">
        <f>INDEX(products!$A$1:$G$49,MATCH(orders!$D947,products!$A$1:$A$49,0),MATCH(orders!M$1,products!$A$1:$G$1,0))</f>
        <v>2.5</v>
      </c>
      <c r="N947" s="13">
        <f>INDEX(products!$A$1:$G$49,MATCH(orders!$D947,products!$A$1:$A$49,0),MATCH(orders!N$1,products!$A$1:$G$1,0))</f>
        <v>29.784999999999997</v>
      </c>
      <c r="O947" s="15">
        <f t="shared" si="44"/>
        <v>119.13999999999999</v>
      </c>
      <c r="P947" t="str">
        <f>_xlfn.XLOOKUP(C947,customers!$A$2:$A$1001,customers!$I$2:$I$1001,,0)</f>
        <v>No</v>
      </c>
    </row>
    <row r="948" spans="1:16" x14ac:dyDescent="0.25">
      <c r="A948" s="2" t="s">
        <v>5839</v>
      </c>
      <c r="B948" s="3">
        <v>43719</v>
      </c>
      <c r="C948" s="2" t="s">
        <v>5840</v>
      </c>
      <c r="D948" t="s">
        <v>6169</v>
      </c>
      <c r="E948" s="2">
        <v>3</v>
      </c>
      <c r="F948" s="2" t="str">
        <f>_xlfn.XLOOKUP(C948,customers!$A$2:$A$1001,customers!$B$2:$B$1001,,0)</f>
        <v>Edeline Edney</v>
      </c>
      <c r="G948" s="2" t="str">
        <f>IF(_xlfn.XLOOKUP(orders!C948,customers!$A$1:$A$1001,customers!$C$1:$C$1001,,0)=0,"",_xlfn.XLOOKUP(orders!C948,customers!$A$1:$A$1001,customers!$C$1:$C$1001,,0))</f>
        <v/>
      </c>
      <c r="H948" s="2" t="str">
        <f>_xlfn.XLOOKUP(C948,customers!$A$1:$A$1001,customers!$G$1:$G$1001,,0)</f>
        <v>United States</v>
      </c>
      <c r="I948" t="str">
        <f>INDEX(products!$A$1:$G$49,MATCH(orders!$D948,products!$A$1:$A$49,0),MATCH(orders!I$1,products!$A$1:$G$1,0))</f>
        <v>Lib</v>
      </c>
      <c r="J948" t="str">
        <f t="shared" si="42"/>
        <v>Liberica</v>
      </c>
      <c r="K948" t="str">
        <f>INDEX(products!$A$1:$G$49,MATCH(orders!$D948,products!$A$1:$A$49,0),MATCH(orders!K$1,products!$A$1:$G$1,0))</f>
        <v>D</v>
      </c>
      <c r="L948" t="str">
        <f t="shared" si="43"/>
        <v>Dark</v>
      </c>
      <c r="M948" s="17">
        <f>INDEX(products!$A$1:$G$49,MATCH(orders!$D948,products!$A$1:$A$49,0),MATCH(orders!M$1,products!$A$1:$G$1,0))</f>
        <v>0.5</v>
      </c>
      <c r="N948" s="13">
        <f>INDEX(products!$A$1:$G$49,MATCH(orders!$D948,products!$A$1:$A$49,0),MATCH(orders!N$1,products!$A$1:$G$1,0))</f>
        <v>7.77</v>
      </c>
      <c r="O948" s="15">
        <f t="shared" si="44"/>
        <v>23.31</v>
      </c>
      <c r="P948" t="str">
        <f>_xlfn.XLOOKUP(C948,customers!$A$2:$A$1001,customers!$I$2:$I$1001,,0)</f>
        <v>No</v>
      </c>
    </row>
    <row r="949" spans="1:16" x14ac:dyDescent="0.25">
      <c r="A949" s="2" t="s">
        <v>5844</v>
      </c>
      <c r="B949" s="3">
        <v>44294</v>
      </c>
      <c r="C949" s="2" t="s">
        <v>5845</v>
      </c>
      <c r="D949" t="s">
        <v>6155</v>
      </c>
      <c r="E949" s="2">
        <v>1</v>
      </c>
      <c r="F949" s="2" t="str">
        <f>_xlfn.XLOOKUP(C949,customers!$A$2:$A$1001,customers!$B$2:$B$1001,,0)</f>
        <v>Rickie Faltin</v>
      </c>
      <c r="G949" s="2" t="str">
        <f>IF(_xlfn.XLOOKUP(orders!C949,customers!$A$1:$A$1001,customers!$C$1:$C$1001,,0)=0,"",_xlfn.XLOOKUP(orders!C949,customers!$A$1:$A$1001,customers!$C$1:$C$1001,,0))</f>
        <v>rfaltinqb@topsy.com</v>
      </c>
      <c r="H949" s="2" t="str">
        <f>_xlfn.XLOOKUP(C949,customers!$A$1:$A$1001,customers!$G$1:$G$1001,,0)</f>
        <v>Ireland</v>
      </c>
      <c r="I949" t="str">
        <f>INDEX(products!$A$1:$G$49,MATCH(orders!$D949,products!$A$1:$A$49,0),MATCH(orders!I$1,products!$A$1:$G$1,0))</f>
        <v>Ara</v>
      </c>
      <c r="J949" t="str">
        <f t="shared" si="42"/>
        <v>Arabica</v>
      </c>
      <c r="K949" t="str">
        <f>INDEX(products!$A$1:$G$49,MATCH(orders!$D949,products!$A$1:$A$49,0),MATCH(orders!K$1,products!$A$1:$G$1,0))</f>
        <v>M</v>
      </c>
      <c r="L949" t="str">
        <f t="shared" si="43"/>
        <v>Medium</v>
      </c>
      <c r="M949" s="17">
        <f>INDEX(products!$A$1:$G$49,MATCH(orders!$D949,products!$A$1:$A$49,0),MATCH(orders!M$1,products!$A$1:$G$1,0))</f>
        <v>1</v>
      </c>
      <c r="N949" s="13">
        <f>INDEX(products!$A$1:$G$49,MATCH(orders!$D949,products!$A$1:$A$49,0),MATCH(orders!N$1,products!$A$1:$G$1,0))</f>
        <v>11.25</v>
      </c>
      <c r="O949" s="15">
        <f t="shared" si="44"/>
        <v>11.25</v>
      </c>
      <c r="P949" t="str">
        <f>_xlfn.XLOOKUP(C949,customers!$A$2:$A$1001,customers!$I$2:$I$1001,,0)</f>
        <v>No</v>
      </c>
    </row>
    <row r="950" spans="1:16" x14ac:dyDescent="0.25">
      <c r="A950" s="2" t="s">
        <v>5849</v>
      </c>
      <c r="B950" s="3">
        <v>44445</v>
      </c>
      <c r="C950" s="2" t="s">
        <v>5850</v>
      </c>
      <c r="D950" t="s">
        <v>6185</v>
      </c>
      <c r="E950" s="2">
        <v>3</v>
      </c>
      <c r="F950" s="2" t="str">
        <f>_xlfn.XLOOKUP(C950,customers!$A$2:$A$1001,customers!$B$2:$B$1001,,0)</f>
        <v>Gnni Cheeke</v>
      </c>
      <c r="G950" s="2" t="str">
        <f>IF(_xlfn.XLOOKUP(orders!C950,customers!$A$1:$A$1001,customers!$C$1:$C$1001,,0)=0,"",_xlfn.XLOOKUP(orders!C950,customers!$A$1:$A$1001,customers!$C$1:$C$1001,,0))</f>
        <v>gcheekeqc@sitemeter.com</v>
      </c>
      <c r="H950" s="2" t="str">
        <f>_xlfn.XLOOKUP(C950,customers!$A$1:$A$1001,customers!$G$1:$G$1001,,0)</f>
        <v>United Kingdom</v>
      </c>
      <c r="I950" t="str">
        <f>INDEX(products!$A$1:$G$49,MATCH(orders!$D950,products!$A$1:$A$49,0),MATCH(orders!I$1,products!$A$1:$G$1,0))</f>
        <v>Exc</v>
      </c>
      <c r="J950" t="str">
        <f t="shared" si="42"/>
        <v>Excelsa</v>
      </c>
      <c r="K950" t="str">
        <f>INDEX(products!$A$1:$G$49,MATCH(orders!$D950,products!$A$1:$A$49,0),MATCH(orders!K$1,products!$A$1:$G$1,0))</f>
        <v>D</v>
      </c>
      <c r="L950" t="str">
        <f t="shared" si="43"/>
        <v>Dark</v>
      </c>
      <c r="M950" s="17">
        <f>INDEX(products!$A$1:$G$49,MATCH(orders!$D950,products!$A$1:$A$49,0),MATCH(orders!M$1,products!$A$1:$G$1,0))</f>
        <v>2.5</v>
      </c>
      <c r="N950" s="13">
        <f>INDEX(products!$A$1:$G$49,MATCH(orders!$D950,products!$A$1:$A$49,0),MATCH(orders!N$1,products!$A$1:$G$1,0))</f>
        <v>27.945</v>
      </c>
      <c r="O950" s="15">
        <f t="shared" si="44"/>
        <v>83.835000000000008</v>
      </c>
      <c r="P950" t="str">
        <f>_xlfn.XLOOKUP(C950,customers!$A$2:$A$1001,customers!$I$2:$I$1001,,0)</f>
        <v>Yes</v>
      </c>
    </row>
    <row r="951" spans="1:16" x14ac:dyDescent="0.25">
      <c r="A951" s="2" t="s">
        <v>5855</v>
      </c>
      <c r="B951" s="3">
        <v>44449</v>
      </c>
      <c r="C951" s="2" t="s">
        <v>5856</v>
      </c>
      <c r="D951" t="s">
        <v>6142</v>
      </c>
      <c r="E951" s="2">
        <v>4</v>
      </c>
      <c r="F951" s="2" t="str">
        <f>_xlfn.XLOOKUP(C951,customers!$A$2:$A$1001,customers!$B$2:$B$1001,,0)</f>
        <v>Gwenni Ratt</v>
      </c>
      <c r="G951" s="2" t="str">
        <f>IF(_xlfn.XLOOKUP(orders!C951,customers!$A$1:$A$1001,customers!$C$1:$C$1001,,0)=0,"",_xlfn.XLOOKUP(orders!C951,customers!$A$1:$A$1001,customers!$C$1:$C$1001,,0))</f>
        <v>grattqd@phpbb.com</v>
      </c>
      <c r="H951" s="2" t="str">
        <f>_xlfn.XLOOKUP(C951,customers!$A$1:$A$1001,customers!$G$1:$G$1001,,0)</f>
        <v>Ireland</v>
      </c>
      <c r="I951" t="str">
        <f>INDEX(products!$A$1:$G$49,MATCH(orders!$D951,products!$A$1:$A$49,0),MATCH(orders!I$1,products!$A$1:$G$1,0))</f>
        <v>Rob</v>
      </c>
      <c r="J951" t="str">
        <f t="shared" si="42"/>
        <v>Robusta</v>
      </c>
      <c r="K951" t="str">
        <f>INDEX(products!$A$1:$G$49,MATCH(orders!$D951,products!$A$1:$A$49,0),MATCH(orders!K$1,products!$A$1:$G$1,0))</f>
        <v>L</v>
      </c>
      <c r="L951" t="str">
        <f t="shared" si="43"/>
        <v>Light</v>
      </c>
      <c r="M951" s="17">
        <f>INDEX(products!$A$1:$G$49,MATCH(orders!$D951,products!$A$1:$A$49,0),MATCH(orders!M$1,products!$A$1:$G$1,0))</f>
        <v>2.5</v>
      </c>
      <c r="N951" s="13">
        <f>INDEX(products!$A$1:$G$49,MATCH(orders!$D951,products!$A$1:$A$49,0),MATCH(orders!N$1,products!$A$1:$G$1,0))</f>
        <v>27.484999999999996</v>
      </c>
      <c r="O951" s="15">
        <f t="shared" si="44"/>
        <v>109.93999999999998</v>
      </c>
      <c r="P951" t="str">
        <f>_xlfn.XLOOKUP(C951,customers!$A$2:$A$1001,customers!$I$2:$I$1001,,0)</f>
        <v>No</v>
      </c>
    </row>
    <row r="952" spans="1:16" x14ac:dyDescent="0.25">
      <c r="A952" s="2" t="s">
        <v>5861</v>
      </c>
      <c r="B952" s="3">
        <v>44703</v>
      </c>
      <c r="C952" s="2" t="s">
        <v>5862</v>
      </c>
      <c r="D952" t="s">
        <v>6178</v>
      </c>
      <c r="E952" s="2">
        <v>4</v>
      </c>
      <c r="F952" s="2" t="str">
        <f>_xlfn.XLOOKUP(C952,customers!$A$2:$A$1001,customers!$B$2:$B$1001,,0)</f>
        <v>Johnath Fairebrother</v>
      </c>
      <c r="G952" s="2" t="str">
        <f>IF(_xlfn.XLOOKUP(orders!C952,customers!$A$1:$A$1001,customers!$C$1:$C$1001,,0)=0,"",_xlfn.XLOOKUP(orders!C952,customers!$A$1:$A$1001,customers!$C$1:$C$1001,,0))</f>
        <v/>
      </c>
      <c r="H952" s="2" t="str">
        <f>_xlfn.XLOOKUP(C952,customers!$A$1:$A$1001,customers!$G$1:$G$1001,,0)</f>
        <v>United States</v>
      </c>
      <c r="I952" t="str">
        <f>INDEX(products!$A$1:$G$49,MATCH(orders!$D952,products!$A$1:$A$49,0),MATCH(orders!I$1,products!$A$1:$G$1,0))</f>
        <v>Rob</v>
      </c>
      <c r="J952" t="str">
        <f t="shared" si="42"/>
        <v>Robusta</v>
      </c>
      <c r="K952" t="str">
        <f>INDEX(products!$A$1:$G$49,MATCH(orders!$D952,products!$A$1:$A$49,0),MATCH(orders!K$1,products!$A$1:$G$1,0))</f>
        <v>L</v>
      </c>
      <c r="L952" t="str">
        <f t="shared" si="43"/>
        <v>Light</v>
      </c>
      <c r="M952" s="17">
        <f>INDEX(products!$A$1:$G$49,MATCH(orders!$D952,products!$A$1:$A$49,0),MATCH(orders!M$1,products!$A$1:$G$1,0))</f>
        <v>0.2</v>
      </c>
      <c r="N952" s="13">
        <f>INDEX(products!$A$1:$G$49,MATCH(orders!$D952,products!$A$1:$A$49,0),MATCH(orders!N$1,products!$A$1:$G$1,0))</f>
        <v>3.5849999999999995</v>
      </c>
      <c r="O952" s="15">
        <f t="shared" si="44"/>
        <v>14.339999999999998</v>
      </c>
      <c r="P952" t="str">
        <f>_xlfn.XLOOKUP(C952,customers!$A$2:$A$1001,customers!$I$2:$I$1001,,0)</f>
        <v>Yes</v>
      </c>
    </row>
    <row r="953" spans="1:16" x14ac:dyDescent="0.25">
      <c r="A953" s="2" t="s">
        <v>5866</v>
      </c>
      <c r="B953" s="3">
        <v>44092</v>
      </c>
      <c r="C953" s="2" t="s">
        <v>5867</v>
      </c>
      <c r="D953" t="s">
        <v>6178</v>
      </c>
      <c r="E953" s="2">
        <v>6</v>
      </c>
      <c r="F953" s="2" t="str">
        <f>_xlfn.XLOOKUP(C953,customers!$A$2:$A$1001,customers!$B$2:$B$1001,,0)</f>
        <v>Ingamar Eberlein</v>
      </c>
      <c r="G953" s="2" t="str">
        <f>IF(_xlfn.XLOOKUP(orders!C953,customers!$A$1:$A$1001,customers!$C$1:$C$1001,,0)=0,"",_xlfn.XLOOKUP(orders!C953,customers!$A$1:$A$1001,customers!$C$1:$C$1001,,0))</f>
        <v>ieberleinqf@hc360.com</v>
      </c>
      <c r="H953" s="2" t="str">
        <f>_xlfn.XLOOKUP(C953,customers!$A$1:$A$1001,customers!$G$1:$G$1001,,0)</f>
        <v>United States</v>
      </c>
      <c r="I953" t="str">
        <f>INDEX(products!$A$1:$G$49,MATCH(orders!$D953,products!$A$1:$A$49,0),MATCH(orders!I$1,products!$A$1:$G$1,0))</f>
        <v>Rob</v>
      </c>
      <c r="J953" t="str">
        <f t="shared" si="42"/>
        <v>Robusta</v>
      </c>
      <c r="K953" t="str">
        <f>INDEX(products!$A$1:$G$49,MATCH(orders!$D953,products!$A$1:$A$49,0),MATCH(orders!K$1,products!$A$1:$G$1,0))</f>
        <v>L</v>
      </c>
      <c r="L953" t="str">
        <f t="shared" si="43"/>
        <v>Light</v>
      </c>
      <c r="M953" s="17">
        <f>INDEX(products!$A$1:$G$49,MATCH(orders!$D953,products!$A$1:$A$49,0),MATCH(orders!M$1,products!$A$1:$G$1,0))</f>
        <v>0.2</v>
      </c>
      <c r="N953" s="13">
        <f>INDEX(products!$A$1:$G$49,MATCH(orders!$D953,products!$A$1:$A$49,0),MATCH(orders!N$1,products!$A$1:$G$1,0))</f>
        <v>3.5849999999999995</v>
      </c>
      <c r="O953" s="15">
        <f t="shared" si="44"/>
        <v>21.509999999999998</v>
      </c>
      <c r="P953" t="str">
        <f>_xlfn.XLOOKUP(C953,customers!$A$2:$A$1001,customers!$I$2:$I$1001,,0)</f>
        <v>No</v>
      </c>
    </row>
    <row r="954" spans="1:16" x14ac:dyDescent="0.25">
      <c r="A954" s="2" t="s">
        <v>5872</v>
      </c>
      <c r="B954" s="3">
        <v>44439</v>
      </c>
      <c r="C954" s="2" t="s">
        <v>5873</v>
      </c>
      <c r="D954" t="s">
        <v>6155</v>
      </c>
      <c r="E954" s="2">
        <v>2</v>
      </c>
      <c r="F954" s="2" t="str">
        <f>_xlfn.XLOOKUP(C954,customers!$A$2:$A$1001,customers!$B$2:$B$1001,,0)</f>
        <v>Jilly Dreng</v>
      </c>
      <c r="G954" s="2" t="str">
        <f>IF(_xlfn.XLOOKUP(orders!C954,customers!$A$1:$A$1001,customers!$C$1:$C$1001,,0)=0,"",_xlfn.XLOOKUP(orders!C954,customers!$A$1:$A$1001,customers!$C$1:$C$1001,,0))</f>
        <v>jdrengqg@uiuc.edu</v>
      </c>
      <c r="H954" s="2" t="str">
        <f>_xlfn.XLOOKUP(C954,customers!$A$1:$A$1001,customers!$G$1:$G$1001,,0)</f>
        <v>Ireland</v>
      </c>
      <c r="I954" t="str">
        <f>INDEX(products!$A$1:$G$49,MATCH(orders!$D954,products!$A$1:$A$49,0),MATCH(orders!I$1,products!$A$1:$G$1,0))</f>
        <v>Ara</v>
      </c>
      <c r="J954" t="str">
        <f t="shared" si="42"/>
        <v>Arabica</v>
      </c>
      <c r="K954" t="str">
        <f>INDEX(products!$A$1:$G$49,MATCH(orders!$D954,products!$A$1:$A$49,0),MATCH(orders!K$1,products!$A$1:$G$1,0))</f>
        <v>M</v>
      </c>
      <c r="L954" t="str">
        <f t="shared" si="43"/>
        <v>Medium</v>
      </c>
      <c r="M954" s="17">
        <f>INDEX(products!$A$1:$G$49,MATCH(orders!$D954,products!$A$1:$A$49,0),MATCH(orders!M$1,products!$A$1:$G$1,0))</f>
        <v>1</v>
      </c>
      <c r="N954" s="13">
        <f>INDEX(products!$A$1:$G$49,MATCH(orders!$D954,products!$A$1:$A$49,0),MATCH(orders!N$1,products!$A$1:$G$1,0))</f>
        <v>11.25</v>
      </c>
      <c r="O954" s="15">
        <f t="shared" si="44"/>
        <v>22.5</v>
      </c>
      <c r="P954" t="str">
        <f>_xlfn.XLOOKUP(C954,customers!$A$2:$A$1001,customers!$I$2:$I$1001,,0)</f>
        <v>Yes</v>
      </c>
    </row>
    <row r="955" spans="1:16" x14ac:dyDescent="0.25">
      <c r="A955" s="2" t="s">
        <v>5878</v>
      </c>
      <c r="B955" s="3">
        <v>44582</v>
      </c>
      <c r="C955" s="2" t="s">
        <v>5764</v>
      </c>
      <c r="D955" t="s">
        <v>6167</v>
      </c>
      <c r="E955" s="2">
        <v>1</v>
      </c>
      <c r="F955" s="2" t="str">
        <f>_xlfn.XLOOKUP(C955,customers!$A$2:$A$1001,customers!$B$2:$B$1001,,0)</f>
        <v>Brenn Dundredge</v>
      </c>
      <c r="G955" s="2" t="str">
        <f>IF(_xlfn.XLOOKUP(orders!C955,customers!$A$1:$A$1001,customers!$C$1:$C$1001,,0)=0,"",_xlfn.XLOOKUP(orders!C955,customers!$A$1:$A$1001,customers!$C$1:$C$1001,,0))</f>
        <v/>
      </c>
      <c r="H955" s="2" t="str">
        <f>_xlfn.XLOOKUP(C955,customers!$A$1:$A$1001,customers!$G$1:$G$1001,,0)</f>
        <v>United States</v>
      </c>
      <c r="I955" t="str">
        <f>INDEX(products!$A$1:$G$49,MATCH(orders!$D955,products!$A$1:$A$49,0),MATCH(orders!I$1,products!$A$1:$G$1,0))</f>
        <v>Ara</v>
      </c>
      <c r="J955" t="str">
        <f t="shared" si="42"/>
        <v>Arabica</v>
      </c>
      <c r="K955" t="str">
        <f>INDEX(products!$A$1:$G$49,MATCH(orders!$D955,products!$A$1:$A$49,0),MATCH(orders!K$1,products!$A$1:$G$1,0))</f>
        <v>L</v>
      </c>
      <c r="L955" t="str">
        <f t="shared" si="43"/>
        <v>Light</v>
      </c>
      <c r="M955" s="17">
        <f>INDEX(products!$A$1:$G$49,MATCH(orders!$D955,products!$A$1:$A$49,0),MATCH(orders!M$1,products!$A$1:$G$1,0))</f>
        <v>0.2</v>
      </c>
      <c r="N955" s="13">
        <f>INDEX(products!$A$1:$G$49,MATCH(orders!$D955,products!$A$1:$A$49,0),MATCH(orders!N$1,products!$A$1:$G$1,0))</f>
        <v>3.8849999999999998</v>
      </c>
      <c r="O955" s="15">
        <f t="shared" si="44"/>
        <v>3.8849999999999998</v>
      </c>
      <c r="P955" t="str">
        <f>_xlfn.XLOOKUP(C955,customers!$A$2:$A$1001,customers!$I$2:$I$1001,,0)</f>
        <v>Yes</v>
      </c>
    </row>
    <row r="956" spans="1:16" x14ac:dyDescent="0.25">
      <c r="A956" s="2" t="s">
        <v>5884</v>
      </c>
      <c r="B956" s="3">
        <v>44722</v>
      </c>
      <c r="C956" s="2" t="s">
        <v>5764</v>
      </c>
      <c r="D956" t="s">
        <v>6185</v>
      </c>
      <c r="E956" s="2">
        <v>1</v>
      </c>
      <c r="F956" s="2" t="str">
        <f>_xlfn.XLOOKUP(C956,customers!$A$2:$A$1001,customers!$B$2:$B$1001,,0)</f>
        <v>Brenn Dundredge</v>
      </c>
      <c r="G956" s="2" t="str">
        <f>IF(_xlfn.XLOOKUP(orders!C956,customers!$A$1:$A$1001,customers!$C$1:$C$1001,,0)=0,"",_xlfn.XLOOKUP(orders!C956,customers!$A$1:$A$1001,customers!$C$1:$C$1001,,0))</f>
        <v/>
      </c>
      <c r="H956" s="2" t="str">
        <f>_xlfn.XLOOKUP(C956,customers!$A$1:$A$1001,customers!$G$1:$G$1001,,0)</f>
        <v>United States</v>
      </c>
      <c r="I956" t="str">
        <f>INDEX(products!$A$1:$G$49,MATCH(orders!$D956,products!$A$1:$A$49,0),MATCH(orders!I$1,products!$A$1:$G$1,0))</f>
        <v>Exc</v>
      </c>
      <c r="J956" t="str">
        <f t="shared" si="42"/>
        <v>Excelsa</v>
      </c>
      <c r="K956" t="str">
        <f>INDEX(products!$A$1:$G$49,MATCH(orders!$D956,products!$A$1:$A$49,0),MATCH(orders!K$1,products!$A$1:$G$1,0))</f>
        <v>D</v>
      </c>
      <c r="L956" t="str">
        <f t="shared" si="43"/>
        <v>Dark</v>
      </c>
      <c r="M956" s="17">
        <f>INDEX(products!$A$1:$G$49,MATCH(orders!$D956,products!$A$1:$A$49,0),MATCH(orders!M$1,products!$A$1:$G$1,0))</f>
        <v>2.5</v>
      </c>
      <c r="N956" s="13">
        <f>INDEX(products!$A$1:$G$49,MATCH(orders!$D956,products!$A$1:$A$49,0),MATCH(orders!N$1,products!$A$1:$G$1,0))</f>
        <v>27.945</v>
      </c>
      <c r="O956" s="15">
        <f t="shared" si="44"/>
        <v>27.945</v>
      </c>
      <c r="P956" t="str">
        <f>_xlfn.XLOOKUP(C956,customers!$A$2:$A$1001,customers!$I$2:$I$1001,,0)</f>
        <v>Yes</v>
      </c>
    </row>
    <row r="957" spans="1:16" x14ac:dyDescent="0.25">
      <c r="A957" s="2" t="s">
        <v>5890</v>
      </c>
      <c r="B957" s="3">
        <v>43582</v>
      </c>
      <c r="C957" s="2" t="s">
        <v>5764</v>
      </c>
      <c r="D957" t="s">
        <v>6148</v>
      </c>
      <c r="E957" s="2">
        <v>5</v>
      </c>
      <c r="F957" s="2" t="str">
        <f>_xlfn.XLOOKUP(C957,customers!$A$2:$A$1001,customers!$B$2:$B$1001,,0)</f>
        <v>Brenn Dundredge</v>
      </c>
      <c r="G957" s="2" t="str">
        <f>IF(_xlfn.XLOOKUP(orders!C957,customers!$A$1:$A$1001,customers!$C$1:$C$1001,,0)=0,"",_xlfn.XLOOKUP(orders!C957,customers!$A$1:$A$1001,customers!$C$1:$C$1001,,0))</f>
        <v/>
      </c>
      <c r="H957" s="2" t="str">
        <f>_xlfn.XLOOKUP(C957,customers!$A$1:$A$1001,customers!$G$1:$G$1001,,0)</f>
        <v>United States</v>
      </c>
      <c r="I957" t="str">
        <f>INDEX(products!$A$1:$G$49,MATCH(orders!$D957,products!$A$1:$A$49,0),MATCH(orders!I$1,products!$A$1:$G$1,0))</f>
        <v>Exc</v>
      </c>
      <c r="J957" t="str">
        <f t="shared" si="42"/>
        <v>Excelsa</v>
      </c>
      <c r="K957" t="str">
        <f>INDEX(products!$A$1:$G$49,MATCH(orders!$D957,products!$A$1:$A$49,0),MATCH(orders!K$1,products!$A$1:$G$1,0))</f>
        <v>L</v>
      </c>
      <c r="L957" t="str">
        <f t="shared" si="43"/>
        <v>Light</v>
      </c>
      <c r="M957" s="17">
        <f>INDEX(products!$A$1:$G$49,MATCH(orders!$D957,products!$A$1:$A$49,0),MATCH(orders!M$1,products!$A$1:$G$1,0))</f>
        <v>2.5</v>
      </c>
      <c r="N957" s="13">
        <f>INDEX(products!$A$1:$G$49,MATCH(orders!$D957,products!$A$1:$A$49,0),MATCH(orders!N$1,products!$A$1:$G$1,0))</f>
        <v>34.154999999999994</v>
      </c>
      <c r="O957" s="15">
        <f t="shared" si="44"/>
        <v>170.77499999999998</v>
      </c>
      <c r="P957" t="str">
        <f>_xlfn.XLOOKUP(C957,customers!$A$2:$A$1001,customers!$I$2:$I$1001,,0)</f>
        <v>Yes</v>
      </c>
    </row>
    <row r="958" spans="1:16" x14ac:dyDescent="0.25">
      <c r="A958" s="2" t="s">
        <v>5890</v>
      </c>
      <c r="B958" s="3">
        <v>43582</v>
      </c>
      <c r="C958" s="2" t="s">
        <v>5764</v>
      </c>
      <c r="D958" t="s">
        <v>6142</v>
      </c>
      <c r="E958" s="2">
        <v>2</v>
      </c>
      <c r="F958" s="2" t="str">
        <f>_xlfn.XLOOKUP(C958,customers!$A$2:$A$1001,customers!$B$2:$B$1001,,0)</f>
        <v>Brenn Dundredge</v>
      </c>
      <c r="G958" s="2" t="str">
        <f>IF(_xlfn.XLOOKUP(orders!C958,customers!$A$1:$A$1001,customers!$C$1:$C$1001,,0)=0,"",_xlfn.XLOOKUP(orders!C958,customers!$A$1:$A$1001,customers!$C$1:$C$1001,,0))</f>
        <v/>
      </c>
      <c r="H958" s="2" t="str">
        <f>_xlfn.XLOOKUP(C958,customers!$A$1:$A$1001,customers!$G$1:$G$1001,,0)</f>
        <v>United States</v>
      </c>
      <c r="I958" t="str">
        <f>INDEX(products!$A$1:$G$49,MATCH(orders!$D958,products!$A$1:$A$49,0),MATCH(orders!I$1,products!$A$1:$G$1,0))</f>
        <v>Rob</v>
      </c>
      <c r="J958" t="str">
        <f t="shared" si="42"/>
        <v>Robusta</v>
      </c>
      <c r="K958" t="str">
        <f>INDEX(products!$A$1:$G$49,MATCH(orders!$D958,products!$A$1:$A$49,0),MATCH(orders!K$1,products!$A$1:$G$1,0))</f>
        <v>L</v>
      </c>
      <c r="L958" t="str">
        <f t="shared" si="43"/>
        <v>Light</v>
      </c>
      <c r="M958" s="17">
        <f>INDEX(products!$A$1:$G$49,MATCH(orders!$D958,products!$A$1:$A$49,0),MATCH(orders!M$1,products!$A$1:$G$1,0))</f>
        <v>2.5</v>
      </c>
      <c r="N958" s="13">
        <f>INDEX(products!$A$1:$G$49,MATCH(orders!$D958,products!$A$1:$A$49,0),MATCH(orders!N$1,products!$A$1:$G$1,0))</f>
        <v>27.484999999999996</v>
      </c>
      <c r="O958" s="15">
        <f t="shared" si="44"/>
        <v>54.969999999999992</v>
      </c>
      <c r="P958" t="str">
        <f>_xlfn.XLOOKUP(C958,customers!$A$2:$A$1001,customers!$I$2:$I$1001,,0)</f>
        <v>Yes</v>
      </c>
    </row>
    <row r="959" spans="1:16" x14ac:dyDescent="0.25">
      <c r="A959" s="2" t="s">
        <v>5890</v>
      </c>
      <c r="B959" s="3">
        <v>43582</v>
      </c>
      <c r="C959" s="2" t="s">
        <v>5764</v>
      </c>
      <c r="D959" t="s">
        <v>6171</v>
      </c>
      <c r="E959" s="2">
        <v>1</v>
      </c>
      <c r="F959" s="2" t="str">
        <f>_xlfn.XLOOKUP(C959,customers!$A$2:$A$1001,customers!$B$2:$B$1001,,0)</f>
        <v>Brenn Dundredge</v>
      </c>
      <c r="G959" s="2" t="str">
        <f>IF(_xlfn.XLOOKUP(orders!C959,customers!$A$1:$A$1001,customers!$C$1:$C$1001,,0)=0,"",_xlfn.XLOOKUP(orders!C959,customers!$A$1:$A$1001,customers!$C$1:$C$1001,,0))</f>
        <v/>
      </c>
      <c r="H959" s="2" t="str">
        <f>_xlfn.XLOOKUP(C959,customers!$A$1:$A$1001,customers!$G$1:$G$1001,,0)</f>
        <v>United States</v>
      </c>
      <c r="I959" t="str">
        <f>INDEX(products!$A$1:$G$49,MATCH(orders!$D959,products!$A$1:$A$49,0),MATCH(orders!I$1,products!$A$1:$G$1,0))</f>
        <v>Exc</v>
      </c>
      <c r="J959" t="str">
        <f t="shared" si="42"/>
        <v>Excelsa</v>
      </c>
      <c r="K959" t="str">
        <f>INDEX(products!$A$1:$G$49,MATCH(orders!$D959,products!$A$1:$A$49,0),MATCH(orders!K$1,products!$A$1:$G$1,0))</f>
        <v>L</v>
      </c>
      <c r="L959" t="str">
        <f t="shared" si="43"/>
        <v>Light</v>
      </c>
      <c r="M959" s="17">
        <f>INDEX(products!$A$1:$G$49,MATCH(orders!$D959,products!$A$1:$A$49,0),MATCH(orders!M$1,products!$A$1:$G$1,0))</f>
        <v>1</v>
      </c>
      <c r="N959" s="13">
        <f>INDEX(products!$A$1:$G$49,MATCH(orders!$D959,products!$A$1:$A$49,0),MATCH(orders!N$1,products!$A$1:$G$1,0))</f>
        <v>14.85</v>
      </c>
      <c r="O959" s="15">
        <f t="shared" si="44"/>
        <v>14.85</v>
      </c>
      <c r="P959" t="str">
        <f>_xlfn.XLOOKUP(C959,customers!$A$2:$A$1001,customers!$I$2:$I$1001,,0)</f>
        <v>Yes</v>
      </c>
    </row>
    <row r="960" spans="1:16" x14ac:dyDescent="0.25">
      <c r="A960" s="2" t="s">
        <v>5890</v>
      </c>
      <c r="B960" s="3">
        <v>43582</v>
      </c>
      <c r="C960" s="2" t="s">
        <v>5764</v>
      </c>
      <c r="D960" t="s">
        <v>6167</v>
      </c>
      <c r="E960" s="2">
        <v>2</v>
      </c>
      <c r="F960" s="2" t="str">
        <f>_xlfn.XLOOKUP(C960,customers!$A$2:$A$1001,customers!$B$2:$B$1001,,0)</f>
        <v>Brenn Dundredge</v>
      </c>
      <c r="G960" s="2" t="str">
        <f>IF(_xlfn.XLOOKUP(orders!C960,customers!$A$1:$A$1001,customers!$C$1:$C$1001,,0)=0,"",_xlfn.XLOOKUP(orders!C960,customers!$A$1:$A$1001,customers!$C$1:$C$1001,,0))</f>
        <v/>
      </c>
      <c r="H960" s="2" t="str">
        <f>_xlfn.XLOOKUP(C960,customers!$A$1:$A$1001,customers!$G$1:$G$1001,,0)</f>
        <v>United States</v>
      </c>
      <c r="I960" t="str">
        <f>INDEX(products!$A$1:$G$49,MATCH(orders!$D960,products!$A$1:$A$49,0),MATCH(orders!I$1,products!$A$1:$G$1,0))</f>
        <v>Ara</v>
      </c>
      <c r="J960" t="str">
        <f t="shared" si="42"/>
        <v>Arabica</v>
      </c>
      <c r="K960" t="str">
        <f>INDEX(products!$A$1:$G$49,MATCH(orders!$D960,products!$A$1:$A$49,0),MATCH(orders!K$1,products!$A$1:$G$1,0))</f>
        <v>L</v>
      </c>
      <c r="L960" t="str">
        <f t="shared" si="43"/>
        <v>Light</v>
      </c>
      <c r="M960" s="17">
        <f>INDEX(products!$A$1:$G$49,MATCH(orders!$D960,products!$A$1:$A$49,0),MATCH(orders!M$1,products!$A$1:$G$1,0))</f>
        <v>0.2</v>
      </c>
      <c r="N960" s="13">
        <f>INDEX(products!$A$1:$G$49,MATCH(orders!$D960,products!$A$1:$A$49,0),MATCH(orders!N$1,products!$A$1:$G$1,0))</f>
        <v>3.8849999999999998</v>
      </c>
      <c r="O960" s="15">
        <f t="shared" si="44"/>
        <v>7.77</v>
      </c>
      <c r="P960" t="str">
        <f>_xlfn.XLOOKUP(C960,customers!$A$2:$A$1001,customers!$I$2:$I$1001,,0)</f>
        <v>Yes</v>
      </c>
    </row>
    <row r="961" spans="1:16" x14ac:dyDescent="0.25">
      <c r="A961" s="2" t="s">
        <v>5910</v>
      </c>
      <c r="B961" s="3">
        <v>44598</v>
      </c>
      <c r="C961" s="2" t="s">
        <v>5911</v>
      </c>
      <c r="D961" t="s">
        <v>6145</v>
      </c>
      <c r="E961" s="2">
        <v>5</v>
      </c>
      <c r="F961" s="2" t="str">
        <f>_xlfn.XLOOKUP(C961,customers!$A$2:$A$1001,customers!$B$2:$B$1001,,0)</f>
        <v>Rhodie Strathern</v>
      </c>
      <c r="G961" s="2" t="str">
        <f>IF(_xlfn.XLOOKUP(orders!C961,customers!$A$1:$A$1001,customers!$C$1:$C$1001,,0)=0,"",_xlfn.XLOOKUP(orders!C961,customers!$A$1:$A$1001,customers!$C$1:$C$1001,,0))</f>
        <v>rstrathernqn@devhub.com</v>
      </c>
      <c r="H961" s="2" t="str">
        <f>_xlfn.XLOOKUP(C961,customers!$A$1:$A$1001,customers!$G$1:$G$1001,,0)</f>
        <v>United States</v>
      </c>
      <c r="I961" t="str">
        <f>INDEX(products!$A$1:$G$49,MATCH(orders!$D961,products!$A$1:$A$49,0),MATCH(orders!I$1,products!$A$1:$G$1,0))</f>
        <v>Lib</v>
      </c>
      <c r="J961" t="str">
        <f t="shared" si="42"/>
        <v>Liberica</v>
      </c>
      <c r="K961" t="str">
        <f>INDEX(products!$A$1:$G$49,MATCH(orders!$D961,products!$A$1:$A$49,0),MATCH(orders!K$1,products!$A$1:$G$1,0))</f>
        <v>L</v>
      </c>
      <c r="L961" t="str">
        <f t="shared" si="43"/>
        <v>Light</v>
      </c>
      <c r="M961" s="17">
        <f>INDEX(products!$A$1:$G$49,MATCH(orders!$D961,products!$A$1:$A$49,0),MATCH(orders!M$1,products!$A$1:$G$1,0))</f>
        <v>0.2</v>
      </c>
      <c r="N961" s="13">
        <f>INDEX(products!$A$1:$G$49,MATCH(orders!$D961,products!$A$1:$A$49,0),MATCH(orders!N$1,products!$A$1:$G$1,0))</f>
        <v>4.7549999999999999</v>
      </c>
      <c r="O961" s="15">
        <f t="shared" si="44"/>
        <v>23.774999999999999</v>
      </c>
      <c r="P961" t="str">
        <f>_xlfn.XLOOKUP(C961,customers!$A$2:$A$1001,customers!$I$2:$I$1001,,0)</f>
        <v>Yes</v>
      </c>
    </row>
    <row r="962" spans="1:16" x14ac:dyDescent="0.25">
      <c r="A962" s="2" t="s">
        <v>5915</v>
      </c>
      <c r="B962" s="3">
        <v>44591</v>
      </c>
      <c r="C962" s="2" t="s">
        <v>5916</v>
      </c>
      <c r="D962" t="s">
        <v>6170</v>
      </c>
      <c r="E962" s="2">
        <v>5</v>
      </c>
      <c r="F962" s="2" t="str">
        <f>_xlfn.XLOOKUP(C962,customers!$A$2:$A$1001,customers!$B$2:$B$1001,,0)</f>
        <v>Chad Miguel</v>
      </c>
      <c r="G962" s="2" t="str">
        <f>IF(_xlfn.XLOOKUP(orders!C962,customers!$A$1:$A$1001,customers!$C$1:$C$1001,,0)=0,"",_xlfn.XLOOKUP(orders!C962,customers!$A$1:$A$1001,customers!$C$1:$C$1001,,0))</f>
        <v>cmiguelqo@exblog.jp</v>
      </c>
      <c r="H962" s="2" t="str">
        <f>_xlfn.XLOOKUP(C962,customers!$A$1:$A$1001,customers!$G$1:$G$1001,,0)</f>
        <v>United States</v>
      </c>
      <c r="I962" t="str">
        <f>INDEX(products!$A$1:$G$49,MATCH(orders!$D962,products!$A$1:$A$49,0),MATCH(orders!I$1,products!$A$1:$G$1,0))</f>
        <v>Lib</v>
      </c>
      <c r="J962" t="str">
        <f t="shared" ref="J962:J1025" si="45">IF(I962="Rob","Robusta", IF(I962="Exc", "Excelsa", IF(I962="Lib","Liberica", IF(I962="Ara","Arabica",""))))</f>
        <v>Liberica</v>
      </c>
      <c r="K962" t="str">
        <f>INDEX(products!$A$1:$G$49,MATCH(orders!$D962,products!$A$1:$A$49,0),MATCH(orders!K$1,products!$A$1:$G$1,0))</f>
        <v>L</v>
      </c>
      <c r="L962" t="str">
        <f t="shared" ref="L962:L1025" si="46">IF(K962="M","Medium", IF(K962="L","Light", IF(K962="D","Dark","")))</f>
        <v>Light</v>
      </c>
      <c r="M962" s="17">
        <f>INDEX(products!$A$1:$G$49,MATCH(orders!$D962,products!$A$1:$A$49,0),MATCH(orders!M$1,products!$A$1:$G$1,0))</f>
        <v>1</v>
      </c>
      <c r="N962" s="13">
        <f>INDEX(products!$A$1:$G$49,MATCH(orders!$D962,products!$A$1:$A$49,0),MATCH(orders!N$1,products!$A$1:$G$1,0))</f>
        <v>15.85</v>
      </c>
      <c r="O962" s="15">
        <f t="shared" si="44"/>
        <v>79.25</v>
      </c>
      <c r="P962" t="str">
        <f>_xlfn.XLOOKUP(C962,customers!$A$2:$A$1001,customers!$I$2:$I$1001,,0)</f>
        <v>Yes</v>
      </c>
    </row>
    <row r="963" spans="1:16" x14ac:dyDescent="0.25">
      <c r="A963" s="2" t="s">
        <v>5921</v>
      </c>
      <c r="B963" s="3">
        <v>44158</v>
      </c>
      <c r="C963" s="2" t="s">
        <v>5922</v>
      </c>
      <c r="D963" t="s">
        <v>6168</v>
      </c>
      <c r="E963" s="2">
        <v>2</v>
      </c>
      <c r="F963" s="2" t="str">
        <f>_xlfn.XLOOKUP(C963,customers!$A$2:$A$1001,customers!$B$2:$B$1001,,0)</f>
        <v>Florinda Matusovsky</v>
      </c>
      <c r="G963" s="2" t="str">
        <f>IF(_xlfn.XLOOKUP(orders!C963,customers!$A$1:$A$1001,customers!$C$1:$C$1001,,0)=0,"",_xlfn.XLOOKUP(orders!C963,customers!$A$1:$A$1001,customers!$C$1:$C$1001,,0))</f>
        <v/>
      </c>
      <c r="H963" s="2" t="str">
        <f>_xlfn.XLOOKUP(C963,customers!$A$1:$A$1001,customers!$G$1:$G$1001,,0)</f>
        <v>United States</v>
      </c>
      <c r="I963" t="str">
        <f>INDEX(products!$A$1:$G$49,MATCH(orders!$D963,products!$A$1:$A$49,0),MATCH(orders!I$1,products!$A$1:$G$1,0))</f>
        <v>Ara</v>
      </c>
      <c r="J963" t="str">
        <f t="shared" si="45"/>
        <v>Arabica</v>
      </c>
      <c r="K963" t="str">
        <f>INDEX(products!$A$1:$G$49,MATCH(orders!$D963,products!$A$1:$A$49,0),MATCH(orders!K$1,products!$A$1:$G$1,0))</f>
        <v>D</v>
      </c>
      <c r="L963" t="str">
        <f t="shared" si="46"/>
        <v>Dark</v>
      </c>
      <c r="M963" s="17">
        <f>INDEX(products!$A$1:$G$49,MATCH(orders!$D963,products!$A$1:$A$49,0),MATCH(orders!M$1,products!$A$1:$G$1,0))</f>
        <v>2.5</v>
      </c>
      <c r="N963" s="13">
        <f>INDEX(products!$A$1:$G$49,MATCH(orders!$D963,products!$A$1:$A$49,0),MATCH(orders!N$1,products!$A$1:$G$1,0))</f>
        <v>22.884999999999998</v>
      </c>
      <c r="O963" s="15">
        <f t="shared" ref="O963:O1001" si="47">N963*E963</f>
        <v>45.769999999999996</v>
      </c>
      <c r="P963" t="str">
        <f>_xlfn.XLOOKUP(C963,customers!$A$2:$A$1001,customers!$I$2:$I$1001,,0)</f>
        <v>Yes</v>
      </c>
    </row>
    <row r="964" spans="1:16" x14ac:dyDescent="0.25">
      <c r="A964" s="2" t="s">
        <v>5926</v>
      </c>
      <c r="B964" s="3">
        <v>44664</v>
      </c>
      <c r="C964" s="2" t="s">
        <v>5927</v>
      </c>
      <c r="D964" t="s">
        <v>6177</v>
      </c>
      <c r="E964" s="2">
        <v>1</v>
      </c>
      <c r="F964" s="2" t="str">
        <f>_xlfn.XLOOKUP(C964,customers!$A$2:$A$1001,customers!$B$2:$B$1001,,0)</f>
        <v>Morly Rocks</v>
      </c>
      <c r="G964" s="2" t="str">
        <f>IF(_xlfn.XLOOKUP(orders!C964,customers!$A$1:$A$1001,customers!$C$1:$C$1001,,0)=0,"",_xlfn.XLOOKUP(orders!C964,customers!$A$1:$A$1001,customers!$C$1:$C$1001,,0))</f>
        <v>mrocksqq@exblog.jp</v>
      </c>
      <c r="H964" s="2" t="str">
        <f>_xlfn.XLOOKUP(C964,customers!$A$1:$A$1001,customers!$G$1:$G$1001,,0)</f>
        <v>Ireland</v>
      </c>
      <c r="I964" t="str">
        <f>INDEX(products!$A$1:$G$49,MATCH(orders!$D964,products!$A$1:$A$49,0),MATCH(orders!I$1,products!$A$1:$G$1,0))</f>
        <v>Rob</v>
      </c>
      <c r="J964" t="str">
        <f t="shared" si="45"/>
        <v>Robusta</v>
      </c>
      <c r="K964" t="str">
        <f>INDEX(products!$A$1:$G$49,MATCH(orders!$D964,products!$A$1:$A$49,0),MATCH(orders!K$1,products!$A$1:$G$1,0))</f>
        <v>D</v>
      </c>
      <c r="L964" t="str">
        <f t="shared" si="46"/>
        <v>Dark</v>
      </c>
      <c r="M964" s="17">
        <f>INDEX(products!$A$1:$G$49,MATCH(orders!$D964,products!$A$1:$A$49,0),MATCH(orders!M$1,products!$A$1:$G$1,0))</f>
        <v>1</v>
      </c>
      <c r="N964" s="13">
        <f>INDEX(products!$A$1:$G$49,MATCH(orders!$D964,products!$A$1:$A$49,0),MATCH(orders!N$1,products!$A$1:$G$1,0))</f>
        <v>8.9499999999999993</v>
      </c>
      <c r="O964" s="15">
        <f t="shared" si="47"/>
        <v>8.9499999999999993</v>
      </c>
      <c r="P964" t="str">
        <f>_xlfn.XLOOKUP(C964,customers!$A$2:$A$1001,customers!$I$2:$I$1001,,0)</f>
        <v>Yes</v>
      </c>
    </row>
    <row r="965" spans="1:16" x14ac:dyDescent="0.25">
      <c r="A965" s="2" t="s">
        <v>5932</v>
      </c>
      <c r="B965" s="3">
        <v>44203</v>
      </c>
      <c r="C965" s="2" t="s">
        <v>5933</v>
      </c>
      <c r="D965" t="s">
        <v>6146</v>
      </c>
      <c r="E965" s="2">
        <v>4</v>
      </c>
      <c r="F965" s="2" t="str">
        <f>_xlfn.XLOOKUP(C965,customers!$A$2:$A$1001,customers!$B$2:$B$1001,,0)</f>
        <v>Yuri Burrells</v>
      </c>
      <c r="G965" s="2" t="str">
        <f>IF(_xlfn.XLOOKUP(orders!C965,customers!$A$1:$A$1001,customers!$C$1:$C$1001,,0)=0,"",_xlfn.XLOOKUP(orders!C965,customers!$A$1:$A$1001,customers!$C$1:$C$1001,,0))</f>
        <v>yburrellsqr@vinaora.com</v>
      </c>
      <c r="H965" s="2" t="str">
        <f>_xlfn.XLOOKUP(C965,customers!$A$1:$A$1001,customers!$G$1:$G$1001,,0)</f>
        <v>United States</v>
      </c>
      <c r="I965" t="str">
        <f>INDEX(products!$A$1:$G$49,MATCH(orders!$D965,products!$A$1:$A$49,0),MATCH(orders!I$1,products!$A$1:$G$1,0))</f>
        <v>Rob</v>
      </c>
      <c r="J965" t="str">
        <f t="shared" si="45"/>
        <v>Robusta</v>
      </c>
      <c r="K965" t="str">
        <f>INDEX(products!$A$1:$G$49,MATCH(orders!$D965,products!$A$1:$A$49,0),MATCH(orders!K$1,products!$A$1:$G$1,0))</f>
        <v>M</v>
      </c>
      <c r="L965" t="str">
        <f t="shared" si="46"/>
        <v>Medium</v>
      </c>
      <c r="M965" s="17">
        <f>INDEX(products!$A$1:$G$49,MATCH(orders!$D965,products!$A$1:$A$49,0),MATCH(orders!M$1,products!$A$1:$G$1,0))</f>
        <v>0.5</v>
      </c>
      <c r="N965" s="13">
        <f>INDEX(products!$A$1:$G$49,MATCH(orders!$D965,products!$A$1:$A$49,0),MATCH(orders!N$1,products!$A$1:$G$1,0))</f>
        <v>5.97</v>
      </c>
      <c r="O965" s="15">
        <f t="shared" si="47"/>
        <v>23.88</v>
      </c>
      <c r="P965" t="str">
        <f>_xlfn.XLOOKUP(C965,customers!$A$2:$A$1001,customers!$I$2:$I$1001,,0)</f>
        <v>Yes</v>
      </c>
    </row>
    <row r="966" spans="1:16" x14ac:dyDescent="0.25">
      <c r="A966" s="2" t="s">
        <v>5938</v>
      </c>
      <c r="B966" s="3">
        <v>43865</v>
      </c>
      <c r="C966" s="2" t="s">
        <v>5939</v>
      </c>
      <c r="D966" t="s">
        <v>6184</v>
      </c>
      <c r="E966" s="2">
        <v>5</v>
      </c>
      <c r="F966" s="2" t="str">
        <f>_xlfn.XLOOKUP(C966,customers!$A$2:$A$1001,customers!$B$2:$B$1001,,0)</f>
        <v>Cleopatra Goodrum</v>
      </c>
      <c r="G966" s="2" t="str">
        <f>IF(_xlfn.XLOOKUP(orders!C966,customers!$A$1:$A$1001,customers!$C$1:$C$1001,,0)=0,"",_xlfn.XLOOKUP(orders!C966,customers!$A$1:$A$1001,customers!$C$1:$C$1001,,0))</f>
        <v>cgoodrumqs@goodreads.com</v>
      </c>
      <c r="H966" s="2" t="str">
        <f>_xlfn.XLOOKUP(C966,customers!$A$1:$A$1001,customers!$G$1:$G$1001,,0)</f>
        <v>United States</v>
      </c>
      <c r="I966" t="str">
        <f>INDEX(products!$A$1:$G$49,MATCH(orders!$D966,products!$A$1:$A$49,0),MATCH(orders!I$1,products!$A$1:$G$1,0))</f>
        <v>Exc</v>
      </c>
      <c r="J966" t="str">
        <f t="shared" si="45"/>
        <v>Excelsa</v>
      </c>
      <c r="K966" t="str">
        <f>INDEX(products!$A$1:$G$49,MATCH(orders!$D966,products!$A$1:$A$49,0),MATCH(orders!K$1,products!$A$1:$G$1,0))</f>
        <v>L</v>
      </c>
      <c r="L966" t="str">
        <f t="shared" si="46"/>
        <v>Light</v>
      </c>
      <c r="M966" s="17">
        <f>INDEX(products!$A$1:$G$49,MATCH(orders!$D966,products!$A$1:$A$49,0),MATCH(orders!M$1,products!$A$1:$G$1,0))</f>
        <v>0.2</v>
      </c>
      <c r="N966" s="13">
        <f>INDEX(products!$A$1:$G$49,MATCH(orders!$D966,products!$A$1:$A$49,0),MATCH(orders!N$1,products!$A$1:$G$1,0))</f>
        <v>4.4550000000000001</v>
      </c>
      <c r="O966" s="15">
        <f t="shared" si="47"/>
        <v>22.274999999999999</v>
      </c>
      <c r="P966" t="str">
        <f>_xlfn.XLOOKUP(C966,customers!$A$2:$A$1001,customers!$I$2:$I$1001,,0)</f>
        <v>No</v>
      </c>
    </row>
    <row r="967" spans="1:16" x14ac:dyDescent="0.25">
      <c r="A967" s="2" t="s">
        <v>5944</v>
      </c>
      <c r="B967" s="3">
        <v>43724</v>
      </c>
      <c r="C967" s="2" t="s">
        <v>5945</v>
      </c>
      <c r="D967" t="s">
        <v>6138</v>
      </c>
      <c r="E967" s="2">
        <v>3</v>
      </c>
      <c r="F967" s="2" t="str">
        <f>_xlfn.XLOOKUP(C967,customers!$A$2:$A$1001,customers!$B$2:$B$1001,,0)</f>
        <v>Joey Jefferys</v>
      </c>
      <c r="G967" s="2" t="str">
        <f>IF(_xlfn.XLOOKUP(orders!C967,customers!$A$1:$A$1001,customers!$C$1:$C$1001,,0)=0,"",_xlfn.XLOOKUP(orders!C967,customers!$A$1:$A$1001,customers!$C$1:$C$1001,,0))</f>
        <v>jjefferysqt@blog.com</v>
      </c>
      <c r="H967" s="2" t="str">
        <f>_xlfn.XLOOKUP(C967,customers!$A$1:$A$1001,customers!$G$1:$G$1001,,0)</f>
        <v>United States</v>
      </c>
      <c r="I967" t="str">
        <f>INDEX(products!$A$1:$G$49,MATCH(orders!$D967,products!$A$1:$A$49,0),MATCH(orders!I$1,products!$A$1:$G$1,0))</f>
        <v>Rob</v>
      </c>
      <c r="J967" t="str">
        <f t="shared" si="45"/>
        <v>Robusta</v>
      </c>
      <c r="K967" t="str">
        <f>INDEX(products!$A$1:$G$49,MATCH(orders!$D967,products!$A$1:$A$49,0),MATCH(orders!K$1,products!$A$1:$G$1,0))</f>
        <v>M</v>
      </c>
      <c r="L967" t="str">
        <f t="shared" si="46"/>
        <v>Medium</v>
      </c>
      <c r="M967" s="17">
        <f>INDEX(products!$A$1:$G$49,MATCH(orders!$D967,products!$A$1:$A$49,0),MATCH(orders!M$1,products!$A$1:$G$1,0))</f>
        <v>1</v>
      </c>
      <c r="N967" s="13">
        <f>INDEX(products!$A$1:$G$49,MATCH(orders!$D967,products!$A$1:$A$49,0),MATCH(orders!N$1,products!$A$1:$G$1,0))</f>
        <v>9.9499999999999993</v>
      </c>
      <c r="O967" s="15">
        <f t="shared" si="47"/>
        <v>29.849999999999998</v>
      </c>
      <c r="P967" t="str">
        <f>_xlfn.XLOOKUP(C967,customers!$A$2:$A$1001,customers!$I$2:$I$1001,,0)</f>
        <v>Yes</v>
      </c>
    </row>
    <row r="968" spans="1:16" x14ac:dyDescent="0.25">
      <c r="A968" s="2" t="s">
        <v>5949</v>
      </c>
      <c r="B968" s="3">
        <v>43491</v>
      </c>
      <c r="C968" s="2" t="s">
        <v>5950</v>
      </c>
      <c r="D968" t="s">
        <v>6176</v>
      </c>
      <c r="E968" s="2">
        <v>6</v>
      </c>
      <c r="F968" s="2" t="str">
        <f>_xlfn.XLOOKUP(C968,customers!$A$2:$A$1001,customers!$B$2:$B$1001,,0)</f>
        <v>Bearnard Wardell</v>
      </c>
      <c r="G968" s="2" t="str">
        <f>IF(_xlfn.XLOOKUP(orders!C968,customers!$A$1:$A$1001,customers!$C$1:$C$1001,,0)=0,"",_xlfn.XLOOKUP(orders!C968,customers!$A$1:$A$1001,customers!$C$1:$C$1001,,0))</f>
        <v>bwardellqu@adobe.com</v>
      </c>
      <c r="H968" s="2" t="str">
        <f>_xlfn.XLOOKUP(C968,customers!$A$1:$A$1001,customers!$G$1:$G$1001,,0)</f>
        <v>United States</v>
      </c>
      <c r="I968" t="str">
        <f>INDEX(products!$A$1:$G$49,MATCH(orders!$D968,products!$A$1:$A$49,0),MATCH(orders!I$1,products!$A$1:$G$1,0))</f>
        <v>Exc</v>
      </c>
      <c r="J968" t="str">
        <f t="shared" si="45"/>
        <v>Excelsa</v>
      </c>
      <c r="K968" t="str">
        <f>INDEX(products!$A$1:$G$49,MATCH(orders!$D968,products!$A$1:$A$49,0),MATCH(orders!K$1,products!$A$1:$G$1,0))</f>
        <v>L</v>
      </c>
      <c r="L968" t="str">
        <f t="shared" si="46"/>
        <v>Light</v>
      </c>
      <c r="M968" s="17">
        <f>INDEX(products!$A$1:$G$49,MATCH(orders!$D968,products!$A$1:$A$49,0),MATCH(orders!M$1,products!$A$1:$G$1,0))</f>
        <v>0.5</v>
      </c>
      <c r="N968" s="13">
        <f>INDEX(products!$A$1:$G$49,MATCH(orders!$D968,products!$A$1:$A$49,0),MATCH(orders!N$1,products!$A$1:$G$1,0))</f>
        <v>8.91</v>
      </c>
      <c r="O968" s="15">
        <f t="shared" si="47"/>
        <v>53.46</v>
      </c>
      <c r="P968" t="str">
        <f>_xlfn.XLOOKUP(C968,customers!$A$2:$A$1001,customers!$I$2:$I$1001,,0)</f>
        <v>Yes</v>
      </c>
    </row>
    <row r="969" spans="1:16" x14ac:dyDescent="0.25">
      <c r="A969" s="2" t="s">
        <v>5955</v>
      </c>
      <c r="B969" s="3">
        <v>44246</v>
      </c>
      <c r="C969" s="2" t="s">
        <v>5956</v>
      </c>
      <c r="D969" t="s">
        <v>6163</v>
      </c>
      <c r="E969" s="2">
        <v>1</v>
      </c>
      <c r="F969" s="2" t="str">
        <f>_xlfn.XLOOKUP(C969,customers!$A$2:$A$1001,customers!$B$2:$B$1001,,0)</f>
        <v>Zeke Walisiak</v>
      </c>
      <c r="G969" s="2" t="str">
        <f>IF(_xlfn.XLOOKUP(orders!C969,customers!$A$1:$A$1001,customers!$C$1:$C$1001,,0)=0,"",_xlfn.XLOOKUP(orders!C969,customers!$A$1:$A$1001,customers!$C$1:$C$1001,,0))</f>
        <v>zwalisiakqv@ucsd.edu</v>
      </c>
      <c r="H969" s="2" t="str">
        <f>_xlfn.XLOOKUP(C969,customers!$A$1:$A$1001,customers!$G$1:$G$1001,,0)</f>
        <v>Ireland</v>
      </c>
      <c r="I969" t="str">
        <f>INDEX(products!$A$1:$G$49,MATCH(orders!$D969,products!$A$1:$A$49,0),MATCH(orders!I$1,products!$A$1:$G$1,0))</f>
        <v>Rob</v>
      </c>
      <c r="J969" t="str">
        <f t="shared" si="45"/>
        <v>Robusta</v>
      </c>
      <c r="K969" t="str">
        <f>INDEX(products!$A$1:$G$49,MATCH(orders!$D969,products!$A$1:$A$49,0),MATCH(orders!K$1,products!$A$1:$G$1,0))</f>
        <v>D</v>
      </c>
      <c r="L969" t="str">
        <f t="shared" si="46"/>
        <v>Dark</v>
      </c>
      <c r="M969" s="17">
        <f>INDEX(products!$A$1:$G$49,MATCH(orders!$D969,products!$A$1:$A$49,0),MATCH(orders!M$1,products!$A$1:$G$1,0))</f>
        <v>0.2</v>
      </c>
      <c r="N969" s="13">
        <f>INDEX(products!$A$1:$G$49,MATCH(orders!$D969,products!$A$1:$A$49,0),MATCH(orders!N$1,products!$A$1:$G$1,0))</f>
        <v>2.6849999999999996</v>
      </c>
      <c r="O969" s="15">
        <f t="shared" si="47"/>
        <v>2.6849999999999996</v>
      </c>
      <c r="P969" t="str">
        <f>_xlfn.XLOOKUP(C969,customers!$A$2:$A$1001,customers!$I$2:$I$1001,,0)</f>
        <v>Yes</v>
      </c>
    </row>
    <row r="970" spans="1:16" x14ac:dyDescent="0.25">
      <c r="A970" s="2" t="s">
        <v>5961</v>
      </c>
      <c r="B970" s="3">
        <v>44642</v>
      </c>
      <c r="C970" s="2" t="s">
        <v>5962</v>
      </c>
      <c r="D970" t="s">
        <v>6174</v>
      </c>
      <c r="E970" s="2">
        <v>2</v>
      </c>
      <c r="F970" s="2" t="str">
        <f>_xlfn.XLOOKUP(C970,customers!$A$2:$A$1001,customers!$B$2:$B$1001,,0)</f>
        <v>Wiley Leopold</v>
      </c>
      <c r="G970" s="2" t="str">
        <f>IF(_xlfn.XLOOKUP(orders!C970,customers!$A$1:$A$1001,customers!$C$1:$C$1001,,0)=0,"",_xlfn.XLOOKUP(orders!C970,customers!$A$1:$A$1001,customers!$C$1:$C$1001,,0))</f>
        <v>wleopoldqw@blogspot.com</v>
      </c>
      <c r="H970" s="2" t="str">
        <f>_xlfn.XLOOKUP(C970,customers!$A$1:$A$1001,customers!$G$1:$G$1001,,0)</f>
        <v>United States</v>
      </c>
      <c r="I970" t="str">
        <f>INDEX(products!$A$1:$G$49,MATCH(orders!$D970,products!$A$1:$A$49,0),MATCH(orders!I$1,products!$A$1:$G$1,0))</f>
        <v>Rob</v>
      </c>
      <c r="J970" t="str">
        <f t="shared" si="45"/>
        <v>Robusta</v>
      </c>
      <c r="K970" t="str">
        <f>INDEX(products!$A$1:$G$49,MATCH(orders!$D970,products!$A$1:$A$49,0),MATCH(orders!K$1,products!$A$1:$G$1,0))</f>
        <v>M</v>
      </c>
      <c r="L970" t="str">
        <f t="shared" si="46"/>
        <v>Medium</v>
      </c>
      <c r="M970" s="17">
        <f>INDEX(products!$A$1:$G$49,MATCH(orders!$D970,products!$A$1:$A$49,0),MATCH(orders!M$1,products!$A$1:$G$1,0))</f>
        <v>0.2</v>
      </c>
      <c r="N970" s="13">
        <f>INDEX(products!$A$1:$G$49,MATCH(orders!$D970,products!$A$1:$A$49,0),MATCH(orders!N$1,products!$A$1:$G$1,0))</f>
        <v>2.9849999999999999</v>
      </c>
      <c r="O970" s="15">
        <f t="shared" si="47"/>
        <v>5.97</v>
      </c>
      <c r="P970" t="str">
        <f>_xlfn.XLOOKUP(C970,customers!$A$2:$A$1001,customers!$I$2:$I$1001,,0)</f>
        <v>No</v>
      </c>
    </row>
    <row r="971" spans="1:16" x14ac:dyDescent="0.25">
      <c r="A971" s="2" t="s">
        <v>5967</v>
      </c>
      <c r="B971" s="3">
        <v>43649</v>
      </c>
      <c r="C971" s="2" t="s">
        <v>5968</v>
      </c>
      <c r="D971" t="s">
        <v>6143</v>
      </c>
      <c r="E971" s="2">
        <v>1</v>
      </c>
      <c r="F971" s="2" t="str">
        <f>_xlfn.XLOOKUP(C971,customers!$A$2:$A$1001,customers!$B$2:$B$1001,,0)</f>
        <v>Chiarra Shalders</v>
      </c>
      <c r="G971" s="2" t="str">
        <f>IF(_xlfn.XLOOKUP(orders!C971,customers!$A$1:$A$1001,customers!$C$1:$C$1001,,0)=0,"",_xlfn.XLOOKUP(orders!C971,customers!$A$1:$A$1001,customers!$C$1:$C$1001,,0))</f>
        <v>cshaldersqx@cisco.com</v>
      </c>
      <c r="H971" s="2" t="str">
        <f>_xlfn.XLOOKUP(C971,customers!$A$1:$A$1001,customers!$G$1:$G$1001,,0)</f>
        <v>United States</v>
      </c>
      <c r="I971" t="str">
        <f>INDEX(products!$A$1:$G$49,MATCH(orders!$D971,products!$A$1:$A$49,0),MATCH(orders!I$1,products!$A$1:$G$1,0))</f>
        <v>Lib</v>
      </c>
      <c r="J971" t="str">
        <f t="shared" si="45"/>
        <v>Liberica</v>
      </c>
      <c r="K971" t="str">
        <f>INDEX(products!$A$1:$G$49,MATCH(orders!$D971,products!$A$1:$A$49,0),MATCH(orders!K$1,products!$A$1:$G$1,0))</f>
        <v>D</v>
      </c>
      <c r="L971" t="str">
        <f t="shared" si="46"/>
        <v>Dark</v>
      </c>
      <c r="M971" s="17">
        <f>INDEX(products!$A$1:$G$49,MATCH(orders!$D971,products!$A$1:$A$49,0),MATCH(orders!M$1,products!$A$1:$G$1,0))</f>
        <v>1</v>
      </c>
      <c r="N971" s="13">
        <f>INDEX(products!$A$1:$G$49,MATCH(orders!$D971,products!$A$1:$A$49,0),MATCH(orders!N$1,products!$A$1:$G$1,0))</f>
        <v>12.95</v>
      </c>
      <c r="O971" s="15">
        <f t="shared" si="47"/>
        <v>12.95</v>
      </c>
      <c r="P971" t="str">
        <f>_xlfn.XLOOKUP(C971,customers!$A$2:$A$1001,customers!$I$2:$I$1001,,0)</f>
        <v>Yes</v>
      </c>
    </row>
    <row r="972" spans="1:16" x14ac:dyDescent="0.25">
      <c r="A972" s="2" t="s">
        <v>5973</v>
      </c>
      <c r="B972" s="3">
        <v>43729</v>
      </c>
      <c r="C972" s="2" t="s">
        <v>5974</v>
      </c>
      <c r="D972" t="s">
        <v>6139</v>
      </c>
      <c r="E972" s="2">
        <v>1</v>
      </c>
      <c r="F972" s="2" t="str">
        <f>_xlfn.XLOOKUP(C972,customers!$A$2:$A$1001,customers!$B$2:$B$1001,,0)</f>
        <v>Sharl Southerill</v>
      </c>
      <c r="G972" s="2" t="str">
        <f>IF(_xlfn.XLOOKUP(orders!C972,customers!$A$1:$A$1001,customers!$C$1:$C$1001,,0)=0,"",_xlfn.XLOOKUP(orders!C972,customers!$A$1:$A$1001,customers!$C$1:$C$1001,,0))</f>
        <v/>
      </c>
      <c r="H972" s="2" t="str">
        <f>_xlfn.XLOOKUP(C972,customers!$A$1:$A$1001,customers!$G$1:$G$1001,,0)</f>
        <v>United States</v>
      </c>
      <c r="I972" t="str">
        <f>INDEX(products!$A$1:$G$49,MATCH(orders!$D972,products!$A$1:$A$49,0),MATCH(orders!I$1,products!$A$1:$G$1,0))</f>
        <v>Exc</v>
      </c>
      <c r="J972" t="str">
        <f t="shared" si="45"/>
        <v>Excelsa</v>
      </c>
      <c r="K972" t="str">
        <f>INDEX(products!$A$1:$G$49,MATCH(orders!$D972,products!$A$1:$A$49,0),MATCH(orders!K$1,products!$A$1:$G$1,0))</f>
        <v>M</v>
      </c>
      <c r="L972" t="str">
        <f t="shared" si="46"/>
        <v>Medium</v>
      </c>
      <c r="M972" s="17">
        <f>INDEX(products!$A$1:$G$49,MATCH(orders!$D972,products!$A$1:$A$49,0),MATCH(orders!M$1,products!$A$1:$G$1,0))</f>
        <v>0.5</v>
      </c>
      <c r="N972" s="13">
        <f>INDEX(products!$A$1:$G$49,MATCH(orders!$D972,products!$A$1:$A$49,0),MATCH(orders!N$1,products!$A$1:$G$1,0))</f>
        <v>8.25</v>
      </c>
      <c r="O972" s="15">
        <f t="shared" si="47"/>
        <v>8.25</v>
      </c>
      <c r="P972" t="str">
        <f>_xlfn.XLOOKUP(C972,customers!$A$2:$A$1001,customers!$I$2:$I$1001,,0)</f>
        <v>No</v>
      </c>
    </row>
    <row r="973" spans="1:16" x14ac:dyDescent="0.25">
      <c r="A973" s="2" t="s">
        <v>5978</v>
      </c>
      <c r="B973" s="3">
        <v>43703</v>
      </c>
      <c r="C973" s="2" t="s">
        <v>5979</v>
      </c>
      <c r="D973" t="s">
        <v>6182</v>
      </c>
      <c r="E973" s="2">
        <v>5</v>
      </c>
      <c r="F973" s="2" t="str">
        <f>_xlfn.XLOOKUP(C973,customers!$A$2:$A$1001,customers!$B$2:$B$1001,,0)</f>
        <v>Noni Furber</v>
      </c>
      <c r="G973" s="2" t="str">
        <f>IF(_xlfn.XLOOKUP(orders!C973,customers!$A$1:$A$1001,customers!$C$1:$C$1001,,0)=0,"",_xlfn.XLOOKUP(orders!C973,customers!$A$1:$A$1001,customers!$C$1:$C$1001,,0))</f>
        <v>nfurberqz@jugem.jp</v>
      </c>
      <c r="H973" s="2" t="str">
        <f>_xlfn.XLOOKUP(C973,customers!$A$1:$A$1001,customers!$G$1:$G$1001,,0)</f>
        <v>United States</v>
      </c>
      <c r="I973" t="str">
        <f>INDEX(products!$A$1:$G$49,MATCH(orders!$D973,products!$A$1:$A$49,0),MATCH(orders!I$1,products!$A$1:$G$1,0))</f>
        <v>Ara</v>
      </c>
      <c r="J973" t="str">
        <f t="shared" si="45"/>
        <v>Arabica</v>
      </c>
      <c r="K973" t="str">
        <f>INDEX(products!$A$1:$G$49,MATCH(orders!$D973,products!$A$1:$A$49,0),MATCH(orders!K$1,products!$A$1:$G$1,0))</f>
        <v>L</v>
      </c>
      <c r="L973" t="str">
        <f t="shared" si="46"/>
        <v>Light</v>
      </c>
      <c r="M973" s="17">
        <f>INDEX(products!$A$1:$G$49,MATCH(orders!$D973,products!$A$1:$A$49,0),MATCH(orders!M$1,products!$A$1:$G$1,0))</f>
        <v>2.5</v>
      </c>
      <c r="N973" s="13">
        <f>INDEX(products!$A$1:$G$49,MATCH(orders!$D973,products!$A$1:$A$49,0),MATCH(orders!N$1,products!$A$1:$G$1,0))</f>
        <v>29.784999999999997</v>
      </c>
      <c r="O973" s="15">
        <f t="shared" si="47"/>
        <v>148.92499999999998</v>
      </c>
      <c r="P973" t="str">
        <f>_xlfn.XLOOKUP(C973,customers!$A$2:$A$1001,customers!$I$2:$I$1001,,0)</f>
        <v>No</v>
      </c>
    </row>
    <row r="974" spans="1:16" x14ac:dyDescent="0.25">
      <c r="A974" s="2" t="s">
        <v>5984</v>
      </c>
      <c r="B974" s="3">
        <v>44411</v>
      </c>
      <c r="C974" s="2" t="s">
        <v>5985</v>
      </c>
      <c r="D974" t="s">
        <v>6182</v>
      </c>
      <c r="E974" s="2">
        <v>3</v>
      </c>
      <c r="F974" s="2" t="str">
        <f>_xlfn.XLOOKUP(C974,customers!$A$2:$A$1001,customers!$B$2:$B$1001,,0)</f>
        <v>Dinah Crutcher</v>
      </c>
      <c r="G974" s="2" t="str">
        <f>IF(_xlfn.XLOOKUP(orders!C974,customers!$A$1:$A$1001,customers!$C$1:$C$1001,,0)=0,"",_xlfn.XLOOKUP(orders!C974,customers!$A$1:$A$1001,customers!$C$1:$C$1001,,0))</f>
        <v/>
      </c>
      <c r="H974" s="2" t="str">
        <f>_xlfn.XLOOKUP(C974,customers!$A$1:$A$1001,customers!$G$1:$G$1001,,0)</f>
        <v>Ireland</v>
      </c>
      <c r="I974" t="str">
        <f>INDEX(products!$A$1:$G$49,MATCH(orders!$D974,products!$A$1:$A$49,0),MATCH(orders!I$1,products!$A$1:$G$1,0))</f>
        <v>Ara</v>
      </c>
      <c r="J974" t="str">
        <f t="shared" si="45"/>
        <v>Arabica</v>
      </c>
      <c r="K974" t="str">
        <f>INDEX(products!$A$1:$G$49,MATCH(orders!$D974,products!$A$1:$A$49,0),MATCH(orders!K$1,products!$A$1:$G$1,0))</f>
        <v>L</v>
      </c>
      <c r="L974" t="str">
        <f t="shared" si="46"/>
        <v>Light</v>
      </c>
      <c r="M974" s="17">
        <f>INDEX(products!$A$1:$G$49,MATCH(orders!$D974,products!$A$1:$A$49,0),MATCH(orders!M$1,products!$A$1:$G$1,0))</f>
        <v>2.5</v>
      </c>
      <c r="N974" s="13">
        <f>INDEX(products!$A$1:$G$49,MATCH(orders!$D974,products!$A$1:$A$49,0),MATCH(orders!N$1,products!$A$1:$G$1,0))</f>
        <v>29.784999999999997</v>
      </c>
      <c r="O974" s="15">
        <f t="shared" si="47"/>
        <v>89.35499999999999</v>
      </c>
      <c r="P974" t="str">
        <f>_xlfn.XLOOKUP(C974,customers!$A$2:$A$1001,customers!$I$2:$I$1001,,0)</f>
        <v>Yes</v>
      </c>
    </row>
    <row r="975" spans="1:16" x14ac:dyDescent="0.25">
      <c r="A975" s="2" t="s">
        <v>5989</v>
      </c>
      <c r="B975" s="3">
        <v>44493</v>
      </c>
      <c r="C975" s="2" t="s">
        <v>5990</v>
      </c>
      <c r="D975" t="s">
        <v>6162</v>
      </c>
      <c r="E975" s="2">
        <v>6</v>
      </c>
      <c r="F975" s="2" t="str">
        <f>_xlfn.XLOOKUP(C975,customers!$A$2:$A$1001,customers!$B$2:$B$1001,,0)</f>
        <v>Charlean Keave</v>
      </c>
      <c r="G975" s="2" t="str">
        <f>IF(_xlfn.XLOOKUP(orders!C975,customers!$A$1:$A$1001,customers!$C$1:$C$1001,,0)=0,"",_xlfn.XLOOKUP(orders!C975,customers!$A$1:$A$1001,customers!$C$1:$C$1001,,0))</f>
        <v>ckeaver1@ucoz.com</v>
      </c>
      <c r="H975" s="2" t="str">
        <f>_xlfn.XLOOKUP(C975,customers!$A$1:$A$1001,customers!$G$1:$G$1001,,0)</f>
        <v>United States</v>
      </c>
      <c r="I975" t="str">
        <f>INDEX(products!$A$1:$G$49,MATCH(orders!$D975,products!$A$1:$A$49,0),MATCH(orders!I$1,products!$A$1:$G$1,0))</f>
        <v>Lib</v>
      </c>
      <c r="J975" t="str">
        <f t="shared" si="45"/>
        <v>Liberica</v>
      </c>
      <c r="K975" t="str">
        <f>INDEX(products!$A$1:$G$49,MATCH(orders!$D975,products!$A$1:$A$49,0),MATCH(orders!K$1,products!$A$1:$G$1,0))</f>
        <v>M</v>
      </c>
      <c r="L975" t="str">
        <f t="shared" si="46"/>
        <v>Medium</v>
      </c>
      <c r="M975" s="17">
        <f>INDEX(products!$A$1:$G$49,MATCH(orders!$D975,products!$A$1:$A$49,0),MATCH(orders!M$1,products!$A$1:$G$1,0))</f>
        <v>1</v>
      </c>
      <c r="N975" s="13">
        <f>INDEX(products!$A$1:$G$49,MATCH(orders!$D975,products!$A$1:$A$49,0),MATCH(orders!N$1,products!$A$1:$G$1,0))</f>
        <v>14.55</v>
      </c>
      <c r="O975" s="15">
        <f t="shared" si="47"/>
        <v>87.300000000000011</v>
      </c>
      <c r="P975" t="str">
        <f>_xlfn.XLOOKUP(C975,customers!$A$2:$A$1001,customers!$I$2:$I$1001,,0)</f>
        <v>No</v>
      </c>
    </row>
    <row r="976" spans="1:16" x14ac:dyDescent="0.25">
      <c r="A976" s="2" t="s">
        <v>5995</v>
      </c>
      <c r="B976" s="3">
        <v>43556</v>
      </c>
      <c r="C976" s="2" t="s">
        <v>5996</v>
      </c>
      <c r="D976" t="s">
        <v>6172</v>
      </c>
      <c r="E976" s="2">
        <v>1</v>
      </c>
      <c r="F976" s="2" t="str">
        <f>_xlfn.XLOOKUP(C976,customers!$A$2:$A$1001,customers!$B$2:$B$1001,,0)</f>
        <v>Sada Roseborough</v>
      </c>
      <c r="G976" s="2" t="str">
        <f>IF(_xlfn.XLOOKUP(orders!C976,customers!$A$1:$A$1001,customers!$C$1:$C$1001,,0)=0,"",_xlfn.XLOOKUP(orders!C976,customers!$A$1:$A$1001,customers!$C$1:$C$1001,,0))</f>
        <v>sroseboroughr2@virginia.edu</v>
      </c>
      <c r="H976" s="2" t="str">
        <f>_xlfn.XLOOKUP(C976,customers!$A$1:$A$1001,customers!$G$1:$G$1001,,0)</f>
        <v>United States</v>
      </c>
      <c r="I976" t="str">
        <f>INDEX(products!$A$1:$G$49,MATCH(orders!$D976,products!$A$1:$A$49,0),MATCH(orders!I$1,products!$A$1:$G$1,0))</f>
        <v>Rob</v>
      </c>
      <c r="J976" t="str">
        <f t="shared" si="45"/>
        <v>Robusta</v>
      </c>
      <c r="K976" t="str">
        <f>INDEX(products!$A$1:$G$49,MATCH(orders!$D976,products!$A$1:$A$49,0),MATCH(orders!K$1,products!$A$1:$G$1,0))</f>
        <v>D</v>
      </c>
      <c r="L976" t="str">
        <f t="shared" si="46"/>
        <v>Dark</v>
      </c>
      <c r="M976" s="17">
        <f>INDEX(products!$A$1:$G$49,MATCH(orders!$D976,products!$A$1:$A$49,0),MATCH(orders!M$1,products!$A$1:$G$1,0))</f>
        <v>0.5</v>
      </c>
      <c r="N976" s="13">
        <f>INDEX(products!$A$1:$G$49,MATCH(orders!$D976,products!$A$1:$A$49,0),MATCH(orders!N$1,products!$A$1:$G$1,0))</f>
        <v>5.3699999999999992</v>
      </c>
      <c r="O976" s="15">
        <f t="shared" si="47"/>
        <v>5.3699999999999992</v>
      </c>
      <c r="P976" t="str">
        <f>_xlfn.XLOOKUP(C976,customers!$A$2:$A$1001,customers!$I$2:$I$1001,,0)</f>
        <v>Yes</v>
      </c>
    </row>
    <row r="977" spans="1:16" x14ac:dyDescent="0.25">
      <c r="A977" s="2" t="s">
        <v>6001</v>
      </c>
      <c r="B977" s="3">
        <v>44538</v>
      </c>
      <c r="C977" s="2" t="s">
        <v>6002</v>
      </c>
      <c r="D977" t="s">
        <v>6154</v>
      </c>
      <c r="E977" s="2">
        <v>3</v>
      </c>
      <c r="F977" s="2" t="str">
        <f>_xlfn.XLOOKUP(C977,customers!$A$2:$A$1001,customers!$B$2:$B$1001,,0)</f>
        <v>Clayton Kingwell</v>
      </c>
      <c r="G977" s="2" t="str">
        <f>IF(_xlfn.XLOOKUP(orders!C977,customers!$A$1:$A$1001,customers!$C$1:$C$1001,,0)=0,"",_xlfn.XLOOKUP(orders!C977,customers!$A$1:$A$1001,customers!$C$1:$C$1001,,0))</f>
        <v>ckingwellr3@squarespace.com</v>
      </c>
      <c r="H977" s="2" t="str">
        <f>_xlfn.XLOOKUP(C977,customers!$A$1:$A$1001,customers!$G$1:$G$1001,,0)</f>
        <v>Ireland</v>
      </c>
      <c r="I977" t="str">
        <f>INDEX(products!$A$1:$G$49,MATCH(orders!$D977,products!$A$1:$A$49,0),MATCH(orders!I$1,products!$A$1:$G$1,0))</f>
        <v>Ara</v>
      </c>
      <c r="J977" t="str">
        <f t="shared" si="45"/>
        <v>Arabica</v>
      </c>
      <c r="K977" t="str">
        <f>INDEX(products!$A$1:$G$49,MATCH(orders!$D977,products!$A$1:$A$49,0),MATCH(orders!K$1,products!$A$1:$G$1,0))</f>
        <v>D</v>
      </c>
      <c r="L977" t="str">
        <f t="shared" si="46"/>
        <v>Dark</v>
      </c>
      <c r="M977" s="17">
        <f>INDEX(products!$A$1:$G$49,MATCH(orders!$D977,products!$A$1:$A$49,0),MATCH(orders!M$1,products!$A$1:$G$1,0))</f>
        <v>0.2</v>
      </c>
      <c r="N977" s="13">
        <f>INDEX(products!$A$1:$G$49,MATCH(orders!$D977,products!$A$1:$A$49,0),MATCH(orders!N$1,products!$A$1:$G$1,0))</f>
        <v>2.9849999999999999</v>
      </c>
      <c r="O977" s="15">
        <f t="shared" si="47"/>
        <v>8.9550000000000001</v>
      </c>
      <c r="P977" t="str">
        <f>_xlfn.XLOOKUP(C977,customers!$A$2:$A$1001,customers!$I$2:$I$1001,,0)</f>
        <v>Yes</v>
      </c>
    </row>
    <row r="978" spans="1:16" x14ac:dyDescent="0.25">
      <c r="A978" s="2" t="s">
        <v>6007</v>
      </c>
      <c r="B978" s="3">
        <v>43643</v>
      </c>
      <c r="C978" s="2" t="s">
        <v>6008</v>
      </c>
      <c r="D978" t="s">
        <v>6142</v>
      </c>
      <c r="E978" s="2">
        <v>5</v>
      </c>
      <c r="F978" s="2" t="str">
        <f>_xlfn.XLOOKUP(C978,customers!$A$2:$A$1001,customers!$B$2:$B$1001,,0)</f>
        <v>Kacy Canto</v>
      </c>
      <c r="G978" s="2" t="str">
        <f>IF(_xlfn.XLOOKUP(orders!C978,customers!$A$1:$A$1001,customers!$C$1:$C$1001,,0)=0,"",_xlfn.XLOOKUP(orders!C978,customers!$A$1:$A$1001,customers!$C$1:$C$1001,,0))</f>
        <v>kcantor4@gmpg.org</v>
      </c>
      <c r="H978" s="2" t="str">
        <f>_xlfn.XLOOKUP(C978,customers!$A$1:$A$1001,customers!$G$1:$G$1001,,0)</f>
        <v>United States</v>
      </c>
      <c r="I978" t="str">
        <f>INDEX(products!$A$1:$G$49,MATCH(orders!$D978,products!$A$1:$A$49,0),MATCH(orders!I$1,products!$A$1:$G$1,0))</f>
        <v>Rob</v>
      </c>
      <c r="J978" t="str">
        <f t="shared" si="45"/>
        <v>Robusta</v>
      </c>
      <c r="K978" t="str">
        <f>INDEX(products!$A$1:$G$49,MATCH(orders!$D978,products!$A$1:$A$49,0),MATCH(orders!K$1,products!$A$1:$G$1,0))</f>
        <v>L</v>
      </c>
      <c r="L978" t="str">
        <f t="shared" si="46"/>
        <v>Light</v>
      </c>
      <c r="M978" s="17">
        <f>INDEX(products!$A$1:$G$49,MATCH(orders!$D978,products!$A$1:$A$49,0),MATCH(orders!M$1,products!$A$1:$G$1,0))</f>
        <v>2.5</v>
      </c>
      <c r="N978" s="13">
        <f>INDEX(products!$A$1:$G$49,MATCH(orders!$D978,products!$A$1:$A$49,0),MATCH(orders!N$1,products!$A$1:$G$1,0))</f>
        <v>27.484999999999996</v>
      </c>
      <c r="O978" s="15">
        <f t="shared" si="47"/>
        <v>137.42499999999998</v>
      </c>
      <c r="P978" t="str">
        <f>_xlfn.XLOOKUP(C978,customers!$A$2:$A$1001,customers!$I$2:$I$1001,,0)</f>
        <v>Yes</v>
      </c>
    </row>
    <row r="979" spans="1:16" x14ac:dyDescent="0.25">
      <c r="A979" s="2" t="s">
        <v>6013</v>
      </c>
      <c r="B979" s="3">
        <v>44026</v>
      </c>
      <c r="C979" s="2" t="s">
        <v>6014</v>
      </c>
      <c r="D979" t="s">
        <v>6179</v>
      </c>
      <c r="E979" s="2">
        <v>5</v>
      </c>
      <c r="F979" s="2" t="str">
        <f>_xlfn.XLOOKUP(C979,customers!$A$2:$A$1001,customers!$B$2:$B$1001,,0)</f>
        <v>Mab Blakemore</v>
      </c>
      <c r="G979" s="2" t="str">
        <f>IF(_xlfn.XLOOKUP(orders!C979,customers!$A$1:$A$1001,customers!$C$1:$C$1001,,0)=0,"",_xlfn.XLOOKUP(orders!C979,customers!$A$1:$A$1001,customers!$C$1:$C$1001,,0))</f>
        <v>mblakemorer5@nsw.gov.au</v>
      </c>
      <c r="H979" s="2" t="str">
        <f>_xlfn.XLOOKUP(C979,customers!$A$1:$A$1001,customers!$G$1:$G$1001,,0)</f>
        <v>United States</v>
      </c>
      <c r="I979" t="str">
        <f>INDEX(products!$A$1:$G$49,MATCH(orders!$D979,products!$A$1:$A$49,0),MATCH(orders!I$1,products!$A$1:$G$1,0))</f>
        <v>Rob</v>
      </c>
      <c r="J979" t="str">
        <f t="shared" si="45"/>
        <v>Robusta</v>
      </c>
      <c r="K979" t="str">
        <f>INDEX(products!$A$1:$G$49,MATCH(orders!$D979,products!$A$1:$A$49,0),MATCH(orders!K$1,products!$A$1:$G$1,0))</f>
        <v>L</v>
      </c>
      <c r="L979" t="str">
        <f t="shared" si="46"/>
        <v>Light</v>
      </c>
      <c r="M979" s="17">
        <f>INDEX(products!$A$1:$G$49,MATCH(orders!$D979,products!$A$1:$A$49,0),MATCH(orders!M$1,products!$A$1:$G$1,0))</f>
        <v>1</v>
      </c>
      <c r="N979" s="13">
        <f>INDEX(products!$A$1:$G$49,MATCH(orders!$D979,products!$A$1:$A$49,0),MATCH(orders!N$1,products!$A$1:$G$1,0))</f>
        <v>11.95</v>
      </c>
      <c r="O979" s="15">
        <f t="shared" si="47"/>
        <v>59.75</v>
      </c>
      <c r="P979" t="str">
        <f>_xlfn.XLOOKUP(C979,customers!$A$2:$A$1001,customers!$I$2:$I$1001,,0)</f>
        <v>No</v>
      </c>
    </row>
    <row r="980" spans="1:16" x14ac:dyDescent="0.25">
      <c r="A980" s="2" t="s">
        <v>6019</v>
      </c>
      <c r="B980" s="3">
        <v>43913</v>
      </c>
      <c r="C980" s="2" t="s">
        <v>5990</v>
      </c>
      <c r="D980" t="s">
        <v>6180</v>
      </c>
      <c r="E980" s="2">
        <v>3</v>
      </c>
      <c r="F980" s="2" t="str">
        <f>_xlfn.XLOOKUP(C980,customers!$A$2:$A$1001,customers!$B$2:$B$1001,,0)</f>
        <v>Charlean Keave</v>
      </c>
      <c r="G980" s="2" t="str">
        <f>IF(_xlfn.XLOOKUP(orders!C980,customers!$A$1:$A$1001,customers!$C$1:$C$1001,,0)=0,"",_xlfn.XLOOKUP(orders!C980,customers!$A$1:$A$1001,customers!$C$1:$C$1001,,0))</f>
        <v>ckeaver1@ucoz.com</v>
      </c>
      <c r="H980" s="2" t="str">
        <f>_xlfn.XLOOKUP(C980,customers!$A$1:$A$1001,customers!$G$1:$G$1001,,0)</f>
        <v>United States</v>
      </c>
      <c r="I980" t="str">
        <f>INDEX(products!$A$1:$G$49,MATCH(orders!$D980,products!$A$1:$A$49,0),MATCH(orders!I$1,products!$A$1:$G$1,0))</f>
        <v>Ara</v>
      </c>
      <c r="J980" t="str">
        <f t="shared" si="45"/>
        <v>Arabica</v>
      </c>
      <c r="K980" t="str">
        <f>INDEX(products!$A$1:$G$49,MATCH(orders!$D980,products!$A$1:$A$49,0),MATCH(orders!K$1,products!$A$1:$G$1,0))</f>
        <v>L</v>
      </c>
      <c r="L980" t="str">
        <f t="shared" si="46"/>
        <v>Light</v>
      </c>
      <c r="M980" s="17">
        <f>INDEX(products!$A$1:$G$49,MATCH(orders!$D980,products!$A$1:$A$49,0),MATCH(orders!M$1,products!$A$1:$G$1,0))</f>
        <v>0.5</v>
      </c>
      <c r="N980" s="13">
        <f>INDEX(products!$A$1:$G$49,MATCH(orders!$D980,products!$A$1:$A$49,0),MATCH(orders!N$1,products!$A$1:$G$1,0))</f>
        <v>7.77</v>
      </c>
      <c r="O980" s="15">
        <f t="shared" si="47"/>
        <v>23.31</v>
      </c>
      <c r="P980" t="str">
        <f>_xlfn.XLOOKUP(C980,customers!$A$2:$A$1001,customers!$I$2:$I$1001,,0)</f>
        <v>No</v>
      </c>
    </row>
    <row r="981" spans="1:16" x14ac:dyDescent="0.25">
      <c r="A981" s="2" t="s">
        <v>6025</v>
      </c>
      <c r="B981" s="3">
        <v>43856</v>
      </c>
      <c r="C981" s="2" t="s">
        <v>6026</v>
      </c>
      <c r="D981" t="s">
        <v>6172</v>
      </c>
      <c r="E981" s="2">
        <v>2</v>
      </c>
      <c r="F981" s="2" t="str">
        <f>_xlfn.XLOOKUP(C981,customers!$A$2:$A$1001,customers!$B$2:$B$1001,,0)</f>
        <v>Javier Causnett</v>
      </c>
      <c r="G981" s="2" t="str">
        <f>IF(_xlfn.XLOOKUP(orders!C981,customers!$A$1:$A$1001,customers!$C$1:$C$1001,,0)=0,"",_xlfn.XLOOKUP(orders!C981,customers!$A$1:$A$1001,customers!$C$1:$C$1001,,0))</f>
        <v/>
      </c>
      <c r="H981" s="2" t="str">
        <f>_xlfn.XLOOKUP(C981,customers!$A$1:$A$1001,customers!$G$1:$G$1001,,0)</f>
        <v>United States</v>
      </c>
      <c r="I981" t="str">
        <f>INDEX(products!$A$1:$G$49,MATCH(orders!$D981,products!$A$1:$A$49,0),MATCH(orders!I$1,products!$A$1:$G$1,0))</f>
        <v>Rob</v>
      </c>
      <c r="J981" t="str">
        <f t="shared" si="45"/>
        <v>Robusta</v>
      </c>
      <c r="K981" t="str">
        <f>INDEX(products!$A$1:$G$49,MATCH(orders!$D981,products!$A$1:$A$49,0),MATCH(orders!K$1,products!$A$1:$G$1,0))</f>
        <v>D</v>
      </c>
      <c r="L981" t="str">
        <f t="shared" si="46"/>
        <v>Dark</v>
      </c>
      <c r="M981" s="17">
        <f>INDEX(products!$A$1:$G$49,MATCH(orders!$D981,products!$A$1:$A$49,0),MATCH(orders!M$1,products!$A$1:$G$1,0))</f>
        <v>0.5</v>
      </c>
      <c r="N981" s="13">
        <f>INDEX(products!$A$1:$G$49,MATCH(orders!$D981,products!$A$1:$A$49,0),MATCH(orders!N$1,products!$A$1:$G$1,0))</f>
        <v>5.3699999999999992</v>
      </c>
      <c r="O981" s="15">
        <f t="shared" si="47"/>
        <v>10.739999999999998</v>
      </c>
      <c r="P981" t="str">
        <f>_xlfn.XLOOKUP(C981,customers!$A$2:$A$1001,customers!$I$2:$I$1001,,0)</f>
        <v>No</v>
      </c>
    </row>
    <row r="982" spans="1:16" x14ac:dyDescent="0.25">
      <c r="A982" s="2" t="s">
        <v>6030</v>
      </c>
      <c r="B982" s="3">
        <v>43982</v>
      </c>
      <c r="C982" s="2" t="s">
        <v>6031</v>
      </c>
      <c r="D982" t="s">
        <v>6185</v>
      </c>
      <c r="E982" s="2">
        <v>6</v>
      </c>
      <c r="F982" s="2" t="str">
        <f>_xlfn.XLOOKUP(C982,customers!$A$2:$A$1001,customers!$B$2:$B$1001,,0)</f>
        <v>Demetris Micheli</v>
      </c>
      <c r="G982" s="2" t="str">
        <f>IF(_xlfn.XLOOKUP(orders!C982,customers!$A$1:$A$1001,customers!$C$1:$C$1001,,0)=0,"",_xlfn.XLOOKUP(orders!C982,customers!$A$1:$A$1001,customers!$C$1:$C$1001,,0))</f>
        <v/>
      </c>
      <c r="H982" s="2" t="str">
        <f>_xlfn.XLOOKUP(C982,customers!$A$1:$A$1001,customers!$G$1:$G$1001,,0)</f>
        <v>United States</v>
      </c>
      <c r="I982" t="str">
        <f>INDEX(products!$A$1:$G$49,MATCH(orders!$D982,products!$A$1:$A$49,0),MATCH(orders!I$1,products!$A$1:$G$1,0))</f>
        <v>Exc</v>
      </c>
      <c r="J982" t="str">
        <f t="shared" si="45"/>
        <v>Excelsa</v>
      </c>
      <c r="K982" t="str">
        <f>INDEX(products!$A$1:$G$49,MATCH(orders!$D982,products!$A$1:$A$49,0),MATCH(orders!K$1,products!$A$1:$G$1,0))</f>
        <v>D</v>
      </c>
      <c r="L982" t="str">
        <f t="shared" si="46"/>
        <v>Dark</v>
      </c>
      <c r="M982" s="17">
        <f>INDEX(products!$A$1:$G$49,MATCH(orders!$D982,products!$A$1:$A$49,0),MATCH(orders!M$1,products!$A$1:$G$1,0))</f>
        <v>2.5</v>
      </c>
      <c r="N982" s="13">
        <f>INDEX(products!$A$1:$G$49,MATCH(orders!$D982,products!$A$1:$A$49,0),MATCH(orders!N$1,products!$A$1:$G$1,0))</f>
        <v>27.945</v>
      </c>
      <c r="O982" s="15">
        <f t="shared" si="47"/>
        <v>167.67000000000002</v>
      </c>
      <c r="P982" t="str">
        <f>_xlfn.XLOOKUP(C982,customers!$A$2:$A$1001,customers!$I$2:$I$1001,,0)</f>
        <v>Yes</v>
      </c>
    </row>
    <row r="983" spans="1:16" x14ac:dyDescent="0.25">
      <c r="A983" s="2" t="s">
        <v>6035</v>
      </c>
      <c r="B983" s="3">
        <v>44397</v>
      </c>
      <c r="C983" s="2" t="s">
        <v>6036</v>
      </c>
      <c r="D983" t="s">
        <v>6153</v>
      </c>
      <c r="E983" s="2">
        <v>6</v>
      </c>
      <c r="F983" s="2" t="str">
        <f>_xlfn.XLOOKUP(C983,customers!$A$2:$A$1001,customers!$B$2:$B$1001,,0)</f>
        <v>Chloette Bernardot</v>
      </c>
      <c r="G983" s="2" t="str">
        <f>IF(_xlfn.XLOOKUP(orders!C983,customers!$A$1:$A$1001,customers!$C$1:$C$1001,,0)=0,"",_xlfn.XLOOKUP(orders!C983,customers!$A$1:$A$1001,customers!$C$1:$C$1001,,0))</f>
        <v>cbernardotr9@wix.com</v>
      </c>
      <c r="H983" s="2" t="str">
        <f>_xlfn.XLOOKUP(C983,customers!$A$1:$A$1001,customers!$G$1:$G$1001,,0)</f>
        <v>United States</v>
      </c>
      <c r="I983" t="str">
        <f>INDEX(products!$A$1:$G$49,MATCH(orders!$D983,products!$A$1:$A$49,0),MATCH(orders!I$1,products!$A$1:$G$1,0))</f>
        <v>Exc</v>
      </c>
      <c r="J983" t="str">
        <f t="shared" si="45"/>
        <v>Excelsa</v>
      </c>
      <c r="K983" t="str">
        <f>INDEX(products!$A$1:$G$49,MATCH(orders!$D983,products!$A$1:$A$49,0),MATCH(orders!K$1,products!$A$1:$G$1,0))</f>
        <v>D</v>
      </c>
      <c r="L983" t="str">
        <f t="shared" si="46"/>
        <v>Dark</v>
      </c>
      <c r="M983" s="17">
        <f>INDEX(products!$A$1:$G$49,MATCH(orders!$D983,products!$A$1:$A$49,0),MATCH(orders!M$1,products!$A$1:$G$1,0))</f>
        <v>0.2</v>
      </c>
      <c r="N983" s="13">
        <f>INDEX(products!$A$1:$G$49,MATCH(orders!$D983,products!$A$1:$A$49,0),MATCH(orders!N$1,products!$A$1:$G$1,0))</f>
        <v>3.645</v>
      </c>
      <c r="O983" s="15">
        <f t="shared" si="47"/>
        <v>21.87</v>
      </c>
      <c r="P983" t="str">
        <f>_xlfn.XLOOKUP(C983,customers!$A$2:$A$1001,customers!$I$2:$I$1001,,0)</f>
        <v>Yes</v>
      </c>
    </row>
    <row r="984" spans="1:16" x14ac:dyDescent="0.25">
      <c r="A984" s="2" t="s">
        <v>6041</v>
      </c>
      <c r="B984" s="3">
        <v>44785</v>
      </c>
      <c r="C984" s="2" t="s">
        <v>6042</v>
      </c>
      <c r="D984" t="s">
        <v>6179</v>
      </c>
      <c r="E984" s="2">
        <v>2</v>
      </c>
      <c r="F984" s="2" t="str">
        <f>_xlfn.XLOOKUP(C984,customers!$A$2:$A$1001,customers!$B$2:$B$1001,,0)</f>
        <v>Kim Kemery</v>
      </c>
      <c r="G984" s="2" t="str">
        <f>IF(_xlfn.XLOOKUP(orders!C984,customers!$A$1:$A$1001,customers!$C$1:$C$1001,,0)=0,"",_xlfn.XLOOKUP(orders!C984,customers!$A$1:$A$1001,customers!$C$1:$C$1001,,0))</f>
        <v>kkemeryra@t.co</v>
      </c>
      <c r="H984" s="2" t="str">
        <f>_xlfn.XLOOKUP(C984,customers!$A$1:$A$1001,customers!$G$1:$G$1001,,0)</f>
        <v>United States</v>
      </c>
      <c r="I984" t="str">
        <f>INDEX(products!$A$1:$G$49,MATCH(orders!$D984,products!$A$1:$A$49,0),MATCH(orders!I$1,products!$A$1:$G$1,0))</f>
        <v>Rob</v>
      </c>
      <c r="J984" t="str">
        <f t="shared" si="45"/>
        <v>Robusta</v>
      </c>
      <c r="K984" t="str">
        <f>INDEX(products!$A$1:$G$49,MATCH(orders!$D984,products!$A$1:$A$49,0),MATCH(orders!K$1,products!$A$1:$G$1,0))</f>
        <v>L</v>
      </c>
      <c r="L984" t="str">
        <f t="shared" si="46"/>
        <v>Light</v>
      </c>
      <c r="M984" s="17">
        <f>INDEX(products!$A$1:$G$49,MATCH(orders!$D984,products!$A$1:$A$49,0),MATCH(orders!M$1,products!$A$1:$G$1,0))</f>
        <v>1</v>
      </c>
      <c r="N984" s="13">
        <f>INDEX(products!$A$1:$G$49,MATCH(orders!$D984,products!$A$1:$A$49,0),MATCH(orders!N$1,products!$A$1:$G$1,0))</f>
        <v>11.95</v>
      </c>
      <c r="O984" s="15">
        <f t="shared" si="47"/>
        <v>23.9</v>
      </c>
      <c r="P984" t="str">
        <f>_xlfn.XLOOKUP(C984,customers!$A$2:$A$1001,customers!$I$2:$I$1001,,0)</f>
        <v>Yes</v>
      </c>
    </row>
    <row r="985" spans="1:16" x14ac:dyDescent="0.25">
      <c r="A985" s="2" t="s">
        <v>6047</v>
      </c>
      <c r="B985" s="3">
        <v>43831</v>
      </c>
      <c r="C985" s="2" t="s">
        <v>6048</v>
      </c>
      <c r="D985" t="s">
        <v>6152</v>
      </c>
      <c r="E985" s="2">
        <v>2</v>
      </c>
      <c r="F985" s="2" t="str">
        <f>_xlfn.XLOOKUP(C985,customers!$A$2:$A$1001,customers!$B$2:$B$1001,,0)</f>
        <v>Fanchette Parlot</v>
      </c>
      <c r="G985" s="2" t="str">
        <f>IF(_xlfn.XLOOKUP(orders!C985,customers!$A$1:$A$1001,customers!$C$1:$C$1001,,0)=0,"",_xlfn.XLOOKUP(orders!C985,customers!$A$1:$A$1001,customers!$C$1:$C$1001,,0))</f>
        <v>fparlotrb@forbes.com</v>
      </c>
      <c r="H985" s="2" t="str">
        <f>_xlfn.XLOOKUP(C985,customers!$A$1:$A$1001,customers!$G$1:$G$1001,,0)</f>
        <v>United States</v>
      </c>
      <c r="I985" t="str">
        <f>INDEX(products!$A$1:$G$49,MATCH(orders!$D985,products!$A$1:$A$49,0),MATCH(orders!I$1,products!$A$1:$G$1,0))</f>
        <v>Ara</v>
      </c>
      <c r="J985" t="str">
        <f t="shared" si="45"/>
        <v>Arabica</v>
      </c>
      <c r="K985" t="str">
        <f>INDEX(products!$A$1:$G$49,MATCH(orders!$D985,products!$A$1:$A$49,0),MATCH(orders!K$1,products!$A$1:$G$1,0))</f>
        <v>M</v>
      </c>
      <c r="L985" t="str">
        <f t="shared" si="46"/>
        <v>Medium</v>
      </c>
      <c r="M985" s="17">
        <f>INDEX(products!$A$1:$G$49,MATCH(orders!$D985,products!$A$1:$A$49,0),MATCH(orders!M$1,products!$A$1:$G$1,0))</f>
        <v>0.2</v>
      </c>
      <c r="N985" s="13">
        <f>INDEX(products!$A$1:$G$49,MATCH(orders!$D985,products!$A$1:$A$49,0),MATCH(orders!N$1,products!$A$1:$G$1,0))</f>
        <v>3.375</v>
      </c>
      <c r="O985" s="15">
        <f t="shared" si="47"/>
        <v>6.75</v>
      </c>
      <c r="P985" t="str">
        <f>_xlfn.XLOOKUP(C985,customers!$A$2:$A$1001,customers!$I$2:$I$1001,,0)</f>
        <v>Yes</v>
      </c>
    </row>
    <row r="986" spans="1:16" x14ac:dyDescent="0.25">
      <c r="A986" s="2" t="s">
        <v>6053</v>
      </c>
      <c r="B986" s="3">
        <v>44214</v>
      </c>
      <c r="C986" s="2" t="s">
        <v>6054</v>
      </c>
      <c r="D986" t="s">
        <v>6166</v>
      </c>
      <c r="E986" s="2">
        <v>1</v>
      </c>
      <c r="F986" s="2" t="str">
        <f>_xlfn.XLOOKUP(C986,customers!$A$2:$A$1001,customers!$B$2:$B$1001,,0)</f>
        <v>Ramon Cheak</v>
      </c>
      <c r="G986" s="2" t="str">
        <f>IF(_xlfn.XLOOKUP(orders!C986,customers!$A$1:$A$1001,customers!$C$1:$C$1001,,0)=0,"",_xlfn.XLOOKUP(orders!C986,customers!$A$1:$A$1001,customers!$C$1:$C$1001,,0))</f>
        <v>rcheakrc@tripadvisor.com</v>
      </c>
      <c r="H986" s="2" t="str">
        <f>_xlfn.XLOOKUP(C986,customers!$A$1:$A$1001,customers!$G$1:$G$1001,,0)</f>
        <v>Ireland</v>
      </c>
      <c r="I986" t="str">
        <f>INDEX(products!$A$1:$G$49,MATCH(orders!$D986,products!$A$1:$A$49,0),MATCH(orders!I$1,products!$A$1:$G$1,0))</f>
        <v>Exc</v>
      </c>
      <c r="J986" t="str">
        <f t="shared" si="45"/>
        <v>Excelsa</v>
      </c>
      <c r="K986" t="str">
        <f>INDEX(products!$A$1:$G$49,MATCH(orders!$D986,products!$A$1:$A$49,0),MATCH(orders!K$1,products!$A$1:$G$1,0))</f>
        <v>M</v>
      </c>
      <c r="L986" t="str">
        <f t="shared" si="46"/>
        <v>Medium</v>
      </c>
      <c r="M986" s="17">
        <f>INDEX(products!$A$1:$G$49,MATCH(orders!$D986,products!$A$1:$A$49,0),MATCH(orders!M$1,products!$A$1:$G$1,0))</f>
        <v>2.5</v>
      </c>
      <c r="N986" s="13">
        <f>INDEX(products!$A$1:$G$49,MATCH(orders!$D986,products!$A$1:$A$49,0),MATCH(orders!N$1,products!$A$1:$G$1,0))</f>
        <v>31.624999999999996</v>
      </c>
      <c r="O986" s="15">
        <f t="shared" si="47"/>
        <v>31.624999999999996</v>
      </c>
      <c r="P986" t="str">
        <f>_xlfn.XLOOKUP(C986,customers!$A$2:$A$1001,customers!$I$2:$I$1001,,0)</f>
        <v>Yes</v>
      </c>
    </row>
    <row r="987" spans="1:16" x14ac:dyDescent="0.25">
      <c r="A987" s="2" t="s">
        <v>6058</v>
      </c>
      <c r="B987" s="3">
        <v>44561</v>
      </c>
      <c r="C987" s="2" t="s">
        <v>6059</v>
      </c>
      <c r="D987" t="s">
        <v>6179</v>
      </c>
      <c r="E987" s="2">
        <v>4</v>
      </c>
      <c r="F987" s="2" t="str">
        <f>_xlfn.XLOOKUP(C987,customers!$A$2:$A$1001,customers!$B$2:$B$1001,,0)</f>
        <v>Koressa O'Geneay</v>
      </c>
      <c r="G987" s="2" t="str">
        <f>IF(_xlfn.XLOOKUP(orders!C987,customers!$A$1:$A$1001,customers!$C$1:$C$1001,,0)=0,"",_xlfn.XLOOKUP(orders!C987,customers!$A$1:$A$1001,customers!$C$1:$C$1001,,0))</f>
        <v>kogeneayrd@utexas.edu</v>
      </c>
      <c r="H987" s="2" t="str">
        <f>_xlfn.XLOOKUP(C987,customers!$A$1:$A$1001,customers!$G$1:$G$1001,,0)</f>
        <v>United States</v>
      </c>
      <c r="I987" t="str">
        <f>INDEX(products!$A$1:$G$49,MATCH(orders!$D987,products!$A$1:$A$49,0),MATCH(orders!I$1,products!$A$1:$G$1,0))</f>
        <v>Rob</v>
      </c>
      <c r="J987" t="str">
        <f t="shared" si="45"/>
        <v>Robusta</v>
      </c>
      <c r="K987" t="str">
        <f>INDEX(products!$A$1:$G$49,MATCH(orders!$D987,products!$A$1:$A$49,0),MATCH(orders!K$1,products!$A$1:$G$1,0))</f>
        <v>L</v>
      </c>
      <c r="L987" t="str">
        <f t="shared" si="46"/>
        <v>Light</v>
      </c>
      <c r="M987" s="17">
        <f>INDEX(products!$A$1:$G$49,MATCH(orders!$D987,products!$A$1:$A$49,0),MATCH(orders!M$1,products!$A$1:$G$1,0))</f>
        <v>1</v>
      </c>
      <c r="N987" s="13">
        <f>INDEX(products!$A$1:$G$49,MATCH(orders!$D987,products!$A$1:$A$49,0),MATCH(orders!N$1,products!$A$1:$G$1,0))</f>
        <v>11.95</v>
      </c>
      <c r="O987" s="15">
        <f t="shared" si="47"/>
        <v>47.8</v>
      </c>
      <c r="P987" t="str">
        <f>_xlfn.XLOOKUP(C987,customers!$A$2:$A$1001,customers!$I$2:$I$1001,,0)</f>
        <v>No</v>
      </c>
    </row>
    <row r="988" spans="1:16" x14ac:dyDescent="0.25">
      <c r="A988" s="2" t="s">
        <v>6064</v>
      </c>
      <c r="B988" s="3">
        <v>43955</v>
      </c>
      <c r="C988" s="2" t="s">
        <v>6065</v>
      </c>
      <c r="D988" t="s">
        <v>6181</v>
      </c>
      <c r="E988" s="2">
        <v>1</v>
      </c>
      <c r="F988" s="2" t="str">
        <f>_xlfn.XLOOKUP(C988,customers!$A$2:$A$1001,customers!$B$2:$B$1001,,0)</f>
        <v>Claudell Ayre</v>
      </c>
      <c r="G988" s="2" t="str">
        <f>IF(_xlfn.XLOOKUP(orders!C988,customers!$A$1:$A$1001,customers!$C$1:$C$1001,,0)=0,"",_xlfn.XLOOKUP(orders!C988,customers!$A$1:$A$1001,customers!$C$1:$C$1001,,0))</f>
        <v>cayrere@symantec.com</v>
      </c>
      <c r="H988" s="2" t="str">
        <f>_xlfn.XLOOKUP(C988,customers!$A$1:$A$1001,customers!$G$1:$G$1001,,0)</f>
        <v>United States</v>
      </c>
      <c r="I988" t="str">
        <f>INDEX(products!$A$1:$G$49,MATCH(orders!$D988,products!$A$1:$A$49,0),MATCH(orders!I$1,products!$A$1:$G$1,0))</f>
        <v>Lib</v>
      </c>
      <c r="J988" t="str">
        <f t="shared" si="45"/>
        <v>Liberica</v>
      </c>
      <c r="K988" t="str">
        <f>INDEX(products!$A$1:$G$49,MATCH(orders!$D988,products!$A$1:$A$49,0),MATCH(orders!K$1,products!$A$1:$G$1,0))</f>
        <v>M</v>
      </c>
      <c r="L988" t="str">
        <f t="shared" si="46"/>
        <v>Medium</v>
      </c>
      <c r="M988" s="17">
        <f>INDEX(products!$A$1:$G$49,MATCH(orders!$D988,products!$A$1:$A$49,0),MATCH(orders!M$1,products!$A$1:$G$1,0))</f>
        <v>2.5</v>
      </c>
      <c r="N988" s="13">
        <f>INDEX(products!$A$1:$G$49,MATCH(orders!$D988,products!$A$1:$A$49,0),MATCH(orders!N$1,products!$A$1:$G$1,0))</f>
        <v>33.464999999999996</v>
      </c>
      <c r="O988" s="15">
        <f t="shared" si="47"/>
        <v>33.464999999999996</v>
      </c>
      <c r="P988" t="str">
        <f>_xlfn.XLOOKUP(C988,customers!$A$2:$A$1001,customers!$I$2:$I$1001,,0)</f>
        <v>No</v>
      </c>
    </row>
    <row r="989" spans="1:16" x14ac:dyDescent="0.25">
      <c r="A989" s="2" t="s">
        <v>6070</v>
      </c>
      <c r="B989" s="3">
        <v>44247</v>
      </c>
      <c r="C989" s="2" t="s">
        <v>6071</v>
      </c>
      <c r="D989" t="s">
        <v>6158</v>
      </c>
      <c r="E989" s="2">
        <v>5</v>
      </c>
      <c r="F989" s="2" t="str">
        <f>_xlfn.XLOOKUP(C989,customers!$A$2:$A$1001,customers!$B$2:$B$1001,,0)</f>
        <v>Lorianne Kyneton</v>
      </c>
      <c r="G989" s="2" t="str">
        <f>IF(_xlfn.XLOOKUP(orders!C989,customers!$A$1:$A$1001,customers!$C$1:$C$1001,,0)=0,"",_xlfn.XLOOKUP(orders!C989,customers!$A$1:$A$1001,customers!$C$1:$C$1001,,0))</f>
        <v>lkynetonrf@macromedia.com</v>
      </c>
      <c r="H989" s="2" t="str">
        <f>_xlfn.XLOOKUP(C989,customers!$A$1:$A$1001,customers!$G$1:$G$1001,,0)</f>
        <v>United Kingdom</v>
      </c>
      <c r="I989" t="str">
        <f>INDEX(products!$A$1:$G$49,MATCH(orders!$D989,products!$A$1:$A$49,0),MATCH(orders!I$1,products!$A$1:$G$1,0))</f>
        <v>Ara</v>
      </c>
      <c r="J989" t="str">
        <f t="shared" si="45"/>
        <v>Arabica</v>
      </c>
      <c r="K989" t="str">
        <f>INDEX(products!$A$1:$G$49,MATCH(orders!$D989,products!$A$1:$A$49,0),MATCH(orders!K$1,products!$A$1:$G$1,0))</f>
        <v>D</v>
      </c>
      <c r="L989" t="str">
        <f t="shared" si="46"/>
        <v>Dark</v>
      </c>
      <c r="M989" s="17">
        <f>INDEX(products!$A$1:$G$49,MATCH(orders!$D989,products!$A$1:$A$49,0),MATCH(orders!M$1,products!$A$1:$G$1,0))</f>
        <v>0.5</v>
      </c>
      <c r="N989" s="13">
        <f>INDEX(products!$A$1:$G$49,MATCH(orders!$D989,products!$A$1:$A$49,0),MATCH(orders!N$1,products!$A$1:$G$1,0))</f>
        <v>5.97</v>
      </c>
      <c r="O989" s="15">
        <f t="shared" si="47"/>
        <v>29.849999999999998</v>
      </c>
      <c r="P989" t="str">
        <f>_xlfn.XLOOKUP(C989,customers!$A$2:$A$1001,customers!$I$2:$I$1001,,0)</f>
        <v>Yes</v>
      </c>
    </row>
    <row r="990" spans="1:16" x14ac:dyDescent="0.25">
      <c r="A990" s="2" t="s">
        <v>6076</v>
      </c>
      <c r="B990" s="3">
        <v>43897</v>
      </c>
      <c r="C990" s="2" t="s">
        <v>6077</v>
      </c>
      <c r="D990" t="s">
        <v>6138</v>
      </c>
      <c r="E990" s="2">
        <v>3</v>
      </c>
      <c r="F990" s="2" t="str">
        <f>_xlfn.XLOOKUP(C990,customers!$A$2:$A$1001,customers!$B$2:$B$1001,,0)</f>
        <v>Adele McFayden</v>
      </c>
      <c r="G990" s="2" t="str">
        <f>IF(_xlfn.XLOOKUP(orders!C990,customers!$A$1:$A$1001,customers!$C$1:$C$1001,,0)=0,"",_xlfn.XLOOKUP(orders!C990,customers!$A$1:$A$1001,customers!$C$1:$C$1001,,0))</f>
        <v/>
      </c>
      <c r="H990" s="2" t="str">
        <f>_xlfn.XLOOKUP(C990,customers!$A$1:$A$1001,customers!$G$1:$G$1001,,0)</f>
        <v>United Kingdom</v>
      </c>
      <c r="I990" t="str">
        <f>INDEX(products!$A$1:$G$49,MATCH(orders!$D990,products!$A$1:$A$49,0),MATCH(orders!I$1,products!$A$1:$G$1,0))</f>
        <v>Rob</v>
      </c>
      <c r="J990" t="str">
        <f t="shared" si="45"/>
        <v>Robusta</v>
      </c>
      <c r="K990" t="str">
        <f>INDEX(products!$A$1:$G$49,MATCH(orders!$D990,products!$A$1:$A$49,0),MATCH(orders!K$1,products!$A$1:$G$1,0))</f>
        <v>M</v>
      </c>
      <c r="L990" t="str">
        <f t="shared" si="46"/>
        <v>Medium</v>
      </c>
      <c r="M990" s="17">
        <f>INDEX(products!$A$1:$G$49,MATCH(orders!$D990,products!$A$1:$A$49,0),MATCH(orders!M$1,products!$A$1:$G$1,0))</f>
        <v>1</v>
      </c>
      <c r="N990" s="13">
        <f>INDEX(products!$A$1:$G$49,MATCH(orders!$D990,products!$A$1:$A$49,0),MATCH(orders!N$1,products!$A$1:$G$1,0))</f>
        <v>9.9499999999999993</v>
      </c>
      <c r="O990" s="15">
        <f t="shared" si="47"/>
        <v>29.849999999999998</v>
      </c>
      <c r="P990" t="str">
        <f>_xlfn.XLOOKUP(C990,customers!$A$2:$A$1001,customers!$I$2:$I$1001,,0)</f>
        <v>Yes</v>
      </c>
    </row>
    <row r="991" spans="1:16" x14ac:dyDescent="0.25">
      <c r="A991" s="2" t="s">
        <v>6081</v>
      </c>
      <c r="B991" s="3">
        <v>43560</v>
      </c>
      <c r="C991" s="2" t="s">
        <v>6082</v>
      </c>
      <c r="D991" t="s">
        <v>6175</v>
      </c>
      <c r="E991" s="2">
        <v>6</v>
      </c>
      <c r="F991" s="2" t="str">
        <f>_xlfn.XLOOKUP(C991,customers!$A$2:$A$1001,customers!$B$2:$B$1001,,0)</f>
        <v>Herta Layne</v>
      </c>
      <c r="G991" s="2" t="str">
        <f>IF(_xlfn.XLOOKUP(orders!C991,customers!$A$1:$A$1001,customers!$C$1:$C$1001,,0)=0,"",_xlfn.XLOOKUP(orders!C991,customers!$A$1:$A$1001,customers!$C$1:$C$1001,,0))</f>
        <v/>
      </c>
      <c r="H991" s="2" t="str">
        <f>_xlfn.XLOOKUP(C991,customers!$A$1:$A$1001,customers!$G$1:$G$1001,,0)</f>
        <v>United States</v>
      </c>
      <c r="I991" t="str">
        <f>INDEX(products!$A$1:$G$49,MATCH(orders!$D991,products!$A$1:$A$49,0),MATCH(orders!I$1,products!$A$1:$G$1,0))</f>
        <v>Ara</v>
      </c>
      <c r="J991" t="str">
        <f t="shared" si="45"/>
        <v>Arabica</v>
      </c>
      <c r="K991" t="str">
        <f>INDEX(products!$A$1:$G$49,MATCH(orders!$D991,products!$A$1:$A$49,0),MATCH(orders!K$1,products!$A$1:$G$1,0))</f>
        <v>M</v>
      </c>
      <c r="L991" t="str">
        <f t="shared" si="46"/>
        <v>Medium</v>
      </c>
      <c r="M991" s="17">
        <f>INDEX(products!$A$1:$G$49,MATCH(orders!$D991,products!$A$1:$A$49,0),MATCH(orders!M$1,products!$A$1:$G$1,0))</f>
        <v>2.5</v>
      </c>
      <c r="N991" s="13">
        <f>INDEX(products!$A$1:$G$49,MATCH(orders!$D991,products!$A$1:$A$49,0),MATCH(orders!N$1,products!$A$1:$G$1,0))</f>
        <v>25.874999999999996</v>
      </c>
      <c r="O991" s="15">
        <f t="shared" si="47"/>
        <v>155.24999999999997</v>
      </c>
      <c r="P991" t="str">
        <f>_xlfn.XLOOKUP(C991,customers!$A$2:$A$1001,customers!$I$2:$I$1001,,0)</f>
        <v>Yes</v>
      </c>
    </row>
    <row r="992" spans="1:16" x14ac:dyDescent="0.25">
      <c r="A992" s="2" t="s">
        <v>6086</v>
      </c>
      <c r="B992" s="3">
        <v>44718</v>
      </c>
      <c r="C992" s="2" t="s">
        <v>6118</v>
      </c>
      <c r="D992" t="s">
        <v>6153</v>
      </c>
      <c r="E992" s="2">
        <v>5</v>
      </c>
      <c r="F992" s="2" t="str">
        <f>_xlfn.XLOOKUP(C992,customers!$A$2:$A$1001,customers!$B$2:$B$1001,,0)</f>
        <v>Marguerite Graves</v>
      </c>
      <c r="G992" s="2" t="str">
        <f>IF(_xlfn.XLOOKUP(orders!C992,customers!$A$1:$A$1001,customers!$C$1:$C$1001,,0)=0,"",_xlfn.XLOOKUP(orders!C992,customers!$A$1:$A$1001,customers!$C$1:$C$1001,,0))</f>
        <v/>
      </c>
      <c r="H992" s="2" t="str">
        <f>_xlfn.XLOOKUP(C992,customers!$A$1:$A$1001,customers!$G$1:$G$1001,,0)</f>
        <v>United States</v>
      </c>
      <c r="I992" t="str">
        <f>INDEX(products!$A$1:$G$49,MATCH(orders!$D992,products!$A$1:$A$49,0),MATCH(orders!I$1,products!$A$1:$G$1,0))</f>
        <v>Exc</v>
      </c>
      <c r="J992" t="str">
        <f t="shared" si="45"/>
        <v>Excelsa</v>
      </c>
      <c r="K992" t="str">
        <f>INDEX(products!$A$1:$G$49,MATCH(orders!$D992,products!$A$1:$A$49,0),MATCH(orders!K$1,products!$A$1:$G$1,0))</f>
        <v>D</v>
      </c>
      <c r="L992" t="str">
        <f t="shared" si="46"/>
        <v>Dark</v>
      </c>
      <c r="M992" s="17">
        <f>INDEX(products!$A$1:$G$49,MATCH(orders!$D992,products!$A$1:$A$49,0),MATCH(orders!M$1,products!$A$1:$G$1,0))</f>
        <v>0.2</v>
      </c>
      <c r="N992" s="13">
        <f>INDEX(products!$A$1:$G$49,MATCH(orders!$D992,products!$A$1:$A$49,0),MATCH(orders!N$1,products!$A$1:$G$1,0))</f>
        <v>3.645</v>
      </c>
      <c r="O992" s="15">
        <f t="shared" si="47"/>
        <v>18.225000000000001</v>
      </c>
      <c r="P992" t="str">
        <f>_xlfn.XLOOKUP(C992,customers!$A$2:$A$1001,customers!$I$2:$I$1001,,0)</f>
        <v>No</v>
      </c>
    </row>
    <row r="993" spans="1:16" x14ac:dyDescent="0.25">
      <c r="A993" s="2" t="s">
        <v>6086</v>
      </c>
      <c r="B993" s="3">
        <v>44718</v>
      </c>
      <c r="C993" s="2" t="s">
        <v>6118</v>
      </c>
      <c r="D993" t="s">
        <v>6169</v>
      </c>
      <c r="E993" s="2">
        <v>2</v>
      </c>
      <c r="F993" s="2" t="str">
        <f>_xlfn.XLOOKUP(C993,customers!$A$2:$A$1001,customers!$B$2:$B$1001,,0)</f>
        <v>Marguerite Graves</v>
      </c>
      <c r="G993" s="2" t="str">
        <f>IF(_xlfn.XLOOKUP(orders!C993,customers!$A$1:$A$1001,customers!$C$1:$C$1001,,0)=0,"",_xlfn.XLOOKUP(orders!C993,customers!$A$1:$A$1001,customers!$C$1:$C$1001,,0))</f>
        <v/>
      </c>
      <c r="H993" s="2" t="str">
        <f>_xlfn.XLOOKUP(C993,customers!$A$1:$A$1001,customers!$G$1:$G$1001,,0)</f>
        <v>United States</v>
      </c>
      <c r="I993" t="str">
        <f>INDEX(products!$A$1:$G$49,MATCH(orders!$D993,products!$A$1:$A$49,0),MATCH(orders!I$1,products!$A$1:$G$1,0))</f>
        <v>Lib</v>
      </c>
      <c r="J993" t="str">
        <f t="shared" si="45"/>
        <v>Liberica</v>
      </c>
      <c r="K993" t="str">
        <f>INDEX(products!$A$1:$G$49,MATCH(orders!$D993,products!$A$1:$A$49,0),MATCH(orders!K$1,products!$A$1:$G$1,0))</f>
        <v>D</v>
      </c>
      <c r="L993" t="str">
        <f t="shared" si="46"/>
        <v>Dark</v>
      </c>
      <c r="M993" s="17">
        <f>INDEX(products!$A$1:$G$49,MATCH(orders!$D993,products!$A$1:$A$49,0),MATCH(orders!M$1,products!$A$1:$G$1,0))</f>
        <v>0.5</v>
      </c>
      <c r="N993" s="13">
        <f>INDEX(products!$A$1:$G$49,MATCH(orders!$D993,products!$A$1:$A$49,0),MATCH(orders!N$1,products!$A$1:$G$1,0))</f>
        <v>7.77</v>
      </c>
      <c r="O993" s="15">
        <f t="shared" si="47"/>
        <v>15.54</v>
      </c>
      <c r="P993" t="str">
        <f>_xlfn.XLOOKUP(C993,customers!$A$2:$A$1001,customers!$I$2:$I$1001,,0)</f>
        <v>No</v>
      </c>
    </row>
    <row r="994" spans="1:16" x14ac:dyDescent="0.25">
      <c r="A994" s="2" t="s">
        <v>6096</v>
      </c>
      <c r="B994" s="3">
        <v>44276</v>
      </c>
      <c r="C994" s="2" t="s">
        <v>6097</v>
      </c>
      <c r="D994" t="s">
        <v>6164</v>
      </c>
      <c r="E994" s="2">
        <v>3</v>
      </c>
      <c r="F994" s="2" t="str">
        <f>_xlfn.XLOOKUP(C994,customers!$A$2:$A$1001,customers!$B$2:$B$1001,,0)</f>
        <v>Desdemona Eye</v>
      </c>
      <c r="G994" s="2" t="str">
        <f>IF(_xlfn.XLOOKUP(orders!C994,customers!$A$1:$A$1001,customers!$C$1:$C$1001,,0)=0,"",_xlfn.XLOOKUP(orders!C994,customers!$A$1:$A$1001,customers!$C$1:$C$1001,,0))</f>
        <v/>
      </c>
      <c r="H994" s="2" t="str">
        <f>_xlfn.XLOOKUP(C994,customers!$A$1:$A$1001,customers!$G$1:$G$1001,,0)</f>
        <v>Ireland</v>
      </c>
      <c r="I994" t="str">
        <f>INDEX(products!$A$1:$G$49,MATCH(orders!$D994,products!$A$1:$A$49,0),MATCH(orders!I$1,products!$A$1:$G$1,0))</f>
        <v>Lib</v>
      </c>
      <c r="J994" t="str">
        <f t="shared" si="45"/>
        <v>Liberica</v>
      </c>
      <c r="K994" t="str">
        <f>INDEX(products!$A$1:$G$49,MATCH(orders!$D994,products!$A$1:$A$49,0),MATCH(orders!K$1,products!$A$1:$G$1,0))</f>
        <v>L</v>
      </c>
      <c r="L994" t="str">
        <f t="shared" si="46"/>
        <v>Light</v>
      </c>
      <c r="M994" s="17">
        <f>INDEX(products!$A$1:$G$49,MATCH(orders!$D994,products!$A$1:$A$49,0),MATCH(orders!M$1,products!$A$1:$G$1,0))</f>
        <v>2.5</v>
      </c>
      <c r="N994" s="13">
        <f>INDEX(products!$A$1:$G$49,MATCH(orders!$D994,products!$A$1:$A$49,0),MATCH(orders!N$1,products!$A$1:$G$1,0))</f>
        <v>36.454999999999998</v>
      </c>
      <c r="O994" s="15">
        <f t="shared" si="47"/>
        <v>109.36499999999999</v>
      </c>
      <c r="P994" t="str">
        <f>_xlfn.XLOOKUP(C994,customers!$A$2:$A$1001,customers!$I$2:$I$1001,,0)</f>
        <v>No</v>
      </c>
    </row>
    <row r="995" spans="1:16" x14ac:dyDescent="0.25">
      <c r="A995" s="2" t="s">
        <v>6101</v>
      </c>
      <c r="B995" s="3">
        <v>44549</v>
      </c>
      <c r="C995" s="2" t="s">
        <v>6102</v>
      </c>
      <c r="D995" t="s">
        <v>6140</v>
      </c>
      <c r="E995" s="2">
        <v>6</v>
      </c>
      <c r="F995" s="2" t="str">
        <f>_xlfn.XLOOKUP(C995,customers!$A$2:$A$1001,customers!$B$2:$B$1001,,0)</f>
        <v>Margarette Sterland</v>
      </c>
      <c r="G995" s="2" t="str">
        <f>IF(_xlfn.XLOOKUP(orders!C995,customers!$A$1:$A$1001,customers!$C$1:$C$1001,,0)=0,"",_xlfn.XLOOKUP(orders!C995,customers!$A$1:$A$1001,customers!$C$1:$C$1001,,0))</f>
        <v/>
      </c>
      <c r="H995" s="2" t="str">
        <f>_xlfn.XLOOKUP(C995,customers!$A$1:$A$1001,customers!$G$1:$G$1001,,0)</f>
        <v>United States</v>
      </c>
      <c r="I995" t="str">
        <f>INDEX(products!$A$1:$G$49,MATCH(orders!$D995,products!$A$1:$A$49,0),MATCH(orders!I$1,products!$A$1:$G$1,0))</f>
        <v>Ara</v>
      </c>
      <c r="J995" t="str">
        <f t="shared" si="45"/>
        <v>Arabica</v>
      </c>
      <c r="K995" t="str">
        <f>INDEX(products!$A$1:$G$49,MATCH(orders!$D995,products!$A$1:$A$49,0),MATCH(orders!K$1,products!$A$1:$G$1,0))</f>
        <v>L</v>
      </c>
      <c r="L995" t="str">
        <f t="shared" si="46"/>
        <v>Light</v>
      </c>
      <c r="M995" s="17">
        <f>INDEX(products!$A$1:$G$49,MATCH(orders!$D995,products!$A$1:$A$49,0),MATCH(orders!M$1,products!$A$1:$G$1,0))</f>
        <v>1</v>
      </c>
      <c r="N995" s="13">
        <f>INDEX(products!$A$1:$G$49,MATCH(orders!$D995,products!$A$1:$A$49,0),MATCH(orders!N$1,products!$A$1:$G$1,0))</f>
        <v>12.95</v>
      </c>
      <c r="O995" s="15">
        <f t="shared" si="47"/>
        <v>77.699999999999989</v>
      </c>
      <c r="P995" t="str">
        <f>_xlfn.XLOOKUP(C995,customers!$A$2:$A$1001,customers!$I$2:$I$1001,,0)</f>
        <v>No</v>
      </c>
    </row>
    <row r="996" spans="1:16" x14ac:dyDescent="0.25">
      <c r="A996" s="2" t="s">
        <v>6106</v>
      </c>
      <c r="B996" s="3">
        <v>44244</v>
      </c>
      <c r="C996" s="2" t="s">
        <v>6107</v>
      </c>
      <c r="D996" t="s">
        <v>6154</v>
      </c>
      <c r="E996" s="2">
        <v>3</v>
      </c>
      <c r="F996" s="2" t="str">
        <f>_xlfn.XLOOKUP(C996,customers!$A$2:$A$1001,customers!$B$2:$B$1001,,0)</f>
        <v>Catharine Scoines</v>
      </c>
      <c r="G996" s="2" t="str">
        <f>IF(_xlfn.XLOOKUP(orders!C996,customers!$A$1:$A$1001,customers!$C$1:$C$1001,,0)=0,"",_xlfn.XLOOKUP(orders!C996,customers!$A$1:$A$1001,customers!$C$1:$C$1001,,0))</f>
        <v/>
      </c>
      <c r="H996" s="2" t="str">
        <f>_xlfn.XLOOKUP(C996,customers!$A$1:$A$1001,customers!$G$1:$G$1001,,0)</f>
        <v>Ireland</v>
      </c>
      <c r="I996" t="str">
        <f>INDEX(products!$A$1:$G$49,MATCH(orders!$D996,products!$A$1:$A$49,0),MATCH(orders!I$1,products!$A$1:$G$1,0))</f>
        <v>Ara</v>
      </c>
      <c r="J996" t="str">
        <f t="shared" si="45"/>
        <v>Arabica</v>
      </c>
      <c r="K996" t="str">
        <f>INDEX(products!$A$1:$G$49,MATCH(orders!$D996,products!$A$1:$A$49,0),MATCH(orders!K$1,products!$A$1:$G$1,0))</f>
        <v>D</v>
      </c>
      <c r="L996" t="str">
        <f t="shared" si="46"/>
        <v>Dark</v>
      </c>
      <c r="M996" s="17">
        <f>INDEX(products!$A$1:$G$49,MATCH(orders!$D996,products!$A$1:$A$49,0),MATCH(orders!M$1,products!$A$1:$G$1,0))</f>
        <v>0.2</v>
      </c>
      <c r="N996" s="13">
        <f>INDEX(products!$A$1:$G$49,MATCH(orders!$D996,products!$A$1:$A$49,0),MATCH(orders!N$1,products!$A$1:$G$1,0))</f>
        <v>2.9849999999999999</v>
      </c>
      <c r="O996" s="15">
        <f t="shared" si="47"/>
        <v>8.9550000000000001</v>
      </c>
      <c r="P996" t="str">
        <f>_xlfn.XLOOKUP(C996,customers!$A$2:$A$1001,customers!$I$2:$I$1001,,0)</f>
        <v>No</v>
      </c>
    </row>
    <row r="997" spans="1:16" x14ac:dyDescent="0.25">
      <c r="A997" s="2" t="s">
        <v>6111</v>
      </c>
      <c r="B997" s="3">
        <v>43836</v>
      </c>
      <c r="C997" s="2" t="s">
        <v>6112</v>
      </c>
      <c r="D997" t="s">
        <v>6142</v>
      </c>
      <c r="E997" s="2">
        <v>1</v>
      </c>
      <c r="F997" s="2" t="str">
        <f>_xlfn.XLOOKUP(C997,customers!$A$2:$A$1001,customers!$B$2:$B$1001,,0)</f>
        <v>Jennica Tewelson</v>
      </c>
      <c r="G997" s="2" t="str">
        <f>IF(_xlfn.XLOOKUP(orders!C997,customers!$A$1:$A$1001,customers!$C$1:$C$1001,,0)=0,"",_xlfn.XLOOKUP(orders!C997,customers!$A$1:$A$1001,customers!$C$1:$C$1001,,0))</f>
        <v>jtewelsonrn@samsung.com</v>
      </c>
      <c r="H997" s="2" t="str">
        <f>_xlfn.XLOOKUP(C997,customers!$A$1:$A$1001,customers!$G$1:$G$1001,,0)</f>
        <v>United States</v>
      </c>
      <c r="I997" t="str">
        <f>INDEX(products!$A$1:$G$49,MATCH(orders!$D997,products!$A$1:$A$49,0),MATCH(orders!I$1,products!$A$1:$G$1,0))</f>
        <v>Rob</v>
      </c>
      <c r="J997" t="str">
        <f t="shared" si="45"/>
        <v>Robusta</v>
      </c>
      <c r="K997" t="str">
        <f>INDEX(products!$A$1:$G$49,MATCH(orders!$D997,products!$A$1:$A$49,0),MATCH(orders!K$1,products!$A$1:$G$1,0))</f>
        <v>L</v>
      </c>
      <c r="L997" t="str">
        <f t="shared" si="46"/>
        <v>Light</v>
      </c>
      <c r="M997" s="17">
        <f>INDEX(products!$A$1:$G$49,MATCH(orders!$D997,products!$A$1:$A$49,0),MATCH(orders!M$1,products!$A$1:$G$1,0))</f>
        <v>2.5</v>
      </c>
      <c r="N997" s="13">
        <f>INDEX(products!$A$1:$G$49,MATCH(orders!$D997,products!$A$1:$A$49,0),MATCH(orders!N$1,products!$A$1:$G$1,0))</f>
        <v>27.484999999999996</v>
      </c>
      <c r="O997" s="15">
        <f t="shared" si="47"/>
        <v>27.484999999999996</v>
      </c>
      <c r="P997" t="str">
        <f>_xlfn.XLOOKUP(C997,customers!$A$2:$A$1001,customers!$I$2:$I$1001,,0)</f>
        <v>No</v>
      </c>
    </row>
    <row r="998" spans="1:16" x14ac:dyDescent="0.25">
      <c r="A998" s="2" t="s">
        <v>6117</v>
      </c>
      <c r="B998" s="3">
        <v>44685</v>
      </c>
      <c r="C998" s="2" t="s">
        <v>6118</v>
      </c>
      <c r="D998" t="s">
        <v>6146</v>
      </c>
      <c r="E998" s="2">
        <v>5</v>
      </c>
      <c r="F998" s="2" t="str">
        <f>_xlfn.XLOOKUP(C998,customers!$A$2:$A$1001,customers!$B$2:$B$1001,,0)</f>
        <v>Marguerite Graves</v>
      </c>
      <c r="G998" s="2" t="str">
        <f>IF(_xlfn.XLOOKUP(orders!C998,customers!$A$1:$A$1001,customers!$C$1:$C$1001,,0)=0,"",_xlfn.XLOOKUP(orders!C998,customers!$A$1:$A$1001,customers!$C$1:$C$1001,,0))</f>
        <v/>
      </c>
      <c r="H998" s="2" t="str">
        <f>_xlfn.XLOOKUP(C998,customers!$A$1:$A$1001,customers!$G$1:$G$1001,,0)</f>
        <v>United States</v>
      </c>
      <c r="I998" t="str">
        <f>INDEX(products!$A$1:$G$49,MATCH(orders!$D998,products!$A$1:$A$49,0),MATCH(orders!I$1,products!$A$1:$G$1,0))</f>
        <v>Rob</v>
      </c>
      <c r="J998" t="str">
        <f t="shared" si="45"/>
        <v>Robusta</v>
      </c>
      <c r="K998" t="str">
        <f>INDEX(products!$A$1:$G$49,MATCH(orders!$D998,products!$A$1:$A$49,0),MATCH(orders!K$1,products!$A$1:$G$1,0))</f>
        <v>M</v>
      </c>
      <c r="L998" t="str">
        <f t="shared" si="46"/>
        <v>Medium</v>
      </c>
      <c r="M998" s="17">
        <f>INDEX(products!$A$1:$G$49,MATCH(orders!$D998,products!$A$1:$A$49,0),MATCH(orders!M$1,products!$A$1:$G$1,0))</f>
        <v>0.5</v>
      </c>
      <c r="N998" s="13">
        <f>INDEX(products!$A$1:$G$49,MATCH(orders!$D998,products!$A$1:$A$49,0),MATCH(orders!N$1,products!$A$1:$G$1,0))</f>
        <v>5.97</v>
      </c>
      <c r="O998" s="15">
        <f t="shared" si="47"/>
        <v>29.849999999999998</v>
      </c>
      <c r="P998" t="str">
        <f>_xlfn.XLOOKUP(C998,customers!$A$2:$A$1001,customers!$I$2:$I$1001,,0)</f>
        <v>No</v>
      </c>
    </row>
    <row r="999" spans="1:16" x14ac:dyDescent="0.25">
      <c r="A999" s="2" t="s">
        <v>6122</v>
      </c>
      <c r="B999" s="3">
        <v>43749</v>
      </c>
      <c r="C999" s="2" t="s">
        <v>6118</v>
      </c>
      <c r="D999" t="s">
        <v>6157</v>
      </c>
      <c r="E999" s="2">
        <v>4</v>
      </c>
      <c r="F999" s="2" t="str">
        <f>_xlfn.XLOOKUP(C999,customers!$A$2:$A$1001,customers!$B$2:$B$1001,,0)</f>
        <v>Marguerite Graves</v>
      </c>
      <c r="G999" s="2" t="str">
        <f>IF(_xlfn.XLOOKUP(orders!C999,customers!$A$1:$A$1001,customers!$C$1:$C$1001,,0)=0,"",_xlfn.XLOOKUP(orders!C999,customers!$A$1:$A$1001,customers!$C$1:$C$1001,,0))</f>
        <v/>
      </c>
      <c r="H999" s="2" t="str">
        <f>_xlfn.XLOOKUP(C999,customers!$A$1:$A$1001,customers!$G$1:$G$1001,,0)</f>
        <v>United States</v>
      </c>
      <c r="I999" t="str">
        <f>INDEX(products!$A$1:$G$49,MATCH(orders!$D999,products!$A$1:$A$49,0),MATCH(orders!I$1,products!$A$1:$G$1,0))</f>
        <v>Ara</v>
      </c>
      <c r="J999" t="str">
        <f t="shared" si="45"/>
        <v>Arabica</v>
      </c>
      <c r="K999" t="str">
        <f>INDEX(products!$A$1:$G$49,MATCH(orders!$D999,products!$A$1:$A$49,0),MATCH(orders!K$1,products!$A$1:$G$1,0))</f>
        <v>M</v>
      </c>
      <c r="L999" t="str">
        <f t="shared" si="46"/>
        <v>Medium</v>
      </c>
      <c r="M999" s="17">
        <f>INDEX(products!$A$1:$G$49,MATCH(orders!$D999,products!$A$1:$A$49,0),MATCH(orders!M$1,products!$A$1:$G$1,0))</f>
        <v>0.5</v>
      </c>
      <c r="N999" s="13">
        <f>INDEX(products!$A$1:$G$49,MATCH(orders!$D999,products!$A$1:$A$49,0),MATCH(orders!N$1,products!$A$1:$G$1,0))</f>
        <v>6.75</v>
      </c>
      <c r="O999" s="15">
        <f t="shared" si="47"/>
        <v>27</v>
      </c>
      <c r="P999" t="str">
        <f>_xlfn.XLOOKUP(C999,customers!$A$2:$A$1001,customers!$I$2:$I$1001,,0)</f>
        <v>No</v>
      </c>
    </row>
    <row r="1000" spans="1:16" x14ac:dyDescent="0.25">
      <c r="A1000" s="2" t="s">
        <v>6127</v>
      </c>
      <c r="B1000" s="3">
        <v>44411</v>
      </c>
      <c r="C1000" s="2" t="s">
        <v>6128</v>
      </c>
      <c r="D1000" t="s">
        <v>6147</v>
      </c>
      <c r="E1000" s="2">
        <v>1</v>
      </c>
      <c r="F1000" s="2" t="str">
        <f>_xlfn.XLOOKUP(C1000,customers!$A$2:$A$1001,customers!$B$2:$B$1001,,0)</f>
        <v>Nicolina Jenny</v>
      </c>
      <c r="G1000" s="2" t="str">
        <f>IF(_xlfn.XLOOKUP(orders!C1000,customers!$A$1:$A$1001,customers!$C$1:$C$1001,,0)=0,"",_xlfn.XLOOKUP(orders!C1000,customers!$A$1:$A$1001,customers!$C$1:$C$1001,,0))</f>
        <v>njennyrq@bigcartel.com</v>
      </c>
      <c r="H1000" s="2" t="str">
        <f>_xlfn.XLOOKUP(C1000,customers!$A$1:$A$1001,customers!$G$1:$G$1001,,0)</f>
        <v>United States</v>
      </c>
      <c r="I1000" t="str">
        <f>INDEX(products!$A$1:$G$49,MATCH(orders!$D1000,products!$A$1:$A$49,0),MATCH(orders!I$1,products!$A$1:$G$1,0))</f>
        <v>Ara</v>
      </c>
      <c r="J1000" t="str">
        <f t="shared" si="45"/>
        <v>Arabica</v>
      </c>
      <c r="K1000" t="str">
        <f>INDEX(products!$A$1:$G$49,MATCH(orders!$D1000,products!$A$1:$A$49,0),MATCH(orders!K$1,products!$A$1:$G$1,0))</f>
        <v>D</v>
      </c>
      <c r="L1000" t="str">
        <f t="shared" si="46"/>
        <v>Dark</v>
      </c>
      <c r="M1000" s="17">
        <f>INDEX(products!$A$1:$G$49,MATCH(orders!$D1000,products!$A$1:$A$49,0),MATCH(orders!M$1,products!$A$1:$G$1,0))</f>
        <v>1</v>
      </c>
      <c r="N1000" s="13">
        <f>INDEX(products!$A$1:$G$49,MATCH(orders!$D1000,products!$A$1:$A$49,0),MATCH(orders!N$1,products!$A$1:$G$1,0))</f>
        <v>9.9499999999999993</v>
      </c>
      <c r="O1000" s="15">
        <f t="shared" si="47"/>
        <v>9.9499999999999993</v>
      </c>
      <c r="P1000" t="str">
        <f>_xlfn.XLOOKUP(C1000,customers!$A$2:$A$1001,customers!$I$2:$I$1001,,0)</f>
        <v>No</v>
      </c>
    </row>
    <row r="1001" spans="1:16" x14ac:dyDescent="0.25">
      <c r="A1001" s="2" t="s">
        <v>6133</v>
      </c>
      <c r="B1001" s="3">
        <v>44119</v>
      </c>
      <c r="C1001" s="2" t="s">
        <v>6134</v>
      </c>
      <c r="D1001" t="s">
        <v>6156</v>
      </c>
      <c r="E1001" s="2">
        <v>3</v>
      </c>
      <c r="F1001" s="2" t="str">
        <f>_xlfn.XLOOKUP(C1001,customers!$A$2:$A$1001,customers!$B$2:$B$1001,,0)</f>
        <v>Vidovic Antonelli</v>
      </c>
      <c r="G1001" s="2" t="str">
        <f>IF(_xlfn.XLOOKUP(orders!C1001,customers!$A$1:$A$1001,customers!$C$1:$C$1001,,0)=0,"",_xlfn.XLOOKUP(orders!C1001,customers!$A$1:$A$1001,customers!$C$1:$C$1001,,0))</f>
        <v/>
      </c>
      <c r="H1001" s="2" t="str">
        <f>_xlfn.XLOOKUP(C1001,customers!$A$1:$A$1001,customers!$G$1:$G$1001,,0)</f>
        <v>United Kingdom</v>
      </c>
      <c r="I1001" t="str">
        <f>INDEX(products!$A$1:$G$49,MATCH(orders!$D1001,products!$A$1:$A$49,0),MATCH(orders!I$1,products!$A$1:$G$1,0))</f>
        <v>Exc</v>
      </c>
      <c r="J1001" t="str">
        <f t="shared" si="45"/>
        <v>Excelsa</v>
      </c>
      <c r="K1001" t="str">
        <f>INDEX(products!$A$1:$G$49,MATCH(orders!$D1001,products!$A$1:$A$49,0),MATCH(orders!K$1,products!$A$1:$G$1,0))</f>
        <v>M</v>
      </c>
      <c r="L1001" t="str">
        <f t="shared" si="46"/>
        <v>Medium</v>
      </c>
      <c r="M1001" s="17">
        <f>INDEX(products!$A$1:$G$49,MATCH(orders!$D1001,products!$A$1:$A$49,0),MATCH(orders!M$1,products!$A$1:$G$1,0))</f>
        <v>0.2</v>
      </c>
      <c r="N1001" s="13">
        <f>INDEX(products!$A$1:$G$49,MATCH(orders!$D1001,products!$A$1:$A$49,0),MATCH(orders!N$1,products!$A$1:$G$1,0))</f>
        <v>4.125</v>
      </c>
      <c r="O1001" s="15">
        <f t="shared" si="47"/>
        <v>12.375</v>
      </c>
      <c r="P1001" t="str">
        <f>_xlfn.XLOOKUP(C1001,customers!$A$2:$A$1001,customers!$I$2:$I$1001,,0)</f>
        <v>Yes</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88BC65-8C1F-4D29-8DAC-775BC2A2AFD5}">
  <dimension ref="A1:AC1002"/>
  <sheetViews>
    <sheetView topLeftCell="S2" zoomScaleNormal="100" workbookViewId="0">
      <selection activeCell="AB4" sqref="AB4"/>
    </sheetView>
  </sheetViews>
  <sheetFormatPr defaultRowHeight="15" x14ac:dyDescent="0.25"/>
  <cols>
    <col min="1" max="1" width="16.5703125" bestFit="1" customWidth="1"/>
    <col min="2" max="2" width="12.85546875" customWidth="1"/>
    <col min="3" max="3" width="17.42578125" bestFit="1" customWidth="1"/>
    <col min="4" max="4" width="12.28515625" customWidth="1"/>
    <col min="5" max="5" width="10.85546875" customWidth="1"/>
    <col min="6" max="6" width="17.42578125" customWidth="1"/>
    <col min="7" max="7" width="13.7109375" customWidth="1"/>
    <col min="8" max="8" width="13.85546875" customWidth="1"/>
    <col min="9" max="9" width="11.85546875" customWidth="1"/>
    <col min="10" max="10" width="8" bestFit="1" customWidth="1"/>
    <col min="11" max="11" width="13.85546875" customWidth="1"/>
    <col min="12" max="12" width="24.85546875" customWidth="1"/>
    <col min="13" max="13" width="9.140625" customWidth="1"/>
    <col min="14" max="14" width="16.28515625" bestFit="1" customWidth="1"/>
    <col min="15" max="15" width="17.5703125" bestFit="1" customWidth="1"/>
    <col min="16" max="16" width="18.42578125" bestFit="1" customWidth="1"/>
    <col min="17" max="17" width="12.140625" bestFit="1" customWidth="1"/>
    <col min="18" max="18" width="7.5703125" customWidth="1"/>
    <col min="19" max="19" width="30.7109375" bestFit="1" customWidth="1"/>
    <col min="20" max="20" width="16.140625" customWidth="1"/>
    <col min="21" max="21" width="20.85546875" customWidth="1"/>
    <col min="22" max="22" width="20.7109375" customWidth="1"/>
    <col min="23" max="23" width="25.85546875" customWidth="1"/>
    <col min="24" max="24" width="15.7109375" customWidth="1"/>
    <col min="25" max="25" width="17.7109375" customWidth="1"/>
    <col min="26" max="26" width="17.140625" customWidth="1"/>
    <col min="27" max="27" width="14.85546875" customWidth="1"/>
    <col min="28" max="28" width="16.42578125" customWidth="1"/>
  </cols>
  <sheetData>
    <row r="1" spans="1:29" x14ac:dyDescent="0.25">
      <c r="A1" s="4" t="s">
        <v>6271</v>
      </c>
      <c r="N1" s="4" t="s">
        <v>6222</v>
      </c>
      <c r="S1" s="4" t="s">
        <v>6272</v>
      </c>
    </row>
    <row r="2" spans="1:29" x14ac:dyDescent="0.25">
      <c r="A2" s="2" t="s">
        <v>0</v>
      </c>
      <c r="B2" s="2" t="s">
        <v>1</v>
      </c>
      <c r="C2" s="2" t="s">
        <v>3</v>
      </c>
      <c r="D2" s="2" t="s">
        <v>11</v>
      </c>
      <c r="E2" s="2" t="s">
        <v>14</v>
      </c>
      <c r="F2" s="2" t="s">
        <v>4</v>
      </c>
      <c r="G2" s="2" t="s">
        <v>7</v>
      </c>
      <c r="H2" s="2" t="s">
        <v>9</v>
      </c>
      <c r="I2" s="2" t="s">
        <v>13</v>
      </c>
      <c r="J2" s="2" t="s">
        <v>15</v>
      </c>
      <c r="K2" s="2" t="s">
        <v>6189</v>
      </c>
      <c r="L2" s="2" t="s">
        <v>6203</v>
      </c>
      <c r="N2" s="5" t="s">
        <v>6196</v>
      </c>
      <c r="O2" t="s">
        <v>6198</v>
      </c>
      <c r="P2" t="s">
        <v>6199</v>
      </c>
      <c r="Q2" t="s">
        <v>6200</v>
      </c>
      <c r="S2" t="s">
        <v>3</v>
      </c>
      <c r="T2" t="s">
        <v>6204</v>
      </c>
      <c r="U2" t="s">
        <v>6205</v>
      </c>
      <c r="V2" t="s">
        <v>6207</v>
      </c>
      <c r="W2" t="s">
        <v>6203</v>
      </c>
      <c r="X2" t="s">
        <v>6208</v>
      </c>
      <c r="Y2" t="s">
        <v>6209</v>
      </c>
      <c r="Z2" t="s">
        <v>6210</v>
      </c>
      <c r="AA2" t="s">
        <v>6211</v>
      </c>
      <c r="AB2" t="s">
        <v>6212</v>
      </c>
      <c r="AC2" t="s">
        <v>6189</v>
      </c>
    </row>
    <row r="3" spans="1:29" x14ac:dyDescent="0.25">
      <c r="A3" s="2" t="s">
        <v>490</v>
      </c>
      <c r="B3" s="3">
        <v>43713</v>
      </c>
      <c r="C3" s="2" t="s">
        <v>491</v>
      </c>
      <c r="D3" t="s">
        <v>6138</v>
      </c>
      <c r="E3" s="2">
        <v>2</v>
      </c>
      <c r="F3" s="2" t="str">
        <f>_xlfn.XLOOKUP(C3,customers!$A$2:$A$1001,customers!$B$2:$B$1001,,0)</f>
        <v>Aloisia Allner</v>
      </c>
      <c r="G3" s="2" t="str">
        <f>_xlfn.XLOOKUP(C3,customers!$A$1:$A$1001,customers!$G$1:$G$1001,,0)</f>
        <v>United States</v>
      </c>
      <c r="H3" t="str">
        <f>INDEX(products!$A$1:$G$49,MATCH(RFM_prep!$D3,products!$A$1:$A$49,0),MATCH(RFM_prep!H$2,products!$A$1:$G$1,0))</f>
        <v>Rob</v>
      </c>
      <c r="I3">
        <f>INDEX(products!$A$1:$G$49,MATCH(RFM_prep!$D3,products!$A$1:$A$49,0),MATCH(RFM_prep!I$2,products!$A$1:$G$1,0))</f>
        <v>9.9499999999999993</v>
      </c>
      <c r="J3">
        <f>I3*E3</f>
        <v>19.899999999999999</v>
      </c>
      <c r="K3" t="str">
        <f>_xlfn.XLOOKUP(C3,customers!$A$2:$A$1001,customers!$I$2:$I$1001,,0)</f>
        <v>Yes</v>
      </c>
      <c r="L3" t="str">
        <f t="shared" ref="L3:L66" si="0">TEXT(DATEDIF(B3, DATE(2022,8,20), "d"), "0")</f>
        <v>1080</v>
      </c>
      <c r="N3" s="6" t="s">
        <v>4390</v>
      </c>
      <c r="O3" s="8">
        <v>44754</v>
      </c>
      <c r="P3" s="7">
        <v>1</v>
      </c>
      <c r="Q3" s="7">
        <v>178.70999999999998</v>
      </c>
      <c r="S3" t="s">
        <v>4390</v>
      </c>
      <c r="T3" s="8">
        <v>44754</v>
      </c>
      <c r="U3">
        <v>1</v>
      </c>
      <c r="V3">
        <v>178.71</v>
      </c>
      <c r="W3" s="7">
        <v>39</v>
      </c>
      <c r="X3">
        <f>9-_xlfn.PERCENTRANK.EXC(W3:W915,W3,1)*10</f>
        <v>9</v>
      </c>
      <c r="Y3">
        <f>_xlfn.PERCENTRANK.EXC(U3:U915,U3,1)*10</f>
        <v>0</v>
      </c>
      <c r="Z3">
        <f>_xlfn.PERCENTRANK.EXC(V3:V915,V3,1)*10</f>
        <v>9</v>
      </c>
      <c r="AA3" s="10">
        <f>AVERAGE(X3,Y3,Z3)</f>
        <v>6</v>
      </c>
      <c r="AB3"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Promising</v>
      </c>
      <c r="AC3" t="str">
        <f>_xlfn.XLOOKUP(table_RFM_processed[[#This Row],[Customer ID]],table_RFM_preprocess[Customer ID],table_RFM_preprocess[Loyalty Card],,0)</f>
        <v>No</v>
      </c>
    </row>
    <row r="4" spans="1:29" x14ac:dyDescent="0.25">
      <c r="A4" s="2" t="s">
        <v>490</v>
      </c>
      <c r="B4" s="3">
        <v>43713</v>
      </c>
      <c r="C4" s="2" t="s">
        <v>491</v>
      </c>
      <c r="D4" t="s">
        <v>6139</v>
      </c>
      <c r="E4" s="2">
        <v>5</v>
      </c>
      <c r="F4" s="2" t="str">
        <f>_xlfn.XLOOKUP(C4,customers!$A$2:$A$1001,customers!$B$2:$B$1001,,0)</f>
        <v>Aloisia Allner</v>
      </c>
      <c r="G4" s="2" t="str">
        <f>_xlfn.XLOOKUP(C4,customers!$A$1:$A$1001,customers!$G$1:$G$1001,,0)</f>
        <v>United States</v>
      </c>
      <c r="H4" t="str">
        <f>INDEX(products!$A$1:$G$49,MATCH(RFM_prep!$D4,products!$A$1:$A$49,0),MATCH(RFM_prep!H$2,products!$A$1:$G$1,0))</f>
        <v>Exc</v>
      </c>
      <c r="I4">
        <f>INDEX(products!$A$1:$G$49,MATCH(RFM_prep!$D4,products!$A$1:$A$49,0),MATCH(RFM_prep!I$2,products!$A$1:$G$1,0))</f>
        <v>8.25</v>
      </c>
      <c r="J4">
        <f>I4*E4</f>
        <v>41.25</v>
      </c>
      <c r="K4" t="str">
        <f>_xlfn.XLOOKUP(C4,customers!$A$2:$A$1001,customers!$I$2:$I$1001,,0)</f>
        <v>Yes</v>
      </c>
      <c r="L4" t="str">
        <f t="shared" si="0"/>
        <v>1080</v>
      </c>
      <c r="N4" s="6" t="s">
        <v>1437</v>
      </c>
      <c r="O4" s="8">
        <v>43484</v>
      </c>
      <c r="P4" s="7">
        <v>1</v>
      </c>
      <c r="Q4" s="7">
        <v>40.5</v>
      </c>
      <c r="S4" t="s">
        <v>1437</v>
      </c>
      <c r="T4" s="8">
        <v>43484</v>
      </c>
      <c r="U4">
        <v>1</v>
      </c>
      <c r="V4">
        <v>40.5</v>
      </c>
      <c r="W4" s="7">
        <v>1309</v>
      </c>
      <c r="X4">
        <f t="shared" ref="X4:X67" si="1">9-_xlfn.PERCENTRANK.EXC(W4:W916,W4,1)*10</f>
        <v>0</v>
      </c>
      <c r="Y4">
        <f t="shared" ref="Y4:Y67" si="2">_xlfn.PERCENTRANK.EXC(U4:U916,U4,1)*10</f>
        <v>0</v>
      </c>
      <c r="Z4">
        <f t="shared" ref="Z4:Z67" si="3">_xlfn.PERCENTRANK.EXC(V4:V916,V4,1)*10</f>
        <v>5</v>
      </c>
      <c r="AA4" s="10">
        <f t="shared" ref="AA4:AA67" si="4">AVERAGE(X4,Y4,Z4)</f>
        <v>1.6666666666666667</v>
      </c>
      <c r="AB4"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At Risk</v>
      </c>
      <c r="AC4" t="str">
        <f>_xlfn.XLOOKUP(table_RFM_processed[[#This Row],[Customer ID]],table_RFM_preprocess[Customer ID],table_RFM_preprocess[Loyalty Card],,0)</f>
        <v>No</v>
      </c>
    </row>
    <row r="5" spans="1:29" x14ac:dyDescent="0.25">
      <c r="A5" s="2" t="s">
        <v>501</v>
      </c>
      <c r="B5" s="3">
        <v>44364</v>
      </c>
      <c r="C5" s="2" t="s">
        <v>502</v>
      </c>
      <c r="D5" t="s">
        <v>6140</v>
      </c>
      <c r="E5" s="2">
        <v>1</v>
      </c>
      <c r="F5" s="2" t="str">
        <f>_xlfn.XLOOKUP(C5,customers!$A$2:$A$1001,customers!$B$2:$B$1001,,0)</f>
        <v>Jami Redholes</v>
      </c>
      <c r="G5" s="2" t="str">
        <f>_xlfn.XLOOKUP(C5,customers!$A$1:$A$1001,customers!$G$1:$G$1001,,0)</f>
        <v>United States</v>
      </c>
      <c r="H5" t="str">
        <f>INDEX(products!$A$1:$G$49,MATCH(RFM_prep!$D5,products!$A$1:$A$49,0),MATCH(RFM_prep!H$2,products!$A$1:$G$1,0))</f>
        <v>Ara</v>
      </c>
      <c r="I5">
        <f>INDEX(products!$A$1:$G$49,MATCH(RFM_prep!$D5,products!$A$1:$A$49,0),MATCH(RFM_prep!I$2,products!$A$1:$G$1,0))</f>
        <v>12.95</v>
      </c>
      <c r="J5">
        <f>I5*E5</f>
        <v>12.95</v>
      </c>
      <c r="K5" t="str">
        <f>_xlfn.XLOOKUP(C5,customers!$A$2:$A$1001,customers!$I$2:$I$1001,,0)</f>
        <v>Yes</v>
      </c>
      <c r="L5" t="str">
        <f t="shared" si="0"/>
        <v>429</v>
      </c>
      <c r="N5" s="6" t="s">
        <v>4036</v>
      </c>
      <c r="O5" s="8">
        <v>44680</v>
      </c>
      <c r="P5" s="7">
        <v>4</v>
      </c>
      <c r="Q5" s="7">
        <v>163.71999999999997</v>
      </c>
      <c r="S5" t="s">
        <v>4036</v>
      </c>
      <c r="T5" s="8">
        <v>44680</v>
      </c>
      <c r="U5">
        <v>4</v>
      </c>
      <c r="V5">
        <v>163.71999999999997</v>
      </c>
      <c r="W5" s="7">
        <v>113</v>
      </c>
      <c r="X5">
        <f t="shared" si="1"/>
        <v>9</v>
      </c>
      <c r="Y5">
        <f t="shared" si="2"/>
        <v>9</v>
      </c>
      <c r="Z5">
        <f t="shared" si="3"/>
        <v>9</v>
      </c>
      <c r="AA5" s="10">
        <f t="shared" si="4"/>
        <v>9</v>
      </c>
      <c r="AB5"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Loyal</v>
      </c>
      <c r="AC5" t="str">
        <f>_xlfn.XLOOKUP(table_RFM_processed[[#This Row],[Customer ID]],table_RFM_preprocess[Customer ID],table_RFM_preprocess[Loyalty Card],,0)</f>
        <v>Yes</v>
      </c>
    </row>
    <row r="6" spans="1:29" x14ac:dyDescent="0.25">
      <c r="A6" s="2" t="s">
        <v>512</v>
      </c>
      <c r="B6" s="3">
        <v>44392</v>
      </c>
      <c r="C6" s="2" t="s">
        <v>513</v>
      </c>
      <c r="D6" t="s">
        <v>6141</v>
      </c>
      <c r="E6" s="2">
        <v>2</v>
      </c>
      <c r="F6" s="2" t="str">
        <f>_xlfn.XLOOKUP(C6,customers!$A$2:$A$1001,customers!$B$2:$B$1001,,0)</f>
        <v>Christoffer O' Shea</v>
      </c>
      <c r="G6" s="2" t="str">
        <f>_xlfn.XLOOKUP(C6,customers!$A$1:$A$1001,customers!$G$1:$G$1001,,0)</f>
        <v>Ireland</v>
      </c>
      <c r="H6" t="str">
        <f>INDEX(products!$A$1:$G$49,MATCH(RFM_prep!$D6,products!$A$1:$A$49,0),MATCH(RFM_prep!H$2,products!$A$1:$G$1,0))</f>
        <v>Exc</v>
      </c>
      <c r="I6">
        <f>INDEX(products!$A$1:$G$49,MATCH(RFM_prep!$D6,products!$A$1:$A$49,0),MATCH(RFM_prep!I$2,products!$A$1:$G$1,0))</f>
        <v>13.75</v>
      </c>
      <c r="J6">
        <f>I6*E6</f>
        <v>27.5</v>
      </c>
      <c r="K6" t="str">
        <f>_xlfn.XLOOKUP(C6,customers!$A$2:$A$1001,customers!$I$2:$I$1001,,0)</f>
        <v>No</v>
      </c>
      <c r="L6" t="str">
        <f t="shared" si="0"/>
        <v>401</v>
      </c>
      <c r="N6" s="6" t="s">
        <v>1054</v>
      </c>
      <c r="O6" s="8">
        <v>43891</v>
      </c>
      <c r="P6" s="7">
        <v>1</v>
      </c>
      <c r="Q6" s="7">
        <v>148.92499999999998</v>
      </c>
      <c r="S6" t="s">
        <v>1054</v>
      </c>
      <c r="T6" s="8">
        <v>43891</v>
      </c>
      <c r="U6">
        <v>1</v>
      </c>
      <c r="V6">
        <v>148.92499999999998</v>
      </c>
      <c r="W6" s="7">
        <v>902</v>
      </c>
      <c r="X6">
        <f t="shared" si="1"/>
        <v>3</v>
      </c>
      <c r="Y6">
        <f t="shared" si="2"/>
        <v>0</v>
      </c>
      <c r="Z6">
        <f t="shared" si="3"/>
        <v>9</v>
      </c>
      <c r="AA6" s="10">
        <f t="shared" si="4"/>
        <v>4</v>
      </c>
      <c r="AB6"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Need Attention</v>
      </c>
      <c r="AC6" t="str">
        <f>_xlfn.XLOOKUP(table_RFM_processed[[#This Row],[Customer ID]],table_RFM_preprocess[Customer ID],table_RFM_preprocess[Loyalty Card],,0)</f>
        <v>Yes</v>
      </c>
    </row>
    <row r="7" spans="1:29" x14ac:dyDescent="0.25">
      <c r="A7" s="2" t="s">
        <v>512</v>
      </c>
      <c r="B7" s="3">
        <v>44392</v>
      </c>
      <c r="C7" s="2" t="s">
        <v>513</v>
      </c>
      <c r="D7" t="s">
        <v>6142</v>
      </c>
      <c r="E7" s="2">
        <v>2</v>
      </c>
      <c r="F7" s="2" t="str">
        <f>_xlfn.XLOOKUP(C7,customers!$A$2:$A$1001,customers!$B$2:$B$1001,,0)</f>
        <v>Christoffer O' Shea</v>
      </c>
      <c r="G7" s="2" t="str">
        <f>_xlfn.XLOOKUP(C7,customers!$A$1:$A$1001,customers!$G$1:$G$1001,,0)</f>
        <v>Ireland</v>
      </c>
      <c r="H7" t="str">
        <f>INDEX(products!$A$1:$G$49,MATCH(RFM_prep!$D7,products!$A$1:$A$49,0),MATCH(RFM_prep!H$2,products!$A$1:$G$1,0))</f>
        <v>Rob</v>
      </c>
      <c r="I7">
        <f>INDEX(products!$A$1:$G$49,MATCH(RFM_prep!$D7,products!$A$1:$A$49,0),MATCH(RFM_prep!I$2,products!$A$1:$G$1,0))</f>
        <v>27.484999999999996</v>
      </c>
      <c r="J7">
        <f>I7*E7</f>
        <v>54.969999999999992</v>
      </c>
      <c r="K7" t="str">
        <f>_xlfn.XLOOKUP(C7,customers!$A$2:$A$1001,customers!$I$2:$I$1001,,0)</f>
        <v>No</v>
      </c>
      <c r="L7" t="str">
        <f t="shared" si="0"/>
        <v>401</v>
      </c>
      <c r="N7" s="6" t="s">
        <v>5257</v>
      </c>
      <c r="O7" s="8">
        <v>44387</v>
      </c>
      <c r="P7" s="7">
        <v>1</v>
      </c>
      <c r="Q7" s="7">
        <v>8.25</v>
      </c>
      <c r="S7" t="s">
        <v>5257</v>
      </c>
      <c r="T7" s="8">
        <v>44387</v>
      </c>
      <c r="U7">
        <v>1</v>
      </c>
      <c r="V7">
        <v>8.25</v>
      </c>
      <c r="W7" s="7">
        <v>406</v>
      </c>
      <c r="X7">
        <f t="shared" si="1"/>
        <v>6</v>
      </c>
      <c r="Y7">
        <f t="shared" si="2"/>
        <v>0</v>
      </c>
      <c r="Z7">
        <f t="shared" si="3"/>
        <v>0</v>
      </c>
      <c r="AA7" s="10">
        <f t="shared" si="4"/>
        <v>2</v>
      </c>
      <c r="AB7"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At Risk</v>
      </c>
      <c r="AC7" t="str">
        <f>_xlfn.XLOOKUP(table_RFM_processed[[#This Row],[Customer ID]],table_RFM_preprocess[Customer ID],table_RFM_preprocess[Loyalty Card],,0)</f>
        <v>Yes</v>
      </c>
    </row>
    <row r="8" spans="1:29" x14ac:dyDescent="0.25">
      <c r="A8" s="2" t="s">
        <v>519</v>
      </c>
      <c r="B8" s="3">
        <v>44412</v>
      </c>
      <c r="C8" s="2" t="s">
        <v>520</v>
      </c>
      <c r="D8" t="s">
        <v>6143</v>
      </c>
      <c r="E8" s="2">
        <v>3</v>
      </c>
      <c r="F8" s="2" t="str">
        <f>_xlfn.XLOOKUP(C8,customers!$A$2:$A$1001,customers!$B$2:$B$1001,,0)</f>
        <v>Beryle Cottier</v>
      </c>
      <c r="G8" s="2" t="str">
        <f>_xlfn.XLOOKUP(C8,customers!$A$1:$A$1001,customers!$G$1:$G$1001,,0)</f>
        <v>United States</v>
      </c>
      <c r="H8" t="str">
        <f>INDEX(products!$A$1:$G$49,MATCH(RFM_prep!$D8,products!$A$1:$A$49,0),MATCH(RFM_prep!H$2,products!$A$1:$G$1,0))</f>
        <v>Lib</v>
      </c>
      <c r="I8">
        <f>INDEX(products!$A$1:$G$49,MATCH(RFM_prep!$D8,products!$A$1:$A$49,0),MATCH(RFM_prep!I$2,products!$A$1:$G$1,0))</f>
        <v>12.95</v>
      </c>
      <c r="J8">
        <f>I8*E8</f>
        <v>38.849999999999994</v>
      </c>
      <c r="K8" t="str">
        <f>_xlfn.XLOOKUP(C8,customers!$A$2:$A$1001,customers!$I$2:$I$1001,,0)</f>
        <v>No</v>
      </c>
      <c r="L8" t="str">
        <f t="shared" si="0"/>
        <v>381</v>
      </c>
      <c r="N8" s="6" t="s">
        <v>5840</v>
      </c>
      <c r="O8" s="8">
        <v>43719</v>
      </c>
      <c r="P8" s="7">
        <v>1</v>
      </c>
      <c r="Q8" s="7">
        <v>23.31</v>
      </c>
      <c r="S8" t="s">
        <v>5840</v>
      </c>
      <c r="T8" s="8">
        <v>43719</v>
      </c>
      <c r="U8">
        <v>1</v>
      </c>
      <c r="V8">
        <v>23.31</v>
      </c>
      <c r="W8" s="7">
        <v>1074</v>
      </c>
      <c r="X8">
        <f t="shared" si="1"/>
        <v>1</v>
      </c>
      <c r="Y8">
        <f t="shared" si="2"/>
        <v>0</v>
      </c>
      <c r="Z8">
        <f t="shared" si="3"/>
        <v>3</v>
      </c>
      <c r="AA8" s="10">
        <f t="shared" si="4"/>
        <v>1.3333333333333333</v>
      </c>
      <c r="AB8"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At Risk</v>
      </c>
      <c r="AC8" t="str">
        <f>_xlfn.XLOOKUP(table_RFM_processed[[#This Row],[Customer ID]],table_RFM_preprocess[Customer ID],table_RFM_preprocess[Loyalty Card],,0)</f>
        <v>No</v>
      </c>
    </row>
    <row r="9" spans="1:29" x14ac:dyDescent="0.25">
      <c r="A9" s="2" t="s">
        <v>524</v>
      </c>
      <c r="B9" s="3">
        <v>44582</v>
      </c>
      <c r="C9" s="2" t="s">
        <v>525</v>
      </c>
      <c r="D9" t="s">
        <v>6144</v>
      </c>
      <c r="E9" s="2">
        <v>3</v>
      </c>
      <c r="F9" s="2" t="str">
        <f>_xlfn.XLOOKUP(C9,customers!$A$2:$A$1001,customers!$B$2:$B$1001,,0)</f>
        <v>Shaylynn Lobe</v>
      </c>
      <c r="G9" s="2" t="str">
        <f>_xlfn.XLOOKUP(C9,customers!$A$1:$A$1001,customers!$G$1:$G$1001,,0)</f>
        <v>United States</v>
      </c>
      <c r="H9" t="str">
        <f>INDEX(products!$A$1:$G$49,MATCH(RFM_prep!$D9,products!$A$1:$A$49,0),MATCH(RFM_prep!H$2,products!$A$1:$G$1,0))</f>
        <v>Exc</v>
      </c>
      <c r="I9">
        <f>INDEX(products!$A$1:$G$49,MATCH(RFM_prep!$D9,products!$A$1:$A$49,0),MATCH(RFM_prep!I$2,products!$A$1:$G$1,0))</f>
        <v>7.29</v>
      </c>
      <c r="J9">
        <f>I9*E9</f>
        <v>21.87</v>
      </c>
      <c r="K9" t="str">
        <f>_xlfn.XLOOKUP(C9,customers!$A$2:$A$1001,customers!$I$2:$I$1001,,0)</f>
        <v>Yes</v>
      </c>
      <c r="L9" t="str">
        <f t="shared" si="0"/>
        <v>211</v>
      </c>
      <c r="N9" s="6" t="s">
        <v>650</v>
      </c>
      <c r="O9" s="8">
        <v>44775</v>
      </c>
      <c r="P9" s="7">
        <v>1</v>
      </c>
      <c r="Q9" s="7">
        <v>17.91</v>
      </c>
      <c r="S9" t="s">
        <v>650</v>
      </c>
      <c r="T9" s="8">
        <v>44775</v>
      </c>
      <c r="U9">
        <v>1</v>
      </c>
      <c r="V9">
        <v>17.91</v>
      </c>
      <c r="W9" s="7">
        <v>18</v>
      </c>
      <c r="X9">
        <f t="shared" si="1"/>
        <v>9</v>
      </c>
      <c r="Y9">
        <f t="shared" si="2"/>
        <v>0</v>
      </c>
      <c r="Z9">
        <f t="shared" si="3"/>
        <v>2</v>
      </c>
      <c r="AA9" s="10">
        <f t="shared" si="4"/>
        <v>3.6666666666666665</v>
      </c>
      <c r="AB9"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Need Attention</v>
      </c>
      <c r="AC9" t="str">
        <f>_xlfn.XLOOKUP(table_RFM_processed[[#This Row],[Customer ID]],table_RFM_preprocess[Customer ID],table_RFM_preprocess[Loyalty Card],,0)</f>
        <v>No</v>
      </c>
    </row>
    <row r="10" spans="1:29" x14ac:dyDescent="0.25">
      <c r="A10" s="2" t="s">
        <v>530</v>
      </c>
      <c r="B10" s="3">
        <v>44701</v>
      </c>
      <c r="C10" s="2" t="s">
        <v>531</v>
      </c>
      <c r="D10" t="s">
        <v>6145</v>
      </c>
      <c r="E10" s="2">
        <v>1</v>
      </c>
      <c r="F10" s="2" t="str">
        <f>_xlfn.XLOOKUP(C10,customers!$A$2:$A$1001,customers!$B$2:$B$1001,,0)</f>
        <v>Melvin Wharfe</v>
      </c>
      <c r="G10" s="2" t="str">
        <f>_xlfn.XLOOKUP(C10,customers!$A$1:$A$1001,customers!$G$1:$G$1001,,0)</f>
        <v>Ireland</v>
      </c>
      <c r="H10" t="str">
        <f>INDEX(products!$A$1:$G$49,MATCH(RFM_prep!$D10,products!$A$1:$A$49,0),MATCH(RFM_prep!H$2,products!$A$1:$G$1,0))</f>
        <v>Lib</v>
      </c>
      <c r="I10">
        <f>INDEX(products!$A$1:$G$49,MATCH(RFM_prep!$D10,products!$A$1:$A$49,0),MATCH(RFM_prep!I$2,products!$A$1:$G$1,0))</f>
        <v>4.7549999999999999</v>
      </c>
      <c r="J10">
        <f>I10*E10</f>
        <v>4.7549999999999999</v>
      </c>
      <c r="K10" t="str">
        <f>_xlfn.XLOOKUP(C10,customers!$A$2:$A$1001,customers!$I$2:$I$1001,,0)</f>
        <v>Yes</v>
      </c>
      <c r="L10" t="str">
        <f t="shared" si="0"/>
        <v>92</v>
      </c>
      <c r="N10" s="6" t="s">
        <v>1672</v>
      </c>
      <c r="O10" s="8">
        <v>43790</v>
      </c>
      <c r="P10" s="7">
        <v>2</v>
      </c>
      <c r="Q10" s="7">
        <v>71.699999999999989</v>
      </c>
      <c r="S10" t="s">
        <v>1672</v>
      </c>
      <c r="T10" s="8">
        <v>43790</v>
      </c>
      <c r="U10">
        <v>2</v>
      </c>
      <c r="V10">
        <v>71.699999999999989</v>
      </c>
      <c r="W10" s="7">
        <v>1027</v>
      </c>
      <c r="X10">
        <f t="shared" si="1"/>
        <v>2</v>
      </c>
      <c r="Y10">
        <f t="shared" si="2"/>
        <v>9</v>
      </c>
      <c r="Z10">
        <f t="shared" si="3"/>
        <v>7</v>
      </c>
      <c r="AA10" s="10">
        <f t="shared" si="4"/>
        <v>6</v>
      </c>
      <c r="AB10"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Promising</v>
      </c>
      <c r="AC10" t="str">
        <f>_xlfn.XLOOKUP(table_RFM_processed[[#This Row],[Customer ID]],table_RFM_preprocess[Customer ID],table_RFM_preprocess[Loyalty Card],,0)</f>
        <v>Yes</v>
      </c>
    </row>
    <row r="11" spans="1:29" x14ac:dyDescent="0.25">
      <c r="A11" s="2" t="s">
        <v>535</v>
      </c>
      <c r="B11" s="3">
        <v>43467</v>
      </c>
      <c r="C11" s="2" t="s">
        <v>536</v>
      </c>
      <c r="D11" t="s">
        <v>6146</v>
      </c>
      <c r="E11" s="2">
        <v>3</v>
      </c>
      <c r="F11" s="2" t="str">
        <f>_xlfn.XLOOKUP(C11,customers!$A$2:$A$1001,customers!$B$2:$B$1001,,0)</f>
        <v>Guthrey Petracci</v>
      </c>
      <c r="G11" s="2" t="str">
        <f>_xlfn.XLOOKUP(C11,customers!$A$1:$A$1001,customers!$G$1:$G$1001,,0)</f>
        <v>United States</v>
      </c>
      <c r="H11" t="str">
        <f>INDEX(products!$A$1:$G$49,MATCH(RFM_prep!$D11,products!$A$1:$A$49,0),MATCH(RFM_prep!H$2,products!$A$1:$G$1,0))</f>
        <v>Rob</v>
      </c>
      <c r="I11">
        <f>INDEX(products!$A$1:$G$49,MATCH(RFM_prep!$D11,products!$A$1:$A$49,0),MATCH(RFM_prep!I$2,products!$A$1:$G$1,0))</f>
        <v>5.97</v>
      </c>
      <c r="J11">
        <f>I11*E11</f>
        <v>17.91</v>
      </c>
      <c r="K11" t="str">
        <f>_xlfn.XLOOKUP(C11,customers!$A$2:$A$1001,customers!$I$2:$I$1001,,0)</f>
        <v>No</v>
      </c>
      <c r="L11" t="str">
        <f t="shared" si="0"/>
        <v>1326</v>
      </c>
      <c r="N11" s="6" t="s">
        <v>6059</v>
      </c>
      <c r="O11" s="8">
        <v>44561</v>
      </c>
      <c r="P11" s="7">
        <v>1</v>
      </c>
      <c r="Q11" s="7">
        <v>47.8</v>
      </c>
      <c r="S11" t="s">
        <v>6059</v>
      </c>
      <c r="T11" s="8">
        <v>44561</v>
      </c>
      <c r="U11">
        <v>1</v>
      </c>
      <c r="V11">
        <v>47.8</v>
      </c>
      <c r="W11" s="7">
        <v>232</v>
      </c>
      <c r="X11">
        <f t="shared" si="1"/>
        <v>8</v>
      </c>
      <c r="Y11">
        <f t="shared" si="2"/>
        <v>0</v>
      </c>
      <c r="Z11">
        <f t="shared" si="3"/>
        <v>6</v>
      </c>
      <c r="AA11" s="10">
        <f t="shared" si="4"/>
        <v>4.666666666666667</v>
      </c>
      <c r="AB11"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Need Attention</v>
      </c>
      <c r="AC11" t="str">
        <f>_xlfn.XLOOKUP(table_RFM_processed[[#This Row],[Customer ID]],table_RFM_preprocess[Customer ID],table_RFM_preprocess[Loyalty Card],,0)</f>
        <v>No</v>
      </c>
    </row>
    <row r="12" spans="1:29" x14ac:dyDescent="0.25">
      <c r="A12" s="2" t="s">
        <v>541</v>
      </c>
      <c r="B12" s="3">
        <v>43713</v>
      </c>
      <c r="C12" s="2" t="s">
        <v>542</v>
      </c>
      <c r="D12" t="s">
        <v>6146</v>
      </c>
      <c r="E12" s="2">
        <v>1</v>
      </c>
      <c r="F12" s="2" t="str">
        <f>_xlfn.XLOOKUP(C12,customers!$A$2:$A$1001,customers!$B$2:$B$1001,,0)</f>
        <v>Rodger Raven</v>
      </c>
      <c r="G12" s="2" t="str">
        <f>_xlfn.XLOOKUP(C12,customers!$A$1:$A$1001,customers!$G$1:$G$1001,,0)</f>
        <v>United States</v>
      </c>
      <c r="H12" t="str">
        <f>INDEX(products!$A$1:$G$49,MATCH(RFM_prep!$D12,products!$A$1:$A$49,0),MATCH(RFM_prep!H$2,products!$A$1:$G$1,0))</f>
        <v>Rob</v>
      </c>
      <c r="I12">
        <f>INDEX(products!$A$1:$G$49,MATCH(RFM_prep!$D12,products!$A$1:$A$49,0),MATCH(RFM_prep!I$2,products!$A$1:$G$1,0))</f>
        <v>5.97</v>
      </c>
      <c r="J12">
        <f>I12*E12</f>
        <v>5.97</v>
      </c>
      <c r="K12" t="str">
        <f>_xlfn.XLOOKUP(C12,customers!$A$2:$A$1001,customers!$I$2:$I$1001,,0)</f>
        <v>No</v>
      </c>
      <c r="L12" t="str">
        <f t="shared" si="0"/>
        <v>1080</v>
      </c>
      <c r="N12" s="6" t="s">
        <v>1294</v>
      </c>
      <c r="O12" s="8">
        <v>44083</v>
      </c>
      <c r="P12" s="7">
        <v>1</v>
      </c>
      <c r="Q12" s="7">
        <v>17.46</v>
      </c>
      <c r="S12" t="s">
        <v>1294</v>
      </c>
      <c r="T12" s="8">
        <v>44083</v>
      </c>
      <c r="U12">
        <v>1</v>
      </c>
      <c r="V12">
        <v>17.46</v>
      </c>
      <c r="W12" s="7">
        <v>710</v>
      </c>
      <c r="X12">
        <f t="shared" si="1"/>
        <v>4</v>
      </c>
      <c r="Y12">
        <f t="shared" si="2"/>
        <v>0</v>
      </c>
      <c r="Z12">
        <f t="shared" si="3"/>
        <v>2</v>
      </c>
      <c r="AA12" s="10">
        <f t="shared" si="4"/>
        <v>2</v>
      </c>
      <c r="AB12"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At Risk</v>
      </c>
      <c r="AC12" t="str">
        <f>_xlfn.XLOOKUP(table_RFM_processed[[#This Row],[Customer ID]],table_RFM_preprocess[Customer ID],table_RFM_preprocess[Loyalty Card],,0)</f>
        <v>No</v>
      </c>
    </row>
    <row r="13" spans="1:29" x14ac:dyDescent="0.25">
      <c r="A13" s="2" t="s">
        <v>547</v>
      </c>
      <c r="B13" s="3">
        <v>44263</v>
      </c>
      <c r="C13" s="2" t="s">
        <v>548</v>
      </c>
      <c r="D13" t="s">
        <v>6147</v>
      </c>
      <c r="E13" s="2">
        <v>4</v>
      </c>
      <c r="F13" s="2" t="str">
        <f>_xlfn.XLOOKUP(C13,customers!$A$2:$A$1001,customers!$B$2:$B$1001,,0)</f>
        <v>Ferrell Ferber</v>
      </c>
      <c r="G13" s="2" t="str">
        <f>_xlfn.XLOOKUP(C13,customers!$A$1:$A$1001,customers!$G$1:$G$1001,,0)</f>
        <v>United States</v>
      </c>
      <c r="H13" t="str">
        <f>INDEX(products!$A$1:$G$49,MATCH(RFM_prep!$D13,products!$A$1:$A$49,0),MATCH(RFM_prep!H$2,products!$A$1:$G$1,0))</f>
        <v>Ara</v>
      </c>
      <c r="I13">
        <f>INDEX(products!$A$1:$G$49,MATCH(RFM_prep!$D13,products!$A$1:$A$49,0),MATCH(RFM_prep!I$2,products!$A$1:$G$1,0))</f>
        <v>9.9499999999999993</v>
      </c>
      <c r="J13">
        <f>I13*E13</f>
        <v>39.799999999999997</v>
      </c>
      <c r="K13" t="str">
        <f>_xlfn.XLOOKUP(C13,customers!$A$2:$A$1001,customers!$I$2:$I$1001,,0)</f>
        <v>No</v>
      </c>
      <c r="L13" t="str">
        <f t="shared" si="0"/>
        <v>530</v>
      </c>
      <c r="N13" s="6" t="s">
        <v>4581</v>
      </c>
      <c r="O13" s="8">
        <v>44076</v>
      </c>
      <c r="P13" s="7">
        <v>1</v>
      </c>
      <c r="Q13" s="7">
        <v>6.75</v>
      </c>
      <c r="S13" t="s">
        <v>4581</v>
      </c>
      <c r="T13" s="8">
        <v>44076</v>
      </c>
      <c r="U13">
        <v>1</v>
      </c>
      <c r="V13">
        <v>6.75</v>
      </c>
      <c r="W13" s="7">
        <v>717</v>
      </c>
      <c r="X13">
        <f t="shared" si="1"/>
        <v>4</v>
      </c>
      <c r="Y13">
        <f t="shared" si="2"/>
        <v>0</v>
      </c>
      <c r="Z13">
        <f t="shared" si="3"/>
        <v>0</v>
      </c>
      <c r="AA13" s="10">
        <f t="shared" si="4"/>
        <v>1.3333333333333333</v>
      </c>
      <c r="AB13"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At Risk</v>
      </c>
      <c r="AC13" t="str">
        <f>_xlfn.XLOOKUP(table_RFM_processed[[#This Row],[Customer ID]],table_RFM_preprocess[Customer ID],table_RFM_preprocess[Loyalty Card],,0)</f>
        <v>Yes</v>
      </c>
    </row>
    <row r="14" spans="1:29" x14ac:dyDescent="0.25">
      <c r="A14" s="2" t="s">
        <v>553</v>
      </c>
      <c r="B14" s="3">
        <v>44132</v>
      </c>
      <c r="C14" s="2" t="s">
        <v>554</v>
      </c>
      <c r="D14" t="s">
        <v>6148</v>
      </c>
      <c r="E14" s="2">
        <v>5</v>
      </c>
      <c r="F14" s="2" t="str">
        <f>_xlfn.XLOOKUP(C14,customers!$A$2:$A$1001,customers!$B$2:$B$1001,,0)</f>
        <v>Duky Phizackerly</v>
      </c>
      <c r="G14" s="2" t="str">
        <f>_xlfn.XLOOKUP(C14,customers!$A$1:$A$1001,customers!$G$1:$G$1001,,0)</f>
        <v>United States</v>
      </c>
      <c r="H14" t="str">
        <f>INDEX(products!$A$1:$G$49,MATCH(RFM_prep!$D14,products!$A$1:$A$49,0),MATCH(RFM_prep!H$2,products!$A$1:$G$1,0))</f>
        <v>Exc</v>
      </c>
      <c r="I14">
        <f>INDEX(products!$A$1:$G$49,MATCH(RFM_prep!$D14,products!$A$1:$A$49,0),MATCH(RFM_prep!I$2,products!$A$1:$G$1,0))</f>
        <v>34.154999999999994</v>
      </c>
      <c r="J14">
        <f>I14*E14</f>
        <v>170.77499999999998</v>
      </c>
      <c r="K14" t="str">
        <f>_xlfn.XLOOKUP(C14,customers!$A$2:$A$1001,customers!$I$2:$I$1001,,0)</f>
        <v>Yes</v>
      </c>
      <c r="L14" t="str">
        <f t="shared" si="0"/>
        <v>661</v>
      </c>
      <c r="N14" s="6" t="s">
        <v>1539</v>
      </c>
      <c r="O14" s="8">
        <v>43684</v>
      </c>
      <c r="P14" s="7">
        <v>1</v>
      </c>
      <c r="Q14" s="7">
        <v>68.655000000000001</v>
      </c>
      <c r="S14" t="s">
        <v>1539</v>
      </c>
      <c r="T14" s="8">
        <v>43684</v>
      </c>
      <c r="U14">
        <v>1</v>
      </c>
      <c r="V14">
        <v>68.655000000000001</v>
      </c>
      <c r="W14" s="7">
        <v>1109</v>
      </c>
      <c r="X14">
        <f t="shared" si="1"/>
        <v>1</v>
      </c>
      <c r="Y14">
        <f t="shared" si="2"/>
        <v>0</v>
      </c>
      <c r="Z14">
        <f t="shared" si="3"/>
        <v>7</v>
      </c>
      <c r="AA14" s="10">
        <f t="shared" si="4"/>
        <v>2.6666666666666665</v>
      </c>
      <c r="AB14"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At Risk</v>
      </c>
      <c r="AC14" t="str">
        <f>_xlfn.XLOOKUP(table_RFM_processed[[#This Row],[Customer ID]],table_RFM_preprocess[Customer ID],table_RFM_preprocess[Loyalty Card],,0)</f>
        <v>No</v>
      </c>
    </row>
    <row r="15" spans="1:29" x14ac:dyDescent="0.25">
      <c r="A15" s="2" t="s">
        <v>559</v>
      </c>
      <c r="B15" s="3">
        <v>44744</v>
      </c>
      <c r="C15" s="2" t="s">
        <v>560</v>
      </c>
      <c r="D15" t="s">
        <v>6138</v>
      </c>
      <c r="E15" s="2">
        <v>5</v>
      </c>
      <c r="F15" s="2" t="str">
        <f>_xlfn.XLOOKUP(C15,customers!$A$2:$A$1001,customers!$B$2:$B$1001,,0)</f>
        <v>Rosaleen Scholar</v>
      </c>
      <c r="G15" s="2" t="str">
        <f>_xlfn.XLOOKUP(C15,customers!$A$1:$A$1001,customers!$G$1:$G$1001,,0)</f>
        <v>United States</v>
      </c>
      <c r="H15" t="str">
        <f>INDEX(products!$A$1:$G$49,MATCH(RFM_prep!$D15,products!$A$1:$A$49,0),MATCH(RFM_prep!H$2,products!$A$1:$G$1,0))</f>
        <v>Rob</v>
      </c>
      <c r="I15">
        <f>INDEX(products!$A$1:$G$49,MATCH(RFM_prep!$D15,products!$A$1:$A$49,0),MATCH(RFM_prep!I$2,products!$A$1:$G$1,0))</f>
        <v>9.9499999999999993</v>
      </c>
      <c r="J15">
        <f>I15*E15</f>
        <v>49.75</v>
      </c>
      <c r="K15" t="str">
        <f>_xlfn.XLOOKUP(C15,customers!$A$2:$A$1001,customers!$I$2:$I$1001,,0)</f>
        <v>No</v>
      </c>
      <c r="L15" t="str">
        <f t="shared" si="0"/>
        <v>49</v>
      </c>
      <c r="N15" s="6" t="s">
        <v>850</v>
      </c>
      <c r="O15" s="8">
        <v>43913</v>
      </c>
      <c r="P15" s="7">
        <v>1</v>
      </c>
      <c r="Q15" s="7">
        <v>35.82</v>
      </c>
      <c r="S15" t="s">
        <v>850</v>
      </c>
      <c r="T15" s="8">
        <v>43913</v>
      </c>
      <c r="U15">
        <v>1</v>
      </c>
      <c r="V15">
        <v>35.82</v>
      </c>
      <c r="W15" s="7">
        <v>880</v>
      </c>
      <c r="X15">
        <f t="shared" si="1"/>
        <v>3</v>
      </c>
      <c r="Y15">
        <f t="shared" si="2"/>
        <v>0</v>
      </c>
      <c r="Z15">
        <f t="shared" si="3"/>
        <v>5</v>
      </c>
      <c r="AA15" s="10">
        <f t="shared" si="4"/>
        <v>2.6666666666666665</v>
      </c>
      <c r="AB15"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At Risk</v>
      </c>
      <c r="AC15" t="str">
        <f>_xlfn.XLOOKUP(table_RFM_processed[[#This Row],[Customer ID]],table_RFM_preprocess[Customer ID],table_RFM_preprocess[Loyalty Card],,0)</f>
        <v>Yes</v>
      </c>
    </row>
    <row r="16" spans="1:29" x14ac:dyDescent="0.25">
      <c r="A16" s="2" t="s">
        <v>565</v>
      </c>
      <c r="B16" s="3">
        <v>43973</v>
      </c>
      <c r="C16" s="2" t="s">
        <v>566</v>
      </c>
      <c r="D16" t="s">
        <v>6149</v>
      </c>
      <c r="E16" s="2">
        <v>2</v>
      </c>
      <c r="F16" s="2" t="str">
        <f>_xlfn.XLOOKUP(C16,customers!$A$2:$A$1001,customers!$B$2:$B$1001,,0)</f>
        <v>Terence Vanyutin</v>
      </c>
      <c r="G16" s="2" t="str">
        <f>_xlfn.XLOOKUP(C16,customers!$A$1:$A$1001,customers!$G$1:$G$1001,,0)</f>
        <v>United States</v>
      </c>
      <c r="H16" t="str">
        <f>INDEX(products!$A$1:$G$49,MATCH(RFM_prep!$D16,products!$A$1:$A$49,0),MATCH(RFM_prep!H$2,products!$A$1:$G$1,0))</f>
        <v>Rob</v>
      </c>
      <c r="I16">
        <f>INDEX(products!$A$1:$G$49,MATCH(RFM_prep!$D16,products!$A$1:$A$49,0),MATCH(RFM_prep!I$2,products!$A$1:$G$1,0))</f>
        <v>20.584999999999997</v>
      </c>
      <c r="J16">
        <f>I16*E16</f>
        <v>41.169999999999995</v>
      </c>
      <c r="K16" t="str">
        <f>_xlfn.XLOOKUP(C16,customers!$A$2:$A$1001,customers!$I$2:$I$1001,,0)</f>
        <v>No</v>
      </c>
      <c r="L16" t="str">
        <f t="shared" si="0"/>
        <v>820</v>
      </c>
      <c r="N16" s="6" t="s">
        <v>5769</v>
      </c>
      <c r="O16" s="8">
        <v>44409</v>
      </c>
      <c r="P16" s="7">
        <v>1</v>
      </c>
      <c r="Q16" s="7">
        <v>114.42499999999998</v>
      </c>
      <c r="S16" t="s">
        <v>5769</v>
      </c>
      <c r="T16" s="8">
        <v>44409</v>
      </c>
      <c r="U16">
        <v>1</v>
      </c>
      <c r="V16">
        <v>114.42499999999998</v>
      </c>
      <c r="W16" s="7">
        <v>384</v>
      </c>
      <c r="X16">
        <f t="shared" si="1"/>
        <v>6</v>
      </c>
      <c r="Y16">
        <f t="shared" si="2"/>
        <v>0</v>
      </c>
      <c r="Z16">
        <f t="shared" si="3"/>
        <v>8</v>
      </c>
      <c r="AA16" s="10">
        <f t="shared" si="4"/>
        <v>4.666666666666667</v>
      </c>
      <c r="AB16"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Need Attention</v>
      </c>
      <c r="AC16" t="str">
        <f>_xlfn.XLOOKUP(table_RFM_processed[[#This Row],[Customer ID]],table_RFM_preprocess[Customer ID],table_RFM_preprocess[Loyalty Card],,0)</f>
        <v>No</v>
      </c>
    </row>
    <row r="17" spans="1:29" x14ac:dyDescent="0.25">
      <c r="A17" s="2" t="s">
        <v>570</v>
      </c>
      <c r="B17" s="3">
        <v>44656</v>
      </c>
      <c r="C17" s="2" t="s">
        <v>571</v>
      </c>
      <c r="D17" t="s">
        <v>6150</v>
      </c>
      <c r="E17" s="2">
        <v>3</v>
      </c>
      <c r="F17" s="2" t="str">
        <f>_xlfn.XLOOKUP(C17,customers!$A$2:$A$1001,customers!$B$2:$B$1001,,0)</f>
        <v>Patrice Trobe</v>
      </c>
      <c r="G17" s="2" t="str">
        <f>_xlfn.XLOOKUP(C17,customers!$A$1:$A$1001,customers!$G$1:$G$1001,,0)</f>
        <v>United States</v>
      </c>
      <c r="H17" t="str">
        <f>INDEX(products!$A$1:$G$49,MATCH(RFM_prep!$D17,products!$A$1:$A$49,0),MATCH(RFM_prep!H$2,products!$A$1:$G$1,0))</f>
        <v>Lib</v>
      </c>
      <c r="I17">
        <f>INDEX(products!$A$1:$G$49,MATCH(RFM_prep!$D17,products!$A$1:$A$49,0),MATCH(RFM_prep!I$2,products!$A$1:$G$1,0))</f>
        <v>3.8849999999999998</v>
      </c>
      <c r="J17">
        <f>I17*E17</f>
        <v>11.654999999999999</v>
      </c>
      <c r="K17" t="str">
        <f>_xlfn.XLOOKUP(C17,customers!$A$2:$A$1001,customers!$I$2:$I$1001,,0)</f>
        <v>Yes</v>
      </c>
      <c r="L17" t="str">
        <f t="shared" si="0"/>
        <v>137</v>
      </c>
      <c r="N17" s="6" t="s">
        <v>5074</v>
      </c>
      <c r="O17" s="8">
        <v>44114</v>
      </c>
      <c r="P17" s="7">
        <v>2</v>
      </c>
      <c r="Q17" s="7">
        <v>246.20999999999998</v>
      </c>
      <c r="S17" t="s">
        <v>5074</v>
      </c>
      <c r="T17" s="8">
        <v>44114</v>
      </c>
      <c r="U17">
        <v>2</v>
      </c>
      <c r="V17">
        <v>246.20999999999998</v>
      </c>
      <c r="W17" s="7">
        <v>679</v>
      </c>
      <c r="X17">
        <f t="shared" si="1"/>
        <v>4</v>
      </c>
      <c r="Y17">
        <f t="shared" si="2"/>
        <v>9</v>
      </c>
      <c r="Z17">
        <f t="shared" si="3"/>
        <v>9</v>
      </c>
      <c r="AA17" s="10">
        <f t="shared" si="4"/>
        <v>7.333333333333333</v>
      </c>
      <c r="AB17"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Promising</v>
      </c>
      <c r="AC17" t="str">
        <f>_xlfn.XLOOKUP(table_RFM_processed[[#This Row],[Customer ID]],table_RFM_preprocess[Customer ID],table_RFM_preprocess[Loyalty Card],,0)</f>
        <v>Yes</v>
      </c>
    </row>
    <row r="18" spans="1:29" x14ac:dyDescent="0.25">
      <c r="A18" s="2" t="s">
        <v>576</v>
      </c>
      <c r="B18" s="3">
        <v>44719</v>
      </c>
      <c r="C18" s="2" t="s">
        <v>577</v>
      </c>
      <c r="D18" t="s">
        <v>6151</v>
      </c>
      <c r="E18" s="2">
        <v>5</v>
      </c>
      <c r="F18" s="2" t="str">
        <f>_xlfn.XLOOKUP(C18,customers!$A$2:$A$1001,customers!$B$2:$B$1001,,0)</f>
        <v>Llywellyn Oscroft</v>
      </c>
      <c r="G18" s="2" t="str">
        <f>_xlfn.XLOOKUP(C18,customers!$A$1:$A$1001,customers!$G$1:$G$1001,,0)</f>
        <v>United States</v>
      </c>
      <c r="H18" t="str">
        <f>INDEX(products!$A$1:$G$49,MATCH(RFM_prep!$D18,products!$A$1:$A$49,0),MATCH(RFM_prep!H$2,products!$A$1:$G$1,0))</f>
        <v>Rob</v>
      </c>
      <c r="I18">
        <f>INDEX(products!$A$1:$G$49,MATCH(RFM_prep!$D18,products!$A$1:$A$49,0),MATCH(RFM_prep!I$2,products!$A$1:$G$1,0))</f>
        <v>22.884999999999998</v>
      </c>
      <c r="J18">
        <f>I18*E18</f>
        <v>114.42499999999998</v>
      </c>
      <c r="K18" t="str">
        <f>_xlfn.XLOOKUP(C18,customers!$A$2:$A$1001,customers!$I$2:$I$1001,,0)</f>
        <v>No</v>
      </c>
      <c r="L18" t="str">
        <f t="shared" si="0"/>
        <v>74</v>
      </c>
      <c r="N18" s="6" t="s">
        <v>1639</v>
      </c>
      <c r="O18" s="8">
        <v>44027</v>
      </c>
      <c r="P18" s="7">
        <v>1</v>
      </c>
      <c r="Q18" s="7">
        <v>82.5</v>
      </c>
      <c r="S18" t="s">
        <v>1639</v>
      </c>
      <c r="T18" s="8">
        <v>44027</v>
      </c>
      <c r="U18">
        <v>1</v>
      </c>
      <c r="V18">
        <v>82.5</v>
      </c>
      <c r="W18" s="7">
        <v>766</v>
      </c>
      <c r="X18">
        <f t="shared" si="1"/>
        <v>4</v>
      </c>
      <c r="Y18">
        <f t="shared" si="2"/>
        <v>0</v>
      </c>
      <c r="Z18">
        <f t="shared" si="3"/>
        <v>8</v>
      </c>
      <c r="AA18" s="10">
        <f t="shared" si="4"/>
        <v>4</v>
      </c>
      <c r="AB18"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Need Attention</v>
      </c>
      <c r="AC18" t="str">
        <f>_xlfn.XLOOKUP(table_RFM_processed[[#This Row],[Customer ID]],table_RFM_preprocess[Customer ID],table_RFM_preprocess[Loyalty Card],,0)</f>
        <v>No</v>
      </c>
    </row>
    <row r="19" spans="1:29" x14ac:dyDescent="0.25">
      <c r="A19" s="2" t="s">
        <v>581</v>
      </c>
      <c r="B19" s="3">
        <v>43544</v>
      </c>
      <c r="C19" s="2" t="s">
        <v>582</v>
      </c>
      <c r="D19" t="s">
        <v>6152</v>
      </c>
      <c r="E19" s="2">
        <v>6</v>
      </c>
      <c r="F19" s="2" t="str">
        <f>_xlfn.XLOOKUP(C19,customers!$A$2:$A$1001,customers!$B$2:$B$1001,,0)</f>
        <v>Minni Alabaster</v>
      </c>
      <c r="G19" s="2" t="str">
        <f>_xlfn.XLOOKUP(C19,customers!$A$1:$A$1001,customers!$G$1:$G$1001,,0)</f>
        <v>United States</v>
      </c>
      <c r="H19" t="str">
        <f>INDEX(products!$A$1:$G$49,MATCH(RFM_prep!$D19,products!$A$1:$A$49,0),MATCH(RFM_prep!H$2,products!$A$1:$G$1,0))</f>
        <v>Ara</v>
      </c>
      <c r="I19">
        <f>INDEX(products!$A$1:$G$49,MATCH(RFM_prep!$D19,products!$A$1:$A$49,0),MATCH(RFM_prep!I$2,products!$A$1:$G$1,0))</f>
        <v>3.375</v>
      </c>
      <c r="J19">
        <f>I19*E19</f>
        <v>20.25</v>
      </c>
      <c r="K19" t="str">
        <f>_xlfn.XLOOKUP(C19,customers!$A$2:$A$1001,customers!$I$2:$I$1001,,0)</f>
        <v>No</v>
      </c>
      <c r="L19" t="str">
        <f t="shared" si="0"/>
        <v>1249</v>
      </c>
      <c r="N19" s="6" t="s">
        <v>4933</v>
      </c>
      <c r="O19" s="8">
        <v>43889</v>
      </c>
      <c r="P19" s="7">
        <v>2</v>
      </c>
      <c r="Q19" s="7">
        <v>46.965000000000003</v>
      </c>
      <c r="S19" t="s">
        <v>4933</v>
      </c>
      <c r="T19" s="8">
        <v>43889</v>
      </c>
      <c r="U19">
        <v>2</v>
      </c>
      <c r="V19">
        <v>46.965000000000003</v>
      </c>
      <c r="W19" s="7">
        <v>904</v>
      </c>
      <c r="X19">
        <f t="shared" si="1"/>
        <v>3</v>
      </c>
      <c r="Y19">
        <f t="shared" si="2"/>
        <v>9</v>
      </c>
      <c r="Z19">
        <f t="shared" si="3"/>
        <v>6</v>
      </c>
      <c r="AA19" s="10">
        <f t="shared" si="4"/>
        <v>6</v>
      </c>
      <c r="AB19"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Promising</v>
      </c>
      <c r="AC19" t="str">
        <f>_xlfn.XLOOKUP(table_RFM_processed[[#This Row],[Customer ID]],table_RFM_preprocess[Customer ID],table_RFM_preprocess[Loyalty Card],,0)</f>
        <v>Yes</v>
      </c>
    </row>
    <row r="20" spans="1:29" x14ac:dyDescent="0.25">
      <c r="A20" s="2" t="s">
        <v>587</v>
      </c>
      <c r="B20" s="3">
        <v>43757</v>
      </c>
      <c r="C20" s="2" t="s">
        <v>588</v>
      </c>
      <c r="D20" t="s">
        <v>6140</v>
      </c>
      <c r="E20" s="2">
        <v>6</v>
      </c>
      <c r="F20" s="2" t="str">
        <f>_xlfn.XLOOKUP(C20,customers!$A$2:$A$1001,customers!$B$2:$B$1001,,0)</f>
        <v>Rhianon Broxup</v>
      </c>
      <c r="G20" s="2" t="str">
        <f>_xlfn.XLOOKUP(C20,customers!$A$1:$A$1001,customers!$G$1:$G$1001,,0)</f>
        <v>United States</v>
      </c>
      <c r="H20" t="str">
        <f>INDEX(products!$A$1:$G$49,MATCH(RFM_prep!$D20,products!$A$1:$A$49,0),MATCH(RFM_prep!H$2,products!$A$1:$G$1,0))</f>
        <v>Ara</v>
      </c>
      <c r="I20">
        <f>INDEX(products!$A$1:$G$49,MATCH(RFM_prep!$D20,products!$A$1:$A$49,0),MATCH(RFM_prep!I$2,products!$A$1:$G$1,0))</f>
        <v>12.95</v>
      </c>
      <c r="J20">
        <f>I20*E20</f>
        <v>77.699999999999989</v>
      </c>
      <c r="K20" t="str">
        <f>_xlfn.XLOOKUP(C20,customers!$A$2:$A$1001,customers!$I$2:$I$1001,,0)</f>
        <v>No</v>
      </c>
      <c r="L20" t="str">
        <f t="shared" si="0"/>
        <v>1036</v>
      </c>
      <c r="N20" s="6" t="s">
        <v>4008</v>
      </c>
      <c r="O20" s="8">
        <v>44224</v>
      </c>
      <c r="P20" s="7">
        <v>1</v>
      </c>
      <c r="Q20" s="7">
        <v>12.15</v>
      </c>
      <c r="S20" t="s">
        <v>4008</v>
      </c>
      <c r="T20" s="8">
        <v>44224</v>
      </c>
      <c r="U20">
        <v>1</v>
      </c>
      <c r="V20">
        <v>12.15</v>
      </c>
      <c r="W20" s="7">
        <v>569</v>
      </c>
      <c r="X20">
        <f t="shared" si="1"/>
        <v>5</v>
      </c>
      <c r="Y20">
        <f t="shared" si="2"/>
        <v>0</v>
      </c>
      <c r="Z20">
        <f t="shared" si="3"/>
        <v>1</v>
      </c>
      <c r="AA20" s="10">
        <f t="shared" si="4"/>
        <v>2</v>
      </c>
      <c r="AB20"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At Risk</v>
      </c>
      <c r="AC20" t="str">
        <f>_xlfn.XLOOKUP(table_RFM_processed[[#This Row],[Customer ID]],table_RFM_preprocess[Customer ID],table_RFM_preprocess[Loyalty Card],,0)</f>
        <v>No</v>
      </c>
    </row>
    <row r="21" spans="1:29" x14ac:dyDescent="0.25">
      <c r="A21" s="2" t="s">
        <v>593</v>
      </c>
      <c r="B21" s="3">
        <v>43629</v>
      </c>
      <c r="C21" s="2" t="s">
        <v>594</v>
      </c>
      <c r="D21" t="s">
        <v>6149</v>
      </c>
      <c r="E21" s="2">
        <v>4</v>
      </c>
      <c r="F21" s="2" t="str">
        <f>_xlfn.XLOOKUP(C21,customers!$A$2:$A$1001,customers!$B$2:$B$1001,,0)</f>
        <v>Pall Redford</v>
      </c>
      <c r="G21" s="2" t="str">
        <f>_xlfn.XLOOKUP(C21,customers!$A$1:$A$1001,customers!$G$1:$G$1001,,0)</f>
        <v>Ireland</v>
      </c>
      <c r="H21" t="str">
        <f>INDEX(products!$A$1:$G$49,MATCH(RFM_prep!$D21,products!$A$1:$A$49,0),MATCH(RFM_prep!H$2,products!$A$1:$G$1,0))</f>
        <v>Rob</v>
      </c>
      <c r="I21">
        <f>INDEX(products!$A$1:$G$49,MATCH(RFM_prep!$D21,products!$A$1:$A$49,0),MATCH(RFM_prep!I$2,products!$A$1:$G$1,0))</f>
        <v>20.584999999999997</v>
      </c>
      <c r="J21">
        <f>I21*E21</f>
        <v>82.339999999999989</v>
      </c>
      <c r="K21" t="str">
        <f>_xlfn.XLOOKUP(C21,customers!$A$2:$A$1001,customers!$I$2:$I$1001,,0)</f>
        <v>Yes</v>
      </c>
      <c r="L21" t="str">
        <f t="shared" si="0"/>
        <v>1164</v>
      </c>
      <c r="N21" s="6" t="s">
        <v>2776</v>
      </c>
      <c r="O21" s="8">
        <v>44167</v>
      </c>
      <c r="P21" s="7">
        <v>1</v>
      </c>
      <c r="Q21" s="7">
        <v>24.75</v>
      </c>
      <c r="S21" t="s">
        <v>2776</v>
      </c>
      <c r="T21" s="8">
        <v>44167</v>
      </c>
      <c r="U21">
        <v>1</v>
      </c>
      <c r="V21">
        <v>24.75</v>
      </c>
      <c r="W21" s="7">
        <v>626</v>
      </c>
      <c r="X21">
        <f t="shared" si="1"/>
        <v>4</v>
      </c>
      <c r="Y21">
        <f t="shared" si="2"/>
        <v>0</v>
      </c>
      <c r="Z21">
        <f t="shared" si="3"/>
        <v>3</v>
      </c>
      <c r="AA21" s="10">
        <f t="shared" si="4"/>
        <v>2.3333333333333335</v>
      </c>
      <c r="AB21"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At Risk</v>
      </c>
      <c r="AC21" t="str">
        <f>_xlfn.XLOOKUP(table_RFM_processed[[#This Row],[Customer ID]],table_RFM_preprocess[Customer ID],table_RFM_preprocess[Loyalty Card],,0)</f>
        <v>Yes</v>
      </c>
    </row>
    <row r="22" spans="1:29" x14ac:dyDescent="0.25">
      <c r="A22" s="2" t="s">
        <v>598</v>
      </c>
      <c r="B22" s="3">
        <v>44169</v>
      </c>
      <c r="C22" s="2" t="s">
        <v>599</v>
      </c>
      <c r="D22" t="s">
        <v>6152</v>
      </c>
      <c r="E22" s="2">
        <v>5</v>
      </c>
      <c r="F22" s="2" t="str">
        <f>_xlfn.XLOOKUP(C22,customers!$A$2:$A$1001,customers!$B$2:$B$1001,,0)</f>
        <v>Aurea Corradino</v>
      </c>
      <c r="G22" s="2" t="str">
        <f>_xlfn.XLOOKUP(C22,customers!$A$1:$A$1001,customers!$G$1:$G$1001,,0)</f>
        <v>United States</v>
      </c>
      <c r="H22" t="str">
        <f>INDEX(products!$A$1:$G$49,MATCH(RFM_prep!$D22,products!$A$1:$A$49,0),MATCH(RFM_prep!H$2,products!$A$1:$G$1,0))</f>
        <v>Ara</v>
      </c>
      <c r="I22">
        <f>INDEX(products!$A$1:$G$49,MATCH(RFM_prep!$D22,products!$A$1:$A$49,0),MATCH(RFM_prep!I$2,products!$A$1:$G$1,0))</f>
        <v>3.375</v>
      </c>
      <c r="J22">
        <f>I22*E22</f>
        <v>16.875</v>
      </c>
      <c r="K22" t="str">
        <f>_xlfn.XLOOKUP(C22,customers!$A$2:$A$1001,customers!$I$2:$I$1001,,0)</f>
        <v>Yes</v>
      </c>
      <c r="L22" t="str">
        <f t="shared" si="0"/>
        <v>624</v>
      </c>
      <c r="N22" s="6" t="s">
        <v>1708</v>
      </c>
      <c r="O22" s="8">
        <v>44470</v>
      </c>
      <c r="P22" s="7">
        <v>1</v>
      </c>
      <c r="Q22" s="7">
        <v>58.2</v>
      </c>
      <c r="S22" t="s">
        <v>1708</v>
      </c>
      <c r="T22" s="8">
        <v>44470</v>
      </c>
      <c r="U22">
        <v>1</v>
      </c>
      <c r="V22">
        <v>58.2</v>
      </c>
      <c r="W22" s="7">
        <v>323</v>
      </c>
      <c r="X22">
        <f t="shared" si="1"/>
        <v>7</v>
      </c>
      <c r="Y22">
        <f t="shared" si="2"/>
        <v>0</v>
      </c>
      <c r="Z22">
        <f t="shared" si="3"/>
        <v>7</v>
      </c>
      <c r="AA22" s="10">
        <f t="shared" si="4"/>
        <v>4.666666666666667</v>
      </c>
      <c r="AB22"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Need Attention</v>
      </c>
      <c r="AC22" t="str">
        <f>_xlfn.XLOOKUP(table_RFM_processed[[#This Row],[Customer ID]],table_RFM_preprocess[Customer ID],table_RFM_preprocess[Loyalty Card],,0)</f>
        <v>Yes</v>
      </c>
    </row>
    <row r="23" spans="1:29" x14ac:dyDescent="0.25">
      <c r="A23" s="2" t="s">
        <v>598</v>
      </c>
      <c r="B23" s="3">
        <v>44169</v>
      </c>
      <c r="C23" s="2" t="s">
        <v>599</v>
      </c>
      <c r="D23" t="s">
        <v>6153</v>
      </c>
      <c r="E23" s="2">
        <v>4</v>
      </c>
      <c r="F23" s="2" t="str">
        <f>_xlfn.XLOOKUP(C23,customers!$A$2:$A$1001,customers!$B$2:$B$1001,,0)</f>
        <v>Aurea Corradino</v>
      </c>
      <c r="G23" s="2" t="str">
        <f>_xlfn.XLOOKUP(C23,customers!$A$1:$A$1001,customers!$G$1:$G$1001,,0)</f>
        <v>United States</v>
      </c>
      <c r="H23" t="str">
        <f>INDEX(products!$A$1:$G$49,MATCH(RFM_prep!$D23,products!$A$1:$A$49,0),MATCH(RFM_prep!H$2,products!$A$1:$G$1,0))</f>
        <v>Exc</v>
      </c>
      <c r="I23">
        <f>INDEX(products!$A$1:$G$49,MATCH(RFM_prep!$D23,products!$A$1:$A$49,0),MATCH(RFM_prep!I$2,products!$A$1:$G$1,0))</f>
        <v>3.645</v>
      </c>
      <c r="J23">
        <f>I23*E23</f>
        <v>14.58</v>
      </c>
      <c r="K23" t="str">
        <f>_xlfn.XLOOKUP(C23,customers!$A$2:$A$1001,customers!$I$2:$I$1001,,0)</f>
        <v>Yes</v>
      </c>
      <c r="L23" t="str">
        <f t="shared" si="0"/>
        <v>624</v>
      </c>
      <c r="N23" s="6" t="s">
        <v>3618</v>
      </c>
      <c r="O23" s="8">
        <v>44085</v>
      </c>
      <c r="P23" s="7">
        <v>1</v>
      </c>
      <c r="Q23" s="7">
        <v>68.75</v>
      </c>
      <c r="S23" t="s">
        <v>3618</v>
      </c>
      <c r="T23" s="8">
        <v>44085</v>
      </c>
      <c r="U23">
        <v>1</v>
      </c>
      <c r="V23">
        <v>68.75</v>
      </c>
      <c r="W23" s="7">
        <v>708</v>
      </c>
      <c r="X23">
        <f t="shared" si="1"/>
        <v>4</v>
      </c>
      <c r="Y23">
        <f t="shared" si="2"/>
        <v>0</v>
      </c>
      <c r="Z23">
        <f t="shared" si="3"/>
        <v>7</v>
      </c>
      <c r="AA23" s="10">
        <f t="shared" si="4"/>
        <v>3.6666666666666665</v>
      </c>
      <c r="AB23"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Need Attention</v>
      </c>
      <c r="AC23" t="str">
        <f>_xlfn.XLOOKUP(table_RFM_processed[[#This Row],[Customer ID]],table_RFM_preprocess[Customer ID],table_RFM_preprocess[Loyalty Card],,0)</f>
        <v>No</v>
      </c>
    </row>
    <row r="24" spans="1:29" x14ac:dyDescent="0.25">
      <c r="A24" s="2" t="s">
        <v>608</v>
      </c>
      <c r="B24" s="3">
        <v>44169</v>
      </c>
      <c r="C24" s="2" t="s">
        <v>609</v>
      </c>
      <c r="D24" t="s">
        <v>6154</v>
      </c>
      <c r="E24" s="2">
        <v>6</v>
      </c>
      <c r="F24" s="2" t="str">
        <f>_xlfn.XLOOKUP(C24,customers!$A$2:$A$1001,customers!$B$2:$B$1001,,0)</f>
        <v>Avrit Davidowsky</v>
      </c>
      <c r="G24" s="2" t="str">
        <f>_xlfn.XLOOKUP(C24,customers!$A$1:$A$1001,customers!$G$1:$G$1001,,0)</f>
        <v>United States</v>
      </c>
      <c r="H24" t="str">
        <f>INDEX(products!$A$1:$G$49,MATCH(RFM_prep!$D24,products!$A$1:$A$49,0),MATCH(RFM_prep!H$2,products!$A$1:$G$1,0))</f>
        <v>Ara</v>
      </c>
      <c r="I24">
        <f>INDEX(products!$A$1:$G$49,MATCH(RFM_prep!$D24,products!$A$1:$A$49,0),MATCH(RFM_prep!I$2,products!$A$1:$G$1,0))</f>
        <v>2.9849999999999999</v>
      </c>
      <c r="J24">
        <f>I24*E24</f>
        <v>17.91</v>
      </c>
      <c r="K24" t="str">
        <f>_xlfn.XLOOKUP(C24,customers!$A$2:$A$1001,customers!$I$2:$I$1001,,0)</f>
        <v>No</v>
      </c>
      <c r="L24" t="str">
        <f t="shared" si="0"/>
        <v>624</v>
      </c>
      <c r="N24" s="6" t="s">
        <v>1246</v>
      </c>
      <c r="O24" s="8">
        <v>44758</v>
      </c>
      <c r="P24" s="7">
        <v>1</v>
      </c>
      <c r="Q24" s="7">
        <v>94.874999999999986</v>
      </c>
      <c r="S24" t="s">
        <v>1246</v>
      </c>
      <c r="T24" s="8">
        <v>44758</v>
      </c>
      <c r="U24">
        <v>1</v>
      </c>
      <c r="V24">
        <v>94.874999999999986</v>
      </c>
      <c r="W24" s="7">
        <v>35</v>
      </c>
      <c r="X24">
        <f t="shared" si="1"/>
        <v>9</v>
      </c>
      <c r="Y24">
        <f t="shared" si="2"/>
        <v>0</v>
      </c>
      <c r="Z24">
        <f t="shared" si="3"/>
        <v>8</v>
      </c>
      <c r="AA24" s="10">
        <f t="shared" si="4"/>
        <v>5.666666666666667</v>
      </c>
      <c r="AB24"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Need Attention</v>
      </c>
      <c r="AC24" t="str">
        <f>_xlfn.XLOOKUP(table_RFM_processed[[#This Row],[Customer ID]],table_RFM_preprocess[Customer ID],table_RFM_preprocess[Loyalty Card],,0)</f>
        <v>Yes</v>
      </c>
    </row>
    <row r="25" spans="1:29" x14ac:dyDescent="0.25">
      <c r="A25" s="2" t="s">
        <v>614</v>
      </c>
      <c r="B25" s="3">
        <v>44218</v>
      </c>
      <c r="C25" s="2" t="s">
        <v>615</v>
      </c>
      <c r="D25" t="s">
        <v>6151</v>
      </c>
      <c r="E25" s="2">
        <v>4</v>
      </c>
      <c r="F25" s="2" t="str">
        <f>_xlfn.XLOOKUP(C25,customers!$A$2:$A$1001,customers!$B$2:$B$1001,,0)</f>
        <v>Annabel Antuk</v>
      </c>
      <c r="G25" s="2" t="str">
        <f>_xlfn.XLOOKUP(C25,customers!$A$1:$A$1001,customers!$G$1:$G$1001,,0)</f>
        <v>United States</v>
      </c>
      <c r="H25" t="str">
        <f>INDEX(products!$A$1:$G$49,MATCH(RFM_prep!$D25,products!$A$1:$A$49,0),MATCH(RFM_prep!H$2,products!$A$1:$G$1,0))</f>
        <v>Rob</v>
      </c>
      <c r="I25">
        <f>INDEX(products!$A$1:$G$49,MATCH(RFM_prep!$D25,products!$A$1:$A$49,0),MATCH(RFM_prep!I$2,products!$A$1:$G$1,0))</f>
        <v>22.884999999999998</v>
      </c>
      <c r="J25">
        <f>I25*E25</f>
        <v>91.539999999999992</v>
      </c>
      <c r="K25" t="str">
        <f>_xlfn.XLOOKUP(C25,customers!$A$2:$A$1001,customers!$I$2:$I$1001,,0)</f>
        <v>Yes</v>
      </c>
      <c r="L25" t="str">
        <f t="shared" si="0"/>
        <v>575</v>
      </c>
      <c r="N25" s="6" t="s">
        <v>4418</v>
      </c>
      <c r="O25" s="8">
        <v>44300</v>
      </c>
      <c r="P25" s="7">
        <v>1</v>
      </c>
      <c r="Q25" s="7">
        <v>182.27499999999998</v>
      </c>
      <c r="S25" t="s">
        <v>4418</v>
      </c>
      <c r="T25" s="8">
        <v>44300</v>
      </c>
      <c r="U25">
        <v>1</v>
      </c>
      <c r="V25">
        <v>182.27499999999998</v>
      </c>
      <c r="W25" s="7">
        <v>493</v>
      </c>
      <c r="X25">
        <f t="shared" si="1"/>
        <v>6</v>
      </c>
      <c r="Y25">
        <f t="shared" si="2"/>
        <v>0</v>
      </c>
      <c r="Z25">
        <f t="shared" si="3"/>
        <v>9</v>
      </c>
      <c r="AA25" s="10">
        <f t="shared" si="4"/>
        <v>5</v>
      </c>
      <c r="AB25"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Potential Promising</v>
      </c>
      <c r="AC25" t="str">
        <f>_xlfn.XLOOKUP(table_RFM_processed[[#This Row],[Customer ID]],table_RFM_preprocess[Customer ID],table_RFM_preprocess[Loyalty Card],,0)</f>
        <v>Yes</v>
      </c>
    </row>
    <row r="26" spans="1:29" x14ac:dyDescent="0.25">
      <c r="A26" s="2" t="s">
        <v>620</v>
      </c>
      <c r="B26" s="3">
        <v>44603</v>
      </c>
      <c r="C26" s="2" t="s">
        <v>621</v>
      </c>
      <c r="D26" t="s">
        <v>6154</v>
      </c>
      <c r="E26" s="2">
        <v>4</v>
      </c>
      <c r="F26" s="2" t="str">
        <f>_xlfn.XLOOKUP(C26,customers!$A$2:$A$1001,customers!$B$2:$B$1001,,0)</f>
        <v>Iorgo Kleinert</v>
      </c>
      <c r="G26" s="2" t="str">
        <f>_xlfn.XLOOKUP(C26,customers!$A$1:$A$1001,customers!$G$1:$G$1001,,0)</f>
        <v>United States</v>
      </c>
      <c r="H26" t="str">
        <f>INDEX(products!$A$1:$G$49,MATCH(RFM_prep!$D26,products!$A$1:$A$49,0),MATCH(RFM_prep!H$2,products!$A$1:$G$1,0))</f>
        <v>Ara</v>
      </c>
      <c r="I26">
        <f>INDEX(products!$A$1:$G$49,MATCH(RFM_prep!$D26,products!$A$1:$A$49,0),MATCH(RFM_prep!I$2,products!$A$1:$G$1,0))</f>
        <v>2.9849999999999999</v>
      </c>
      <c r="J26">
        <f>I26*E26</f>
        <v>11.94</v>
      </c>
      <c r="K26" t="str">
        <f>_xlfn.XLOOKUP(C26,customers!$A$2:$A$1001,customers!$I$2:$I$1001,,0)</f>
        <v>Yes</v>
      </c>
      <c r="L26" t="str">
        <f t="shared" si="0"/>
        <v>190</v>
      </c>
      <c r="N26" s="6" t="s">
        <v>609</v>
      </c>
      <c r="O26" s="8">
        <v>44169</v>
      </c>
      <c r="P26" s="7">
        <v>1</v>
      </c>
      <c r="Q26" s="7">
        <v>17.91</v>
      </c>
      <c r="S26" t="s">
        <v>609</v>
      </c>
      <c r="T26" s="8">
        <v>44169</v>
      </c>
      <c r="U26">
        <v>1</v>
      </c>
      <c r="V26">
        <v>17.91</v>
      </c>
      <c r="W26" s="7">
        <v>624</v>
      </c>
      <c r="X26">
        <f t="shared" si="1"/>
        <v>5</v>
      </c>
      <c r="Y26">
        <f t="shared" si="2"/>
        <v>0</v>
      </c>
      <c r="Z26">
        <f t="shared" si="3"/>
        <v>2</v>
      </c>
      <c r="AA26" s="10">
        <f t="shared" si="4"/>
        <v>2.3333333333333335</v>
      </c>
      <c r="AB26"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At Risk</v>
      </c>
      <c r="AC26" t="str">
        <f>_xlfn.XLOOKUP(table_RFM_processed[[#This Row],[Customer ID]],table_RFM_preprocess[Customer ID],table_RFM_preprocess[Loyalty Card],,0)</f>
        <v>No</v>
      </c>
    </row>
    <row r="27" spans="1:29" x14ac:dyDescent="0.25">
      <c r="A27" s="2" t="s">
        <v>626</v>
      </c>
      <c r="B27" s="3">
        <v>44454</v>
      </c>
      <c r="C27" s="2" t="s">
        <v>627</v>
      </c>
      <c r="D27" t="s">
        <v>6155</v>
      </c>
      <c r="E27" s="2">
        <v>1</v>
      </c>
      <c r="F27" s="2" t="str">
        <f>_xlfn.XLOOKUP(C27,customers!$A$2:$A$1001,customers!$B$2:$B$1001,,0)</f>
        <v>Chrisy Blofeld</v>
      </c>
      <c r="G27" s="2" t="str">
        <f>_xlfn.XLOOKUP(C27,customers!$A$1:$A$1001,customers!$G$1:$G$1001,,0)</f>
        <v>United States</v>
      </c>
      <c r="H27" t="str">
        <f>INDEX(products!$A$1:$G$49,MATCH(RFM_prep!$D27,products!$A$1:$A$49,0),MATCH(RFM_prep!H$2,products!$A$1:$G$1,0))</f>
        <v>Ara</v>
      </c>
      <c r="I27">
        <f>INDEX(products!$A$1:$G$49,MATCH(RFM_prep!$D27,products!$A$1:$A$49,0),MATCH(RFM_prep!I$2,products!$A$1:$G$1,0))</f>
        <v>11.25</v>
      </c>
      <c r="J27">
        <f>I27*E27</f>
        <v>11.25</v>
      </c>
      <c r="K27" t="str">
        <f>_xlfn.XLOOKUP(C27,customers!$A$2:$A$1001,customers!$I$2:$I$1001,,0)</f>
        <v>No</v>
      </c>
      <c r="L27" t="str">
        <f t="shared" si="0"/>
        <v>339</v>
      </c>
      <c r="N27" s="6" t="s">
        <v>2086</v>
      </c>
      <c r="O27" s="8">
        <v>43520</v>
      </c>
      <c r="P27" s="7">
        <v>1</v>
      </c>
      <c r="Q27" s="7">
        <v>7.77</v>
      </c>
      <c r="S27" t="s">
        <v>2086</v>
      </c>
      <c r="T27" s="8">
        <v>43520</v>
      </c>
      <c r="U27">
        <v>1</v>
      </c>
      <c r="V27">
        <v>7.77</v>
      </c>
      <c r="W27" s="7">
        <v>1273</v>
      </c>
      <c r="X27">
        <f t="shared" si="1"/>
        <v>0</v>
      </c>
      <c r="Y27">
        <f t="shared" si="2"/>
        <v>0</v>
      </c>
      <c r="Z27">
        <f t="shared" si="3"/>
        <v>0</v>
      </c>
      <c r="AA27" s="10">
        <f t="shared" si="4"/>
        <v>0</v>
      </c>
      <c r="AB27"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Lost</v>
      </c>
      <c r="AC27" t="str">
        <f>_xlfn.XLOOKUP(table_RFM_processed[[#This Row],[Customer ID]],table_RFM_preprocess[Customer ID],table_RFM_preprocess[Loyalty Card],,0)</f>
        <v>No</v>
      </c>
    </row>
    <row r="28" spans="1:29" x14ac:dyDescent="0.25">
      <c r="A28" s="2" t="s">
        <v>632</v>
      </c>
      <c r="B28" s="3">
        <v>44128</v>
      </c>
      <c r="C28" s="2" t="s">
        <v>633</v>
      </c>
      <c r="D28" t="s">
        <v>6156</v>
      </c>
      <c r="E28" s="2">
        <v>3</v>
      </c>
      <c r="F28" s="2" t="str">
        <f>_xlfn.XLOOKUP(C28,customers!$A$2:$A$1001,customers!$B$2:$B$1001,,0)</f>
        <v>Culley Farris</v>
      </c>
      <c r="G28" s="2" t="str">
        <f>_xlfn.XLOOKUP(C28,customers!$A$1:$A$1001,customers!$G$1:$G$1001,,0)</f>
        <v>United States</v>
      </c>
      <c r="H28" t="str">
        <f>INDEX(products!$A$1:$G$49,MATCH(RFM_prep!$D28,products!$A$1:$A$49,0),MATCH(RFM_prep!H$2,products!$A$1:$G$1,0))</f>
        <v>Exc</v>
      </c>
      <c r="I28">
        <f>INDEX(products!$A$1:$G$49,MATCH(RFM_prep!$D28,products!$A$1:$A$49,0),MATCH(RFM_prep!I$2,products!$A$1:$G$1,0))</f>
        <v>4.125</v>
      </c>
      <c r="J28">
        <f>I28*E28</f>
        <v>12.375</v>
      </c>
      <c r="K28" t="str">
        <f>_xlfn.XLOOKUP(C28,customers!$A$2:$A$1001,customers!$I$2:$I$1001,,0)</f>
        <v>Yes</v>
      </c>
      <c r="L28" t="str">
        <f t="shared" si="0"/>
        <v>665</v>
      </c>
      <c r="N28" s="6" t="s">
        <v>1234</v>
      </c>
      <c r="O28" s="8">
        <v>44043</v>
      </c>
      <c r="P28" s="7">
        <v>1</v>
      </c>
      <c r="Q28" s="7">
        <v>148.92499999999998</v>
      </c>
      <c r="S28" t="s">
        <v>1234</v>
      </c>
      <c r="T28" s="8">
        <v>44043</v>
      </c>
      <c r="U28">
        <v>1</v>
      </c>
      <c r="V28">
        <v>148.92499999999998</v>
      </c>
      <c r="W28" s="7">
        <v>750</v>
      </c>
      <c r="X28">
        <f t="shared" si="1"/>
        <v>4</v>
      </c>
      <c r="Y28">
        <f t="shared" si="2"/>
        <v>0</v>
      </c>
      <c r="Z28">
        <f t="shared" si="3"/>
        <v>9</v>
      </c>
      <c r="AA28" s="10">
        <f t="shared" si="4"/>
        <v>4.333333333333333</v>
      </c>
      <c r="AB28"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Need Attention</v>
      </c>
      <c r="AC28" t="str">
        <f>_xlfn.XLOOKUP(table_RFM_processed[[#This Row],[Customer ID]],table_RFM_preprocess[Customer ID],table_RFM_preprocess[Loyalty Card],,0)</f>
        <v>Yes</v>
      </c>
    </row>
    <row r="29" spans="1:29" x14ac:dyDescent="0.25">
      <c r="A29" s="2" t="s">
        <v>637</v>
      </c>
      <c r="B29" s="3">
        <v>43516</v>
      </c>
      <c r="C29" s="2" t="s">
        <v>638</v>
      </c>
      <c r="D29" t="s">
        <v>6157</v>
      </c>
      <c r="E29" s="2">
        <v>4</v>
      </c>
      <c r="F29" s="2" t="str">
        <f>_xlfn.XLOOKUP(C29,customers!$A$2:$A$1001,customers!$B$2:$B$1001,,0)</f>
        <v>Selene Shales</v>
      </c>
      <c r="G29" s="2" t="str">
        <f>_xlfn.XLOOKUP(C29,customers!$A$1:$A$1001,customers!$G$1:$G$1001,,0)</f>
        <v>United States</v>
      </c>
      <c r="H29" t="str">
        <f>INDEX(products!$A$1:$G$49,MATCH(RFM_prep!$D29,products!$A$1:$A$49,0),MATCH(RFM_prep!H$2,products!$A$1:$G$1,0))</f>
        <v>Ara</v>
      </c>
      <c r="I29">
        <f>INDEX(products!$A$1:$G$49,MATCH(RFM_prep!$D29,products!$A$1:$A$49,0),MATCH(RFM_prep!I$2,products!$A$1:$G$1,0))</f>
        <v>6.75</v>
      </c>
      <c r="J29">
        <f>I29*E29</f>
        <v>27</v>
      </c>
      <c r="K29" t="str">
        <f>_xlfn.XLOOKUP(C29,customers!$A$2:$A$1001,customers!$I$2:$I$1001,,0)</f>
        <v>Yes</v>
      </c>
      <c r="L29" t="str">
        <f t="shared" si="0"/>
        <v>1277</v>
      </c>
      <c r="N29" s="6" t="s">
        <v>536</v>
      </c>
      <c r="O29" s="8">
        <v>43467</v>
      </c>
      <c r="P29" s="7">
        <v>1</v>
      </c>
      <c r="Q29" s="7">
        <v>17.91</v>
      </c>
      <c r="S29" t="s">
        <v>536</v>
      </c>
      <c r="T29" s="8">
        <v>43467</v>
      </c>
      <c r="U29">
        <v>1</v>
      </c>
      <c r="V29">
        <v>17.91</v>
      </c>
      <c r="W29" s="7">
        <v>1326</v>
      </c>
      <c r="X29">
        <f t="shared" si="1"/>
        <v>0</v>
      </c>
      <c r="Y29">
        <f t="shared" si="2"/>
        <v>0</v>
      </c>
      <c r="Z29">
        <f t="shared" si="3"/>
        <v>2</v>
      </c>
      <c r="AA29" s="10">
        <f t="shared" si="4"/>
        <v>0.66666666666666663</v>
      </c>
      <c r="AB29"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Lost</v>
      </c>
      <c r="AC29" t="str">
        <f>_xlfn.XLOOKUP(table_RFM_processed[[#This Row],[Customer ID]],table_RFM_preprocess[Customer ID],table_RFM_preprocess[Loyalty Card],,0)</f>
        <v>No</v>
      </c>
    </row>
    <row r="30" spans="1:29" x14ac:dyDescent="0.25">
      <c r="A30" s="2" t="s">
        <v>643</v>
      </c>
      <c r="B30" s="3">
        <v>43746</v>
      </c>
      <c r="C30" s="2" t="s">
        <v>644</v>
      </c>
      <c r="D30" t="s">
        <v>6152</v>
      </c>
      <c r="E30" s="2">
        <v>5</v>
      </c>
      <c r="F30" s="2" t="str">
        <f>_xlfn.XLOOKUP(C30,customers!$A$2:$A$1001,customers!$B$2:$B$1001,,0)</f>
        <v>Vivie Danneil</v>
      </c>
      <c r="G30" s="2" t="str">
        <f>_xlfn.XLOOKUP(C30,customers!$A$1:$A$1001,customers!$G$1:$G$1001,,0)</f>
        <v>Ireland</v>
      </c>
      <c r="H30" t="str">
        <f>INDEX(products!$A$1:$G$49,MATCH(RFM_prep!$D30,products!$A$1:$A$49,0),MATCH(RFM_prep!H$2,products!$A$1:$G$1,0))</f>
        <v>Ara</v>
      </c>
      <c r="I30">
        <f>INDEX(products!$A$1:$G$49,MATCH(RFM_prep!$D30,products!$A$1:$A$49,0),MATCH(RFM_prep!I$2,products!$A$1:$G$1,0))</f>
        <v>3.375</v>
      </c>
      <c r="J30">
        <f>I30*E30</f>
        <v>16.875</v>
      </c>
      <c r="K30" t="str">
        <f>_xlfn.XLOOKUP(C30,customers!$A$2:$A$1001,customers!$I$2:$I$1001,,0)</f>
        <v>No</v>
      </c>
      <c r="L30" t="str">
        <f t="shared" si="0"/>
        <v>1047</v>
      </c>
      <c r="N30" s="6" t="s">
        <v>2940</v>
      </c>
      <c r="O30" s="8">
        <v>44528</v>
      </c>
      <c r="P30" s="7">
        <v>1</v>
      </c>
      <c r="Q30" s="7">
        <v>8.25</v>
      </c>
      <c r="S30" t="s">
        <v>2940</v>
      </c>
      <c r="T30" s="8">
        <v>44528</v>
      </c>
      <c r="U30">
        <v>1</v>
      </c>
      <c r="V30">
        <v>8.25</v>
      </c>
      <c r="W30" s="7">
        <v>265</v>
      </c>
      <c r="X30">
        <f t="shared" si="1"/>
        <v>8</v>
      </c>
      <c r="Y30">
        <f t="shared" si="2"/>
        <v>0</v>
      </c>
      <c r="Z30">
        <f t="shared" si="3"/>
        <v>0</v>
      </c>
      <c r="AA30" s="10">
        <f t="shared" si="4"/>
        <v>2.6666666666666665</v>
      </c>
      <c r="AB30"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At Risk</v>
      </c>
      <c r="AC30" t="str">
        <f>_xlfn.XLOOKUP(table_RFM_processed[[#This Row],[Customer ID]],table_RFM_preprocess[Customer ID],table_RFM_preprocess[Loyalty Card],,0)</f>
        <v>No</v>
      </c>
    </row>
    <row r="31" spans="1:29" x14ac:dyDescent="0.25">
      <c r="A31" s="2" t="s">
        <v>649</v>
      </c>
      <c r="B31" s="3">
        <v>44775</v>
      </c>
      <c r="C31" s="2" t="s">
        <v>650</v>
      </c>
      <c r="D31" t="s">
        <v>6158</v>
      </c>
      <c r="E31" s="2">
        <v>3</v>
      </c>
      <c r="F31" s="2" t="str">
        <f>_xlfn.XLOOKUP(C31,customers!$A$2:$A$1001,customers!$B$2:$B$1001,,0)</f>
        <v>Theresita Newbury</v>
      </c>
      <c r="G31" s="2" t="str">
        <f>_xlfn.XLOOKUP(C31,customers!$A$1:$A$1001,customers!$G$1:$G$1001,,0)</f>
        <v>Ireland</v>
      </c>
      <c r="H31" t="str">
        <f>INDEX(products!$A$1:$G$49,MATCH(RFM_prep!$D31,products!$A$1:$A$49,0),MATCH(RFM_prep!H$2,products!$A$1:$G$1,0))</f>
        <v>Ara</v>
      </c>
      <c r="I31">
        <f>INDEX(products!$A$1:$G$49,MATCH(RFM_prep!$D31,products!$A$1:$A$49,0),MATCH(RFM_prep!I$2,products!$A$1:$G$1,0))</f>
        <v>5.97</v>
      </c>
      <c r="J31">
        <f>I31*E31</f>
        <v>17.91</v>
      </c>
      <c r="K31" t="str">
        <f>_xlfn.XLOOKUP(C31,customers!$A$2:$A$1001,customers!$I$2:$I$1001,,0)</f>
        <v>No</v>
      </c>
      <c r="L31" t="str">
        <f t="shared" si="0"/>
        <v>18</v>
      </c>
      <c r="N31" s="6" t="s">
        <v>6082</v>
      </c>
      <c r="O31" s="8">
        <v>43560</v>
      </c>
      <c r="P31" s="7">
        <v>1</v>
      </c>
      <c r="Q31" s="7">
        <v>155.24999999999997</v>
      </c>
      <c r="S31" t="s">
        <v>6082</v>
      </c>
      <c r="T31" s="8">
        <v>43560</v>
      </c>
      <c r="U31">
        <v>1</v>
      </c>
      <c r="V31">
        <v>155.24999999999997</v>
      </c>
      <c r="W31" s="7">
        <v>1233</v>
      </c>
      <c r="X31">
        <f t="shared" si="1"/>
        <v>0</v>
      </c>
      <c r="Y31">
        <f t="shared" si="2"/>
        <v>0</v>
      </c>
      <c r="Z31">
        <f t="shared" si="3"/>
        <v>9</v>
      </c>
      <c r="AA31" s="10">
        <f t="shared" si="4"/>
        <v>3</v>
      </c>
      <c r="AB31"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Need Attention</v>
      </c>
      <c r="AC31" t="str">
        <f>_xlfn.XLOOKUP(table_RFM_processed[[#This Row],[Customer ID]],table_RFM_preprocess[Customer ID],table_RFM_preprocess[Loyalty Card],,0)</f>
        <v>Yes</v>
      </c>
    </row>
    <row r="32" spans="1:29" x14ac:dyDescent="0.25">
      <c r="A32" s="2" t="s">
        <v>655</v>
      </c>
      <c r="B32" s="3">
        <v>43516</v>
      </c>
      <c r="C32" s="2" t="s">
        <v>656</v>
      </c>
      <c r="D32" t="s">
        <v>6147</v>
      </c>
      <c r="E32" s="2">
        <v>4</v>
      </c>
      <c r="F32" s="2" t="str">
        <f>_xlfn.XLOOKUP(C32,customers!$A$2:$A$1001,customers!$B$2:$B$1001,,0)</f>
        <v>Mozelle Calcutt</v>
      </c>
      <c r="G32" s="2" t="str">
        <f>_xlfn.XLOOKUP(C32,customers!$A$1:$A$1001,customers!$G$1:$G$1001,,0)</f>
        <v>Ireland</v>
      </c>
      <c r="H32" t="str">
        <f>INDEX(products!$A$1:$G$49,MATCH(RFM_prep!$D32,products!$A$1:$A$49,0),MATCH(RFM_prep!H$2,products!$A$1:$G$1,0))</f>
        <v>Ara</v>
      </c>
      <c r="I32">
        <f>INDEX(products!$A$1:$G$49,MATCH(RFM_prep!$D32,products!$A$1:$A$49,0),MATCH(RFM_prep!I$2,products!$A$1:$G$1,0))</f>
        <v>9.9499999999999993</v>
      </c>
      <c r="J32">
        <f>I32*E32</f>
        <v>39.799999999999997</v>
      </c>
      <c r="K32" t="str">
        <f>_xlfn.XLOOKUP(C32,customers!$A$2:$A$1001,customers!$I$2:$I$1001,,0)</f>
        <v>Yes</v>
      </c>
      <c r="L32" t="str">
        <f t="shared" si="0"/>
        <v>1277</v>
      </c>
      <c r="N32" s="6" t="s">
        <v>3182</v>
      </c>
      <c r="O32" s="8">
        <v>44274</v>
      </c>
      <c r="P32" s="7">
        <v>1</v>
      </c>
      <c r="Q32" s="7">
        <v>26.73</v>
      </c>
      <c r="S32" t="s">
        <v>3182</v>
      </c>
      <c r="T32" s="8">
        <v>44274</v>
      </c>
      <c r="U32">
        <v>1</v>
      </c>
      <c r="V32">
        <v>26.73</v>
      </c>
      <c r="W32" s="7">
        <v>519</v>
      </c>
      <c r="X32">
        <f t="shared" si="1"/>
        <v>5</v>
      </c>
      <c r="Y32">
        <f t="shared" si="2"/>
        <v>0</v>
      </c>
      <c r="Z32">
        <f t="shared" si="3"/>
        <v>4</v>
      </c>
      <c r="AA32" s="10">
        <f t="shared" si="4"/>
        <v>3</v>
      </c>
      <c r="AB32"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Need Attention</v>
      </c>
      <c r="AC32" t="str">
        <f>_xlfn.XLOOKUP(table_RFM_processed[[#This Row],[Customer ID]],table_RFM_preprocess[Customer ID],table_RFM_preprocess[Loyalty Card],,0)</f>
        <v>Yes</v>
      </c>
    </row>
    <row r="33" spans="1:29" x14ac:dyDescent="0.25">
      <c r="A33" s="2" t="s">
        <v>661</v>
      </c>
      <c r="B33" s="3">
        <v>44464</v>
      </c>
      <c r="C33" s="2" t="s">
        <v>662</v>
      </c>
      <c r="D33" t="s">
        <v>6159</v>
      </c>
      <c r="E33" s="2">
        <v>5</v>
      </c>
      <c r="F33" s="2" t="str">
        <f>_xlfn.XLOOKUP(C33,customers!$A$2:$A$1001,customers!$B$2:$B$1001,,0)</f>
        <v>Adrian Swaine</v>
      </c>
      <c r="G33" s="2" t="str">
        <f>_xlfn.XLOOKUP(C33,customers!$A$1:$A$1001,customers!$G$1:$G$1001,,0)</f>
        <v>United States</v>
      </c>
      <c r="H33" t="str">
        <f>INDEX(products!$A$1:$G$49,MATCH(RFM_prep!$D33,products!$A$1:$A$49,0),MATCH(RFM_prep!H$2,products!$A$1:$G$1,0))</f>
        <v>Lib</v>
      </c>
      <c r="I33">
        <f>INDEX(products!$A$1:$G$49,MATCH(RFM_prep!$D33,products!$A$1:$A$49,0),MATCH(RFM_prep!I$2,products!$A$1:$G$1,0))</f>
        <v>4.3650000000000002</v>
      </c>
      <c r="J33">
        <f>I33*E33</f>
        <v>21.825000000000003</v>
      </c>
      <c r="K33" t="str">
        <f>_xlfn.XLOOKUP(C33,customers!$A$2:$A$1001,customers!$I$2:$I$1001,,0)</f>
        <v>No</v>
      </c>
      <c r="L33" t="str">
        <f t="shared" si="0"/>
        <v>329</v>
      </c>
      <c r="N33" s="6" t="s">
        <v>734</v>
      </c>
      <c r="O33" s="8">
        <v>44473</v>
      </c>
      <c r="P33" s="7">
        <v>1</v>
      </c>
      <c r="Q33" s="7">
        <v>72.91</v>
      </c>
      <c r="S33" t="s">
        <v>734</v>
      </c>
      <c r="T33" s="8">
        <v>44473</v>
      </c>
      <c r="U33">
        <v>1</v>
      </c>
      <c r="V33">
        <v>72.91</v>
      </c>
      <c r="W33" s="7">
        <v>320</v>
      </c>
      <c r="X33">
        <f t="shared" si="1"/>
        <v>7</v>
      </c>
      <c r="Y33">
        <f t="shared" si="2"/>
        <v>0</v>
      </c>
      <c r="Z33">
        <f t="shared" si="3"/>
        <v>7</v>
      </c>
      <c r="AA33" s="10">
        <f t="shared" si="4"/>
        <v>4.666666666666667</v>
      </c>
      <c r="AB33"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Need Attention</v>
      </c>
      <c r="AC33" t="str">
        <f>_xlfn.XLOOKUP(table_RFM_processed[[#This Row],[Customer ID]],table_RFM_preprocess[Customer ID],table_RFM_preprocess[Loyalty Card],,0)</f>
        <v>No</v>
      </c>
    </row>
    <row r="34" spans="1:29" x14ac:dyDescent="0.25">
      <c r="A34" s="2" t="s">
        <v>661</v>
      </c>
      <c r="B34" s="3">
        <v>44464</v>
      </c>
      <c r="C34" s="2" t="s">
        <v>662</v>
      </c>
      <c r="D34" t="s">
        <v>6158</v>
      </c>
      <c r="E34" s="2">
        <v>6</v>
      </c>
      <c r="F34" s="2" t="str">
        <f>_xlfn.XLOOKUP(C34,customers!$A$2:$A$1001,customers!$B$2:$B$1001,,0)</f>
        <v>Adrian Swaine</v>
      </c>
      <c r="G34" s="2" t="str">
        <f>_xlfn.XLOOKUP(C34,customers!$A$1:$A$1001,customers!$G$1:$G$1001,,0)</f>
        <v>United States</v>
      </c>
      <c r="H34" t="str">
        <f>INDEX(products!$A$1:$G$49,MATCH(RFM_prep!$D34,products!$A$1:$A$49,0),MATCH(RFM_prep!H$2,products!$A$1:$G$1,0))</f>
        <v>Ara</v>
      </c>
      <c r="I34">
        <f>INDEX(products!$A$1:$G$49,MATCH(RFM_prep!$D34,products!$A$1:$A$49,0),MATCH(RFM_prep!I$2,products!$A$1:$G$1,0))</f>
        <v>5.97</v>
      </c>
      <c r="J34">
        <f>I34*E34</f>
        <v>35.82</v>
      </c>
      <c r="K34" t="str">
        <f>_xlfn.XLOOKUP(C34,customers!$A$2:$A$1001,customers!$I$2:$I$1001,,0)</f>
        <v>No</v>
      </c>
      <c r="L34" t="str">
        <f t="shared" si="0"/>
        <v>329</v>
      </c>
      <c r="N34" s="6" t="s">
        <v>5867</v>
      </c>
      <c r="O34" s="8">
        <v>44092</v>
      </c>
      <c r="P34" s="7">
        <v>1</v>
      </c>
      <c r="Q34" s="7">
        <v>21.509999999999998</v>
      </c>
      <c r="S34" t="s">
        <v>5867</v>
      </c>
      <c r="T34" s="8">
        <v>44092</v>
      </c>
      <c r="U34">
        <v>1</v>
      </c>
      <c r="V34">
        <v>21.509999999999998</v>
      </c>
      <c r="W34" s="7">
        <v>701</v>
      </c>
      <c r="X34">
        <f t="shared" si="1"/>
        <v>4</v>
      </c>
      <c r="Y34">
        <f t="shared" si="2"/>
        <v>0</v>
      </c>
      <c r="Z34">
        <f t="shared" si="3"/>
        <v>3</v>
      </c>
      <c r="AA34" s="10">
        <f t="shared" si="4"/>
        <v>2.3333333333333335</v>
      </c>
      <c r="AB34"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At Risk</v>
      </c>
      <c r="AC34" t="str">
        <f>_xlfn.XLOOKUP(table_RFM_processed[[#This Row],[Customer ID]],table_RFM_preprocess[Customer ID],table_RFM_preprocess[Loyalty Card],,0)</f>
        <v>No</v>
      </c>
    </row>
    <row r="35" spans="1:29" x14ac:dyDescent="0.25">
      <c r="A35" s="2" t="s">
        <v>661</v>
      </c>
      <c r="B35" s="3">
        <v>44464</v>
      </c>
      <c r="C35" s="2" t="s">
        <v>662</v>
      </c>
      <c r="D35" t="s">
        <v>6160</v>
      </c>
      <c r="E35" s="2">
        <v>6</v>
      </c>
      <c r="F35" s="2" t="str">
        <f>_xlfn.XLOOKUP(C35,customers!$A$2:$A$1001,customers!$B$2:$B$1001,,0)</f>
        <v>Adrian Swaine</v>
      </c>
      <c r="G35" s="2" t="str">
        <f>_xlfn.XLOOKUP(C35,customers!$A$1:$A$1001,customers!$G$1:$G$1001,,0)</f>
        <v>United States</v>
      </c>
      <c r="H35" t="str">
        <f>INDEX(products!$A$1:$G$49,MATCH(RFM_prep!$D35,products!$A$1:$A$49,0),MATCH(RFM_prep!H$2,products!$A$1:$G$1,0))</f>
        <v>Lib</v>
      </c>
      <c r="I35">
        <f>INDEX(products!$A$1:$G$49,MATCH(RFM_prep!$D35,products!$A$1:$A$49,0),MATCH(RFM_prep!I$2,products!$A$1:$G$1,0))</f>
        <v>8.73</v>
      </c>
      <c r="J35">
        <f>I35*E35</f>
        <v>52.38</v>
      </c>
      <c r="K35" t="str">
        <f>_xlfn.XLOOKUP(C35,customers!$A$2:$A$1001,customers!$I$2:$I$1001,,0)</f>
        <v>No</v>
      </c>
      <c r="L35" t="str">
        <f t="shared" si="0"/>
        <v>329</v>
      </c>
      <c r="N35" s="6" t="s">
        <v>1334</v>
      </c>
      <c r="O35" s="8">
        <v>44051</v>
      </c>
      <c r="P35" s="7">
        <v>1</v>
      </c>
      <c r="Q35" s="7">
        <v>12.95</v>
      </c>
      <c r="S35" t="s">
        <v>1334</v>
      </c>
      <c r="T35" s="8">
        <v>44051</v>
      </c>
      <c r="U35">
        <v>1</v>
      </c>
      <c r="V35">
        <v>12.95</v>
      </c>
      <c r="W35" s="7">
        <v>742</v>
      </c>
      <c r="X35">
        <f t="shared" si="1"/>
        <v>4</v>
      </c>
      <c r="Y35">
        <f t="shared" si="2"/>
        <v>0</v>
      </c>
      <c r="Z35">
        <f t="shared" si="3"/>
        <v>1</v>
      </c>
      <c r="AA35" s="10">
        <f t="shared" si="4"/>
        <v>1.6666666666666667</v>
      </c>
      <c r="AB35"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At Risk</v>
      </c>
      <c r="AC35" t="str">
        <f>_xlfn.XLOOKUP(table_RFM_processed[[#This Row],[Customer ID]],table_RFM_preprocess[Customer ID],table_RFM_preprocess[Loyalty Card],,0)</f>
        <v>Yes</v>
      </c>
    </row>
    <row r="36" spans="1:29" x14ac:dyDescent="0.25">
      <c r="A36" s="2" t="s">
        <v>676</v>
      </c>
      <c r="B36" s="3">
        <v>44394</v>
      </c>
      <c r="C36" s="2" t="s">
        <v>677</v>
      </c>
      <c r="D36" t="s">
        <v>6145</v>
      </c>
      <c r="E36" s="2">
        <v>5</v>
      </c>
      <c r="F36" s="2" t="str">
        <f>_xlfn.XLOOKUP(C36,customers!$A$2:$A$1001,customers!$B$2:$B$1001,,0)</f>
        <v>Gallard Gatheral</v>
      </c>
      <c r="G36" s="2" t="str">
        <f>_xlfn.XLOOKUP(C36,customers!$A$1:$A$1001,customers!$G$1:$G$1001,,0)</f>
        <v>United States</v>
      </c>
      <c r="H36" t="str">
        <f>INDEX(products!$A$1:$G$49,MATCH(RFM_prep!$D36,products!$A$1:$A$49,0),MATCH(RFM_prep!H$2,products!$A$1:$G$1,0))</f>
        <v>Lib</v>
      </c>
      <c r="I36">
        <f>INDEX(products!$A$1:$G$49,MATCH(RFM_prep!$D36,products!$A$1:$A$49,0),MATCH(RFM_prep!I$2,products!$A$1:$G$1,0))</f>
        <v>4.7549999999999999</v>
      </c>
      <c r="J36">
        <f>I36*E36</f>
        <v>23.774999999999999</v>
      </c>
      <c r="K36" t="str">
        <f>_xlfn.XLOOKUP(C36,customers!$A$2:$A$1001,customers!$I$2:$I$1001,,0)</f>
        <v>No</v>
      </c>
      <c r="L36" t="str">
        <f t="shared" si="0"/>
        <v>399</v>
      </c>
      <c r="N36" s="6" t="s">
        <v>823</v>
      </c>
      <c r="O36" s="8">
        <v>44537</v>
      </c>
      <c r="P36" s="7">
        <v>1</v>
      </c>
      <c r="Q36" s="7">
        <v>26.19</v>
      </c>
      <c r="S36" t="s">
        <v>823</v>
      </c>
      <c r="T36" s="8">
        <v>44537</v>
      </c>
      <c r="U36">
        <v>1</v>
      </c>
      <c r="V36">
        <v>26.19</v>
      </c>
      <c r="W36" s="7">
        <v>256</v>
      </c>
      <c r="X36">
        <f t="shared" si="1"/>
        <v>8</v>
      </c>
      <c r="Y36">
        <f t="shared" si="2"/>
        <v>0</v>
      </c>
      <c r="Z36">
        <f t="shared" si="3"/>
        <v>4</v>
      </c>
      <c r="AA36" s="10">
        <f t="shared" si="4"/>
        <v>4</v>
      </c>
      <c r="AB36"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Need Attention</v>
      </c>
      <c r="AC36" t="str">
        <f>_xlfn.XLOOKUP(table_RFM_processed[[#This Row],[Customer ID]],table_RFM_preprocess[Customer ID],table_RFM_preprocess[Loyalty Card],,0)</f>
        <v>Yes</v>
      </c>
    </row>
    <row r="37" spans="1:29" x14ac:dyDescent="0.25">
      <c r="A37" s="2" t="s">
        <v>681</v>
      </c>
      <c r="B37" s="3">
        <v>44011</v>
      </c>
      <c r="C37" s="2" t="s">
        <v>682</v>
      </c>
      <c r="D37" t="s">
        <v>6161</v>
      </c>
      <c r="E37" s="2">
        <v>6</v>
      </c>
      <c r="F37" s="2" t="str">
        <f>_xlfn.XLOOKUP(C37,customers!$A$2:$A$1001,customers!$B$2:$B$1001,,0)</f>
        <v>Una Welberry</v>
      </c>
      <c r="G37" s="2" t="str">
        <f>_xlfn.XLOOKUP(C37,customers!$A$1:$A$1001,customers!$G$1:$G$1001,,0)</f>
        <v>United Kingdom</v>
      </c>
      <c r="H37" t="str">
        <f>INDEX(products!$A$1:$G$49,MATCH(RFM_prep!$D37,products!$A$1:$A$49,0),MATCH(RFM_prep!H$2,products!$A$1:$G$1,0))</f>
        <v>Lib</v>
      </c>
      <c r="I37">
        <f>INDEX(products!$A$1:$G$49,MATCH(RFM_prep!$D37,products!$A$1:$A$49,0),MATCH(RFM_prep!I$2,products!$A$1:$G$1,0))</f>
        <v>9.51</v>
      </c>
      <c r="J37">
        <f>I37*E37</f>
        <v>57.06</v>
      </c>
      <c r="K37" t="str">
        <f>_xlfn.XLOOKUP(C37,customers!$A$2:$A$1001,customers!$I$2:$I$1001,,0)</f>
        <v>Yes</v>
      </c>
      <c r="L37" t="str">
        <f t="shared" si="0"/>
        <v>782</v>
      </c>
      <c r="N37" s="6" t="s">
        <v>1913</v>
      </c>
      <c r="O37" s="8">
        <v>44779</v>
      </c>
      <c r="P37" s="7">
        <v>1</v>
      </c>
      <c r="Q37" s="7">
        <v>29.849999999999998</v>
      </c>
      <c r="S37" t="s">
        <v>1913</v>
      </c>
      <c r="T37" s="8">
        <v>44779</v>
      </c>
      <c r="U37">
        <v>1</v>
      </c>
      <c r="V37">
        <v>29.849999999999998</v>
      </c>
      <c r="W37" s="7">
        <v>14</v>
      </c>
      <c r="X37">
        <f t="shared" si="1"/>
        <v>9</v>
      </c>
      <c r="Y37">
        <f t="shared" si="2"/>
        <v>0</v>
      </c>
      <c r="Z37">
        <f t="shared" si="3"/>
        <v>4</v>
      </c>
      <c r="AA37" s="10">
        <f t="shared" si="4"/>
        <v>4.333333333333333</v>
      </c>
      <c r="AB37"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Need Attention</v>
      </c>
      <c r="AC37" t="str">
        <f>_xlfn.XLOOKUP(table_RFM_processed[[#This Row],[Customer ID]],table_RFM_preprocess[Customer ID],table_RFM_preprocess[Loyalty Card],,0)</f>
        <v>No</v>
      </c>
    </row>
    <row r="38" spans="1:29" x14ac:dyDescent="0.25">
      <c r="A38" s="2" t="s">
        <v>687</v>
      </c>
      <c r="B38" s="3">
        <v>44348</v>
      </c>
      <c r="C38" s="2" t="s">
        <v>688</v>
      </c>
      <c r="D38" t="s">
        <v>6158</v>
      </c>
      <c r="E38" s="2">
        <v>6</v>
      </c>
      <c r="F38" s="2" t="str">
        <f>_xlfn.XLOOKUP(C38,customers!$A$2:$A$1001,customers!$B$2:$B$1001,,0)</f>
        <v>Faber Eilhart</v>
      </c>
      <c r="G38" s="2" t="str">
        <f>_xlfn.XLOOKUP(C38,customers!$A$1:$A$1001,customers!$G$1:$G$1001,,0)</f>
        <v>United States</v>
      </c>
      <c r="H38" t="str">
        <f>INDEX(products!$A$1:$G$49,MATCH(RFM_prep!$D38,products!$A$1:$A$49,0),MATCH(RFM_prep!H$2,products!$A$1:$G$1,0))</f>
        <v>Ara</v>
      </c>
      <c r="I38">
        <f>INDEX(products!$A$1:$G$49,MATCH(RFM_prep!$D38,products!$A$1:$A$49,0),MATCH(RFM_prep!I$2,products!$A$1:$G$1,0))</f>
        <v>5.97</v>
      </c>
      <c r="J38">
        <f>I38*E38</f>
        <v>35.82</v>
      </c>
      <c r="K38" t="str">
        <f>_xlfn.XLOOKUP(C38,customers!$A$2:$A$1001,customers!$I$2:$I$1001,,0)</f>
        <v>No</v>
      </c>
      <c r="L38" t="str">
        <f t="shared" si="0"/>
        <v>445</v>
      </c>
      <c r="N38" s="6" t="s">
        <v>1935</v>
      </c>
      <c r="O38" s="8">
        <v>43861</v>
      </c>
      <c r="P38" s="7">
        <v>2</v>
      </c>
      <c r="Q38" s="7">
        <v>33.31</v>
      </c>
      <c r="S38" t="s">
        <v>1935</v>
      </c>
      <c r="T38" s="8">
        <v>43861</v>
      </c>
      <c r="U38">
        <v>2</v>
      </c>
      <c r="V38">
        <v>33.31</v>
      </c>
      <c r="W38" s="7">
        <v>932</v>
      </c>
      <c r="X38">
        <f t="shared" si="1"/>
        <v>2</v>
      </c>
      <c r="Y38">
        <f t="shared" si="2"/>
        <v>9</v>
      </c>
      <c r="Z38">
        <f t="shared" si="3"/>
        <v>5</v>
      </c>
      <c r="AA38" s="10">
        <f t="shared" si="4"/>
        <v>5.333333333333333</v>
      </c>
      <c r="AB38"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Need Attention</v>
      </c>
      <c r="AC38" t="str">
        <f>_xlfn.XLOOKUP(table_RFM_processed[[#This Row],[Customer ID]],table_RFM_preprocess[Customer ID],table_RFM_preprocess[Loyalty Card],,0)</f>
        <v>Yes</v>
      </c>
    </row>
    <row r="39" spans="1:29" x14ac:dyDescent="0.25">
      <c r="A39" s="2" t="s">
        <v>693</v>
      </c>
      <c r="B39" s="3">
        <v>44233</v>
      </c>
      <c r="C39" s="2" t="s">
        <v>694</v>
      </c>
      <c r="D39" t="s">
        <v>6159</v>
      </c>
      <c r="E39" s="2">
        <v>2</v>
      </c>
      <c r="F39" s="2" t="str">
        <f>_xlfn.XLOOKUP(C39,customers!$A$2:$A$1001,customers!$B$2:$B$1001,,0)</f>
        <v>Zorina Ponting</v>
      </c>
      <c r="G39" s="2" t="str">
        <f>_xlfn.XLOOKUP(C39,customers!$A$1:$A$1001,customers!$G$1:$G$1001,,0)</f>
        <v>United States</v>
      </c>
      <c r="H39" t="str">
        <f>INDEX(products!$A$1:$G$49,MATCH(RFM_prep!$D39,products!$A$1:$A$49,0),MATCH(RFM_prep!H$2,products!$A$1:$G$1,0))</f>
        <v>Lib</v>
      </c>
      <c r="I39">
        <f>INDEX(products!$A$1:$G$49,MATCH(RFM_prep!$D39,products!$A$1:$A$49,0),MATCH(RFM_prep!I$2,products!$A$1:$G$1,0))</f>
        <v>4.3650000000000002</v>
      </c>
      <c r="J39">
        <f>I39*E39</f>
        <v>8.73</v>
      </c>
      <c r="K39" t="str">
        <f>_xlfn.XLOOKUP(C39,customers!$A$2:$A$1001,customers!$I$2:$I$1001,,0)</f>
        <v>No</v>
      </c>
      <c r="L39" t="str">
        <f t="shared" si="0"/>
        <v>560</v>
      </c>
      <c r="N39" s="6" t="s">
        <v>806</v>
      </c>
      <c r="O39" s="8">
        <v>43857</v>
      </c>
      <c r="P39" s="7">
        <v>1</v>
      </c>
      <c r="Q39" s="7">
        <v>10.935</v>
      </c>
      <c r="S39" t="s">
        <v>806</v>
      </c>
      <c r="T39" s="8">
        <v>43857</v>
      </c>
      <c r="U39">
        <v>1</v>
      </c>
      <c r="V39">
        <v>10.935</v>
      </c>
      <c r="W39" s="7">
        <v>936</v>
      </c>
      <c r="X39">
        <f t="shared" si="1"/>
        <v>2</v>
      </c>
      <c r="Y39">
        <f t="shared" si="2"/>
        <v>0</v>
      </c>
      <c r="Z39">
        <f t="shared" si="3"/>
        <v>1</v>
      </c>
      <c r="AA39" s="10">
        <f t="shared" si="4"/>
        <v>1</v>
      </c>
      <c r="AB39"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At Risk</v>
      </c>
      <c r="AC39" t="str">
        <f>_xlfn.XLOOKUP(table_RFM_processed[[#This Row],[Customer ID]],table_RFM_preprocess[Customer ID],table_RFM_preprocess[Loyalty Card],,0)</f>
        <v>Yes</v>
      </c>
    </row>
    <row r="40" spans="1:29" x14ac:dyDescent="0.25">
      <c r="A40" s="2" t="s">
        <v>699</v>
      </c>
      <c r="B40" s="3">
        <v>43580</v>
      </c>
      <c r="C40" s="2" t="s">
        <v>700</v>
      </c>
      <c r="D40" t="s">
        <v>6161</v>
      </c>
      <c r="E40" s="2">
        <v>3</v>
      </c>
      <c r="F40" s="2" t="str">
        <f>_xlfn.XLOOKUP(C40,customers!$A$2:$A$1001,customers!$B$2:$B$1001,,0)</f>
        <v>Silvio Strase</v>
      </c>
      <c r="G40" s="2" t="str">
        <f>_xlfn.XLOOKUP(C40,customers!$A$1:$A$1001,customers!$G$1:$G$1001,,0)</f>
        <v>United States</v>
      </c>
      <c r="H40" t="str">
        <f>INDEX(products!$A$1:$G$49,MATCH(RFM_prep!$D40,products!$A$1:$A$49,0),MATCH(RFM_prep!H$2,products!$A$1:$G$1,0))</f>
        <v>Lib</v>
      </c>
      <c r="I40">
        <f>INDEX(products!$A$1:$G$49,MATCH(RFM_prep!$D40,products!$A$1:$A$49,0),MATCH(RFM_prep!I$2,products!$A$1:$G$1,0))</f>
        <v>9.51</v>
      </c>
      <c r="J40">
        <f>I40*E40</f>
        <v>28.53</v>
      </c>
      <c r="K40" t="str">
        <f>_xlfn.XLOOKUP(C40,customers!$A$2:$A$1001,customers!$I$2:$I$1001,,0)</f>
        <v>No</v>
      </c>
      <c r="L40" t="str">
        <f t="shared" si="0"/>
        <v>1213</v>
      </c>
      <c r="N40" s="6" t="s">
        <v>5873</v>
      </c>
      <c r="O40" s="8">
        <v>44439</v>
      </c>
      <c r="P40" s="7">
        <v>1</v>
      </c>
      <c r="Q40" s="7">
        <v>22.5</v>
      </c>
      <c r="S40" t="s">
        <v>5873</v>
      </c>
      <c r="T40" s="8">
        <v>44439</v>
      </c>
      <c r="U40">
        <v>1</v>
      </c>
      <c r="V40">
        <v>22.5</v>
      </c>
      <c r="W40" s="7">
        <v>354</v>
      </c>
      <c r="X40">
        <f t="shared" si="1"/>
        <v>7</v>
      </c>
      <c r="Y40">
        <f t="shared" si="2"/>
        <v>0</v>
      </c>
      <c r="Z40">
        <f t="shared" si="3"/>
        <v>3</v>
      </c>
      <c r="AA40" s="10">
        <f t="shared" si="4"/>
        <v>3.3333333333333335</v>
      </c>
      <c r="AB40"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Need Attention</v>
      </c>
      <c r="AC40" t="str">
        <f>_xlfn.XLOOKUP(table_RFM_processed[[#This Row],[Customer ID]],table_RFM_preprocess[Customer ID],table_RFM_preprocess[Loyalty Card],,0)</f>
        <v>Yes</v>
      </c>
    </row>
    <row r="41" spans="1:29" x14ac:dyDescent="0.25">
      <c r="A41" s="2" t="s">
        <v>705</v>
      </c>
      <c r="B41" s="3">
        <v>43946</v>
      </c>
      <c r="C41" s="2" t="s">
        <v>706</v>
      </c>
      <c r="D41" t="s">
        <v>6151</v>
      </c>
      <c r="E41" s="2">
        <v>5</v>
      </c>
      <c r="F41" s="2" t="str">
        <f>_xlfn.XLOOKUP(C41,customers!$A$2:$A$1001,customers!$B$2:$B$1001,,0)</f>
        <v>Dorie de la Tremoille</v>
      </c>
      <c r="G41" s="2" t="str">
        <f>_xlfn.XLOOKUP(C41,customers!$A$1:$A$1001,customers!$G$1:$G$1001,,0)</f>
        <v>United States</v>
      </c>
      <c r="H41" t="str">
        <f>INDEX(products!$A$1:$G$49,MATCH(RFM_prep!$D41,products!$A$1:$A$49,0),MATCH(RFM_prep!H$2,products!$A$1:$G$1,0))</f>
        <v>Rob</v>
      </c>
      <c r="I41">
        <f>INDEX(products!$A$1:$G$49,MATCH(RFM_prep!$D41,products!$A$1:$A$49,0),MATCH(RFM_prep!I$2,products!$A$1:$G$1,0))</f>
        <v>22.884999999999998</v>
      </c>
      <c r="J41">
        <f>I41*E41</f>
        <v>114.42499999999998</v>
      </c>
      <c r="K41" t="str">
        <f>_xlfn.XLOOKUP(C41,customers!$A$2:$A$1001,customers!$I$2:$I$1001,,0)</f>
        <v>No</v>
      </c>
      <c r="L41" t="str">
        <f t="shared" si="0"/>
        <v>847</v>
      </c>
      <c r="N41" s="6" t="s">
        <v>1471</v>
      </c>
      <c r="O41" s="8">
        <v>43813</v>
      </c>
      <c r="P41" s="7">
        <v>1</v>
      </c>
      <c r="Q41" s="7">
        <v>204.92999999999995</v>
      </c>
      <c r="S41" t="s">
        <v>1471</v>
      </c>
      <c r="T41" s="8">
        <v>43813</v>
      </c>
      <c r="U41">
        <v>1</v>
      </c>
      <c r="V41">
        <v>204.92999999999995</v>
      </c>
      <c r="W41" s="7">
        <v>980</v>
      </c>
      <c r="X41">
        <f t="shared" si="1"/>
        <v>2</v>
      </c>
      <c r="Y41">
        <f t="shared" si="2"/>
        <v>0</v>
      </c>
      <c r="Z41">
        <f t="shared" si="3"/>
        <v>9</v>
      </c>
      <c r="AA41" s="10">
        <f t="shared" si="4"/>
        <v>3.6666666666666665</v>
      </c>
      <c r="AB41"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Need Attention</v>
      </c>
      <c r="AC41" t="str">
        <f>_xlfn.XLOOKUP(table_RFM_processed[[#This Row],[Customer ID]],table_RFM_preprocess[Customer ID],table_RFM_preprocess[Loyalty Card],,0)</f>
        <v>Yes</v>
      </c>
    </row>
    <row r="42" spans="1:29" x14ac:dyDescent="0.25">
      <c r="A42" s="2" t="s">
        <v>711</v>
      </c>
      <c r="B42" s="3">
        <v>44524</v>
      </c>
      <c r="C42" s="2" t="s">
        <v>712</v>
      </c>
      <c r="D42" t="s">
        <v>6138</v>
      </c>
      <c r="E42" s="2">
        <v>6</v>
      </c>
      <c r="F42" s="2" t="str">
        <f>_xlfn.XLOOKUP(C42,customers!$A$2:$A$1001,customers!$B$2:$B$1001,,0)</f>
        <v>Hy Zanetto</v>
      </c>
      <c r="G42" s="2" t="str">
        <f>_xlfn.XLOOKUP(C42,customers!$A$1:$A$1001,customers!$G$1:$G$1001,,0)</f>
        <v>United States</v>
      </c>
      <c r="H42" t="str">
        <f>INDEX(products!$A$1:$G$49,MATCH(RFM_prep!$D42,products!$A$1:$A$49,0),MATCH(RFM_prep!H$2,products!$A$1:$G$1,0))</f>
        <v>Rob</v>
      </c>
      <c r="I42">
        <f>INDEX(products!$A$1:$G$49,MATCH(RFM_prep!$D42,products!$A$1:$A$49,0),MATCH(RFM_prep!I$2,products!$A$1:$G$1,0))</f>
        <v>9.9499999999999993</v>
      </c>
      <c r="J42">
        <f>I42*E42</f>
        <v>59.699999999999996</v>
      </c>
      <c r="K42" t="str">
        <f>_xlfn.XLOOKUP(C42,customers!$A$2:$A$1001,customers!$I$2:$I$1001,,0)</f>
        <v>Yes</v>
      </c>
      <c r="L42" t="str">
        <f t="shared" si="0"/>
        <v>269</v>
      </c>
      <c r="N42" s="6" t="s">
        <v>4298</v>
      </c>
      <c r="O42" s="8">
        <v>44543</v>
      </c>
      <c r="P42" s="7">
        <v>1</v>
      </c>
      <c r="Q42" s="7">
        <v>178.70999999999998</v>
      </c>
      <c r="S42" t="s">
        <v>4298</v>
      </c>
      <c r="T42" s="8">
        <v>44543</v>
      </c>
      <c r="U42">
        <v>1</v>
      </c>
      <c r="V42">
        <v>178.70999999999998</v>
      </c>
      <c r="W42" s="7">
        <v>250</v>
      </c>
      <c r="X42">
        <f t="shared" si="1"/>
        <v>8</v>
      </c>
      <c r="Y42">
        <f t="shared" si="2"/>
        <v>0</v>
      </c>
      <c r="Z42">
        <f t="shared" si="3"/>
        <v>9</v>
      </c>
      <c r="AA42" s="10">
        <f t="shared" si="4"/>
        <v>5.666666666666667</v>
      </c>
      <c r="AB42"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Need Attention</v>
      </c>
      <c r="AC42" t="str">
        <f>_xlfn.XLOOKUP(table_RFM_processed[[#This Row],[Customer ID]],table_RFM_preprocess[Customer ID],table_RFM_preprocess[Loyalty Card],,0)</f>
        <v>Yes</v>
      </c>
    </row>
    <row r="43" spans="1:29" x14ac:dyDescent="0.25">
      <c r="A43" s="2" t="s">
        <v>715</v>
      </c>
      <c r="B43" s="3">
        <v>44305</v>
      </c>
      <c r="C43" s="2" t="s">
        <v>716</v>
      </c>
      <c r="D43" t="s">
        <v>6162</v>
      </c>
      <c r="E43" s="2">
        <v>3</v>
      </c>
      <c r="F43" s="2" t="str">
        <f>_xlfn.XLOOKUP(C43,customers!$A$2:$A$1001,customers!$B$2:$B$1001,,0)</f>
        <v>Jessica McNess</v>
      </c>
      <c r="G43" s="2" t="str">
        <f>_xlfn.XLOOKUP(C43,customers!$A$1:$A$1001,customers!$G$1:$G$1001,,0)</f>
        <v>United States</v>
      </c>
      <c r="H43" t="str">
        <f>INDEX(products!$A$1:$G$49,MATCH(RFM_prep!$D43,products!$A$1:$A$49,0),MATCH(RFM_prep!H$2,products!$A$1:$G$1,0))</f>
        <v>Lib</v>
      </c>
      <c r="I43">
        <f>INDEX(products!$A$1:$G$49,MATCH(RFM_prep!$D43,products!$A$1:$A$49,0),MATCH(RFM_prep!I$2,products!$A$1:$G$1,0))</f>
        <v>14.55</v>
      </c>
      <c r="J43">
        <f>I43*E43</f>
        <v>43.650000000000006</v>
      </c>
      <c r="K43" t="str">
        <f>_xlfn.XLOOKUP(C43,customers!$A$2:$A$1001,customers!$I$2:$I$1001,,0)</f>
        <v>No</v>
      </c>
      <c r="L43" t="str">
        <f t="shared" si="0"/>
        <v>488</v>
      </c>
      <c r="N43" s="6" t="s">
        <v>3840</v>
      </c>
      <c r="O43" s="8">
        <v>44505</v>
      </c>
      <c r="P43" s="7">
        <v>4</v>
      </c>
      <c r="Q43" s="7">
        <v>183.66</v>
      </c>
      <c r="S43" t="s">
        <v>3840</v>
      </c>
      <c r="T43" s="8">
        <v>44505</v>
      </c>
      <c r="U43">
        <v>4</v>
      </c>
      <c r="V43">
        <v>183.66</v>
      </c>
      <c r="W43" s="7">
        <v>288</v>
      </c>
      <c r="X43">
        <f t="shared" si="1"/>
        <v>7</v>
      </c>
      <c r="Y43">
        <f t="shared" si="2"/>
        <v>9</v>
      </c>
      <c r="Z43">
        <f t="shared" si="3"/>
        <v>9</v>
      </c>
      <c r="AA43" s="10">
        <f t="shared" si="4"/>
        <v>8.3333333333333339</v>
      </c>
      <c r="AB43"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Loyal</v>
      </c>
      <c r="AC43" t="str">
        <f>_xlfn.XLOOKUP(table_RFM_processed[[#This Row],[Customer ID]],table_RFM_preprocess[Customer ID],table_RFM_preprocess[Loyalty Card],,0)</f>
        <v>Yes</v>
      </c>
    </row>
    <row r="44" spans="1:29" x14ac:dyDescent="0.25">
      <c r="A44" s="2" t="s">
        <v>720</v>
      </c>
      <c r="B44" s="3">
        <v>44749</v>
      </c>
      <c r="C44" s="2" t="s">
        <v>721</v>
      </c>
      <c r="D44" t="s">
        <v>6153</v>
      </c>
      <c r="E44" s="2">
        <v>2</v>
      </c>
      <c r="F44" s="2" t="str">
        <f>_xlfn.XLOOKUP(C44,customers!$A$2:$A$1001,customers!$B$2:$B$1001,,0)</f>
        <v>Lorenzo Yeoland</v>
      </c>
      <c r="G44" s="2" t="str">
        <f>_xlfn.XLOOKUP(C44,customers!$A$1:$A$1001,customers!$G$1:$G$1001,,0)</f>
        <v>United States</v>
      </c>
      <c r="H44" t="str">
        <f>INDEX(products!$A$1:$G$49,MATCH(RFM_prep!$D44,products!$A$1:$A$49,0),MATCH(RFM_prep!H$2,products!$A$1:$G$1,0))</f>
        <v>Exc</v>
      </c>
      <c r="I44">
        <f>INDEX(products!$A$1:$G$49,MATCH(RFM_prep!$D44,products!$A$1:$A$49,0),MATCH(RFM_prep!I$2,products!$A$1:$G$1,0))</f>
        <v>3.645</v>
      </c>
      <c r="J44">
        <f>I44*E44</f>
        <v>7.29</v>
      </c>
      <c r="K44" t="str">
        <f>_xlfn.XLOOKUP(C44,customers!$A$2:$A$1001,customers!$I$2:$I$1001,,0)</f>
        <v>Yes</v>
      </c>
      <c r="L44" t="str">
        <f t="shared" si="0"/>
        <v>44</v>
      </c>
      <c r="N44" s="6" t="s">
        <v>818</v>
      </c>
      <c r="O44" s="8">
        <v>44624</v>
      </c>
      <c r="P44" s="7">
        <v>1</v>
      </c>
      <c r="Q44" s="7">
        <v>89.35499999999999</v>
      </c>
      <c r="S44" t="s">
        <v>818</v>
      </c>
      <c r="T44" s="8">
        <v>44624</v>
      </c>
      <c r="U44">
        <v>1</v>
      </c>
      <c r="V44">
        <v>89.35499999999999</v>
      </c>
      <c r="W44" s="7">
        <v>169</v>
      </c>
      <c r="X44">
        <f t="shared" si="1"/>
        <v>8</v>
      </c>
      <c r="Y44">
        <f t="shared" si="2"/>
        <v>0</v>
      </c>
      <c r="Z44">
        <f t="shared" si="3"/>
        <v>8</v>
      </c>
      <c r="AA44" s="10">
        <f t="shared" si="4"/>
        <v>5.333333333333333</v>
      </c>
      <c r="AB44"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Need Attention</v>
      </c>
      <c r="AC44" t="str">
        <f>_xlfn.XLOOKUP(table_RFM_processed[[#This Row],[Customer ID]],table_RFM_preprocess[Customer ID],table_RFM_preprocess[Loyalty Card],,0)</f>
        <v>Yes</v>
      </c>
    </row>
    <row r="45" spans="1:29" x14ac:dyDescent="0.25">
      <c r="A45" s="2" t="s">
        <v>726</v>
      </c>
      <c r="B45" s="3">
        <v>43607</v>
      </c>
      <c r="C45" s="2" t="s">
        <v>727</v>
      </c>
      <c r="D45" t="s">
        <v>6163</v>
      </c>
      <c r="E45" s="2">
        <v>3</v>
      </c>
      <c r="F45" s="2" t="str">
        <f>_xlfn.XLOOKUP(C45,customers!$A$2:$A$1001,customers!$B$2:$B$1001,,0)</f>
        <v>Abigail Tolworthy</v>
      </c>
      <c r="G45" s="2" t="str">
        <f>_xlfn.XLOOKUP(C45,customers!$A$1:$A$1001,customers!$G$1:$G$1001,,0)</f>
        <v>United States</v>
      </c>
      <c r="H45" t="str">
        <f>INDEX(products!$A$1:$G$49,MATCH(RFM_prep!$D45,products!$A$1:$A$49,0),MATCH(RFM_prep!H$2,products!$A$1:$G$1,0))</f>
        <v>Rob</v>
      </c>
      <c r="I45">
        <f>INDEX(products!$A$1:$G$49,MATCH(RFM_prep!$D45,products!$A$1:$A$49,0),MATCH(RFM_prep!I$2,products!$A$1:$G$1,0))</f>
        <v>2.6849999999999996</v>
      </c>
      <c r="J45">
        <f>I45*E45</f>
        <v>8.0549999999999997</v>
      </c>
      <c r="K45" t="str">
        <f>_xlfn.XLOOKUP(C45,customers!$A$2:$A$1001,customers!$I$2:$I$1001,,0)</f>
        <v>Yes</v>
      </c>
      <c r="L45" t="str">
        <f t="shared" si="0"/>
        <v>1186</v>
      </c>
      <c r="N45" s="6" t="s">
        <v>1784</v>
      </c>
      <c r="O45" s="8">
        <v>44282</v>
      </c>
      <c r="P45" s="7">
        <v>1</v>
      </c>
      <c r="Q45" s="7">
        <v>8.73</v>
      </c>
      <c r="S45" t="s">
        <v>1784</v>
      </c>
      <c r="T45" s="8">
        <v>44282</v>
      </c>
      <c r="U45">
        <v>1</v>
      </c>
      <c r="V45">
        <v>8.73</v>
      </c>
      <c r="W45" s="7">
        <v>511</v>
      </c>
      <c r="X45">
        <f t="shared" si="1"/>
        <v>6</v>
      </c>
      <c r="Y45">
        <f t="shared" si="2"/>
        <v>0</v>
      </c>
      <c r="Z45">
        <f t="shared" si="3"/>
        <v>1</v>
      </c>
      <c r="AA45" s="10">
        <f t="shared" si="4"/>
        <v>2.3333333333333335</v>
      </c>
      <c r="AB45"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At Risk</v>
      </c>
      <c r="AC45" t="str">
        <f>_xlfn.XLOOKUP(table_RFM_processed[[#This Row],[Customer ID]],table_RFM_preprocess[Customer ID],table_RFM_preprocess[Loyalty Card],,0)</f>
        <v>No</v>
      </c>
    </row>
    <row r="46" spans="1:29" x14ac:dyDescent="0.25">
      <c r="A46" s="2" t="s">
        <v>733</v>
      </c>
      <c r="B46" s="3">
        <v>44473</v>
      </c>
      <c r="C46" s="2" t="s">
        <v>734</v>
      </c>
      <c r="D46" t="s">
        <v>6164</v>
      </c>
      <c r="E46" s="2">
        <v>2</v>
      </c>
      <c r="F46" s="2" t="str">
        <f>_xlfn.XLOOKUP(C46,customers!$A$2:$A$1001,customers!$B$2:$B$1001,,0)</f>
        <v>Maurie Bartol</v>
      </c>
      <c r="G46" s="2" t="str">
        <f>_xlfn.XLOOKUP(C46,customers!$A$1:$A$1001,customers!$G$1:$G$1001,,0)</f>
        <v>United States</v>
      </c>
      <c r="H46" t="str">
        <f>INDEX(products!$A$1:$G$49,MATCH(RFM_prep!$D46,products!$A$1:$A$49,0),MATCH(RFM_prep!H$2,products!$A$1:$G$1,0))</f>
        <v>Lib</v>
      </c>
      <c r="I46">
        <f>INDEX(products!$A$1:$G$49,MATCH(RFM_prep!$D46,products!$A$1:$A$49,0),MATCH(RFM_prep!I$2,products!$A$1:$G$1,0))</f>
        <v>36.454999999999998</v>
      </c>
      <c r="J46">
        <f>I46*E46</f>
        <v>72.91</v>
      </c>
      <c r="K46" t="str">
        <f>_xlfn.XLOOKUP(C46,customers!$A$2:$A$1001,customers!$I$2:$I$1001,,0)</f>
        <v>No</v>
      </c>
      <c r="L46" t="str">
        <f t="shared" si="0"/>
        <v>320</v>
      </c>
      <c r="N46" s="6" t="s">
        <v>3464</v>
      </c>
      <c r="O46" s="8">
        <v>44717</v>
      </c>
      <c r="P46" s="7">
        <v>1</v>
      </c>
      <c r="Q46" s="7">
        <v>126.49999999999999</v>
      </c>
      <c r="S46" t="s">
        <v>3464</v>
      </c>
      <c r="T46" s="8">
        <v>44717</v>
      </c>
      <c r="U46">
        <v>1</v>
      </c>
      <c r="V46">
        <v>126.49999999999999</v>
      </c>
      <c r="W46" s="7">
        <v>76</v>
      </c>
      <c r="X46">
        <f t="shared" si="1"/>
        <v>9</v>
      </c>
      <c r="Y46">
        <f t="shared" si="2"/>
        <v>0</v>
      </c>
      <c r="Z46">
        <f t="shared" si="3"/>
        <v>9</v>
      </c>
      <c r="AA46" s="10">
        <f t="shared" si="4"/>
        <v>6</v>
      </c>
      <c r="AB46"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Promising</v>
      </c>
      <c r="AC46" t="str">
        <f>_xlfn.XLOOKUP(table_RFM_processed[[#This Row],[Customer ID]],table_RFM_preprocess[Customer ID],table_RFM_preprocess[Loyalty Card],,0)</f>
        <v>Yes</v>
      </c>
    </row>
    <row r="47" spans="1:29" x14ac:dyDescent="0.25">
      <c r="A47" s="2" t="s">
        <v>738</v>
      </c>
      <c r="B47" s="3">
        <v>43932</v>
      </c>
      <c r="C47" s="2" t="s">
        <v>739</v>
      </c>
      <c r="D47" t="s">
        <v>6139</v>
      </c>
      <c r="E47" s="2">
        <v>2</v>
      </c>
      <c r="F47" s="2" t="str">
        <f>_xlfn.XLOOKUP(C47,customers!$A$2:$A$1001,customers!$B$2:$B$1001,,0)</f>
        <v>Olag Baudassi</v>
      </c>
      <c r="G47" s="2" t="str">
        <f>_xlfn.XLOOKUP(C47,customers!$A$1:$A$1001,customers!$G$1:$G$1001,,0)</f>
        <v>United States</v>
      </c>
      <c r="H47" t="str">
        <f>INDEX(products!$A$1:$G$49,MATCH(RFM_prep!$D47,products!$A$1:$A$49,0),MATCH(RFM_prep!H$2,products!$A$1:$G$1,0))</f>
        <v>Exc</v>
      </c>
      <c r="I47">
        <f>INDEX(products!$A$1:$G$49,MATCH(RFM_prep!$D47,products!$A$1:$A$49,0),MATCH(RFM_prep!I$2,products!$A$1:$G$1,0))</f>
        <v>8.25</v>
      </c>
      <c r="J47">
        <f>I47*E47</f>
        <v>16.5</v>
      </c>
      <c r="K47" t="str">
        <f>_xlfn.XLOOKUP(C47,customers!$A$2:$A$1001,customers!$I$2:$I$1001,,0)</f>
        <v>Yes</v>
      </c>
      <c r="L47" t="str">
        <f t="shared" si="0"/>
        <v>861</v>
      </c>
      <c r="N47" s="6" t="s">
        <v>6042</v>
      </c>
      <c r="O47" s="8">
        <v>44785</v>
      </c>
      <c r="P47" s="7">
        <v>1</v>
      </c>
      <c r="Q47" s="7">
        <v>23.9</v>
      </c>
      <c r="S47" t="s">
        <v>6042</v>
      </c>
      <c r="T47" s="8">
        <v>44785</v>
      </c>
      <c r="U47">
        <v>1</v>
      </c>
      <c r="V47">
        <v>23.9</v>
      </c>
      <c r="W47" s="7">
        <v>8</v>
      </c>
      <c r="X47">
        <f t="shared" si="1"/>
        <v>9</v>
      </c>
      <c r="Y47">
        <f t="shared" si="2"/>
        <v>0</v>
      </c>
      <c r="Z47">
        <f t="shared" si="3"/>
        <v>3</v>
      </c>
      <c r="AA47" s="10">
        <f t="shared" si="4"/>
        <v>4</v>
      </c>
      <c r="AB47"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Need Attention</v>
      </c>
      <c r="AC47" t="str">
        <f>_xlfn.XLOOKUP(table_RFM_processed[[#This Row],[Customer ID]],table_RFM_preprocess[Customer ID],table_RFM_preprocess[Loyalty Card],,0)</f>
        <v>Yes</v>
      </c>
    </row>
    <row r="48" spans="1:29" x14ac:dyDescent="0.25">
      <c r="A48" s="2" t="s">
        <v>744</v>
      </c>
      <c r="B48" s="3">
        <v>44592</v>
      </c>
      <c r="C48" s="2" t="s">
        <v>745</v>
      </c>
      <c r="D48" t="s">
        <v>6165</v>
      </c>
      <c r="E48" s="2">
        <v>6</v>
      </c>
      <c r="F48" s="2" t="str">
        <f>_xlfn.XLOOKUP(C48,customers!$A$2:$A$1001,customers!$B$2:$B$1001,,0)</f>
        <v>Petey Kingsbury</v>
      </c>
      <c r="G48" s="2" t="str">
        <f>_xlfn.XLOOKUP(C48,customers!$A$1:$A$1001,customers!$G$1:$G$1001,,0)</f>
        <v>United States</v>
      </c>
      <c r="H48" t="str">
        <f>INDEX(products!$A$1:$G$49,MATCH(RFM_prep!$D48,products!$A$1:$A$49,0),MATCH(RFM_prep!H$2,products!$A$1:$G$1,0))</f>
        <v>Lib</v>
      </c>
      <c r="I48">
        <f>INDEX(products!$A$1:$G$49,MATCH(RFM_prep!$D48,products!$A$1:$A$49,0),MATCH(RFM_prep!I$2,products!$A$1:$G$1,0))</f>
        <v>29.784999999999997</v>
      </c>
      <c r="J48">
        <f>I48*E48</f>
        <v>178.70999999999998</v>
      </c>
      <c r="K48" t="str">
        <f>_xlfn.XLOOKUP(C48,customers!$A$2:$A$1001,customers!$I$2:$I$1001,,0)</f>
        <v>No</v>
      </c>
      <c r="L48" t="str">
        <f t="shared" si="0"/>
        <v>201</v>
      </c>
      <c r="N48" s="6" t="s">
        <v>3494</v>
      </c>
      <c r="O48" s="8">
        <v>44591</v>
      </c>
      <c r="P48" s="7">
        <v>1</v>
      </c>
      <c r="Q48" s="7">
        <v>44.75</v>
      </c>
      <c r="S48" t="s">
        <v>3494</v>
      </c>
      <c r="T48" s="8">
        <v>44591</v>
      </c>
      <c r="U48">
        <v>1</v>
      </c>
      <c r="V48">
        <v>44.75</v>
      </c>
      <c r="W48" s="7">
        <v>202</v>
      </c>
      <c r="X48">
        <f t="shared" si="1"/>
        <v>8</v>
      </c>
      <c r="Y48">
        <f t="shared" si="2"/>
        <v>0</v>
      </c>
      <c r="Z48">
        <f t="shared" si="3"/>
        <v>6</v>
      </c>
      <c r="AA48" s="10">
        <f t="shared" si="4"/>
        <v>4.666666666666667</v>
      </c>
      <c r="AB48"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Need Attention</v>
      </c>
      <c r="AC48" t="str">
        <f>_xlfn.XLOOKUP(table_RFM_processed[[#This Row],[Customer ID]],table_RFM_preprocess[Customer ID],table_RFM_preprocess[Loyalty Card],,0)</f>
        <v>No</v>
      </c>
    </row>
    <row r="49" spans="1:29" x14ac:dyDescent="0.25">
      <c r="A49" s="2" t="s">
        <v>750</v>
      </c>
      <c r="B49" s="3">
        <v>43776</v>
      </c>
      <c r="C49" s="2" t="s">
        <v>751</v>
      </c>
      <c r="D49" t="s">
        <v>6166</v>
      </c>
      <c r="E49" s="2">
        <v>2</v>
      </c>
      <c r="F49" s="2" t="str">
        <f>_xlfn.XLOOKUP(C49,customers!$A$2:$A$1001,customers!$B$2:$B$1001,,0)</f>
        <v>Donna Baskeyfied</v>
      </c>
      <c r="G49" s="2" t="str">
        <f>_xlfn.XLOOKUP(C49,customers!$A$1:$A$1001,customers!$G$1:$G$1001,,0)</f>
        <v>United States</v>
      </c>
      <c r="H49" t="str">
        <f>INDEX(products!$A$1:$G$49,MATCH(RFM_prep!$D49,products!$A$1:$A$49,0),MATCH(RFM_prep!H$2,products!$A$1:$G$1,0))</f>
        <v>Exc</v>
      </c>
      <c r="I49">
        <f>INDEX(products!$A$1:$G$49,MATCH(RFM_prep!$D49,products!$A$1:$A$49,0),MATCH(RFM_prep!I$2,products!$A$1:$G$1,0))</f>
        <v>31.624999999999996</v>
      </c>
      <c r="J49">
        <f>I49*E49</f>
        <v>63.249999999999993</v>
      </c>
      <c r="K49" t="str">
        <f>_xlfn.XLOOKUP(C49,customers!$A$2:$A$1001,customers!$I$2:$I$1001,,0)</f>
        <v>Yes</v>
      </c>
      <c r="L49" t="str">
        <f t="shared" si="0"/>
        <v>1017</v>
      </c>
      <c r="N49" s="6" t="s">
        <v>2302</v>
      </c>
      <c r="O49" s="8">
        <v>44170</v>
      </c>
      <c r="P49" s="7">
        <v>1</v>
      </c>
      <c r="Q49" s="7">
        <v>20.25</v>
      </c>
      <c r="S49" t="s">
        <v>2302</v>
      </c>
      <c r="T49" s="8">
        <v>44170</v>
      </c>
      <c r="U49">
        <v>1</v>
      </c>
      <c r="V49">
        <v>20.25</v>
      </c>
      <c r="W49" s="7">
        <v>623</v>
      </c>
      <c r="X49">
        <f t="shared" si="1"/>
        <v>5</v>
      </c>
      <c r="Y49">
        <f t="shared" si="2"/>
        <v>0</v>
      </c>
      <c r="Z49">
        <f t="shared" si="3"/>
        <v>3</v>
      </c>
      <c r="AA49" s="10">
        <f t="shared" si="4"/>
        <v>2.6666666666666665</v>
      </c>
      <c r="AB49"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At Risk</v>
      </c>
      <c r="AC49" t="str">
        <f>_xlfn.XLOOKUP(table_RFM_processed[[#This Row],[Customer ID]],table_RFM_preprocess[Customer ID],table_RFM_preprocess[Loyalty Card],,0)</f>
        <v>Yes</v>
      </c>
    </row>
    <row r="50" spans="1:29" x14ac:dyDescent="0.25">
      <c r="A50" s="2" t="s">
        <v>755</v>
      </c>
      <c r="B50" s="3">
        <v>43644</v>
      </c>
      <c r="C50" s="2" t="s">
        <v>756</v>
      </c>
      <c r="D50" t="s">
        <v>6167</v>
      </c>
      <c r="E50" s="2">
        <v>2</v>
      </c>
      <c r="F50" s="2" t="str">
        <f>_xlfn.XLOOKUP(C50,customers!$A$2:$A$1001,customers!$B$2:$B$1001,,0)</f>
        <v>Arda Curley</v>
      </c>
      <c r="G50" s="2" t="str">
        <f>_xlfn.XLOOKUP(C50,customers!$A$1:$A$1001,customers!$G$1:$G$1001,,0)</f>
        <v>United States</v>
      </c>
      <c r="H50" t="str">
        <f>INDEX(products!$A$1:$G$49,MATCH(RFM_prep!$D50,products!$A$1:$A$49,0),MATCH(RFM_prep!H$2,products!$A$1:$G$1,0))</f>
        <v>Ara</v>
      </c>
      <c r="I50">
        <f>INDEX(products!$A$1:$G$49,MATCH(RFM_prep!$D50,products!$A$1:$A$49,0),MATCH(RFM_prep!I$2,products!$A$1:$G$1,0))</f>
        <v>3.8849999999999998</v>
      </c>
      <c r="J50">
        <f>I50*E50</f>
        <v>7.77</v>
      </c>
      <c r="K50" t="str">
        <f>_xlfn.XLOOKUP(C50,customers!$A$2:$A$1001,customers!$I$2:$I$1001,,0)</f>
        <v>Yes</v>
      </c>
      <c r="L50" t="str">
        <f t="shared" si="0"/>
        <v>1149</v>
      </c>
      <c r="N50" s="6" t="s">
        <v>3221</v>
      </c>
      <c r="O50" s="8">
        <v>43790</v>
      </c>
      <c r="P50" s="7">
        <v>1</v>
      </c>
      <c r="Q50" s="7">
        <v>59.569999999999993</v>
      </c>
      <c r="S50" t="s">
        <v>3221</v>
      </c>
      <c r="T50" s="8">
        <v>43790</v>
      </c>
      <c r="U50">
        <v>1</v>
      </c>
      <c r="V50">
        <v>59.569999999999993</v>
      </c>
      <c r="W50" s="7">
        <v>1003</v>
      </c>
      <c r="X50">
        <f t="shared" si="1"/>
        <v>2</v>
      </c>
      <c r="Y50">
        <f t="shared" si="2"/>
        <v>0</v>
      </c>
      <c r="Z50">
        <f t="shared" si="3"/>
        <v>7</v>
      </c>
      <c r="AA50" s="10">
        <f t="shared" si="4"/>
        <v>3</v>
      </c>
      <c r="AB50"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Need Attention</v>
      </c>
      <c r="AC50" t="str">
        <f>_xlfn.XLOOKUP(table_RFM_processed[[#This Row],[Customer ID]],table_RFM_preprocess[Customer ID],table_RFM_preprocess[Loyalty Card],,0)</f>
        <v>Yes</v>
      </c>
    </row>
    <row r="51" spans="1:29" x14ac:dyDescent="0.25">
      <c r="A51" s="2" t="s">
        <v>761</v>
      </c>
      <c r="B51" s="3">
        <v>44085</v>
      </c>
      <c r="C51" s="2" t="s">
        <v>762</v>
      </c>
      <c r="D51" t="s">
        <v>6168</v>
      </c>
      <c r="E51" s="2">
        <v>4</v>
      </c>
      <c r="F51" s="2" t="str">
        <f>_xlfn.XLOOKUP(C51,customers!$A$2:$A$1001,customers!$B$2:$B$1001,,0)</f>
        <v>Raynor McGilvary</v>
      </c>
      <c r="G51" s="2" t="str">
        <f>_xlfn.XLOOKUP(C51,customers!$A$1:$A$1001,customers!$G$1:$G$1001,,0)</f>
        <v>United States</v>
      </c>
      <c r="H51" t="str">
        <f>INDEX(products!$A$1:$G$49,MATCH(RFM_prep!$D51,products!$A$1:$A$49,0),MATCH(RFM_prep!H$2,products!$A$1:$G$1,0))</f>
        <v>Ara</v>
      </c>
      <c r="I51">
        <f>INDEX(products!$A$1:$G$49,MATCH(RFM_prep!$D51,products!$A$1:$A$49,0),MATCH(RFM_prep!I$2,products!$A$1:$G$1,0))</f>
        <v>22.884999999999998</v>
      </c>
      <c r="J51">
        <f>I51*E51</f>
        <v>91.539999999999992</v>
      </c>
      <c r="K51" t="str">
        <f>_xlfn.XLOOKUP(C51,customers!$A$2:$A$1001,customers!$I$2:$I$1001,,0)</f>
        <v>No</v>
      </c>
      <c r="L51" t="str">
        <f t="shared" si="0"/>
        <v>708</v>
      </c>
      <c r="N51" s="6" t="s">
        <v>3278</v>
      </c>
      <c r="O51" s="8">
        <v>44090</v>
      </c>
      <c r="P51" s="7">
        <v>1</v>
      </c>
      <c r="Q51" s="7">
        <v>35.82</v>
      </c>
      <c r="S51" t="s">
        <v>3278</v>
      </c>
      <c r="T51" s="8">
        <v>44090</v>
      </c>
      <c r="U51">
        <v>1</v>
      </c>
      <c r="V51">
        <v>35.82</v>
      </c>
      <c r="W51" s="7">
        <v>703</v>
      </c>
      <c r="X51">
        <f t="shared" si="1"/>
        <v>4</v>
      </c>
      <c r="Y51">
        <f t="shared" si="2"/>
        <v>0</v>
      </c>
      <c r="Z51">
        <f t="shared" si="3"/>
        <v>5</v>
      </c>
      <c r="AA51" s="10">
        <f t="shared" si="4"/>
        <v>3</v>
      </c>
      <c r="AB51"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Need Attention</v>
      </c>
      <c r="AC51" t="str">
        <f>_xlfn.XLOOKUP(table_RFM_processed[[#This Row],[Customer ID]],table_RFM_preprocess[Customer ID],table_RFM_preprocess[Loyalty Card],,0)</f>
        <v>No</v>
      </c>
    </row>
    <row r="52" spans="1:29" x14ac:dyDescent="0.25">
      <c r="A52" s="2" t="s">
        <v>766</v>
      </c>
      <c r="B52" s="3">
        <v>44790</v>
      </c>
      <c r="C52" s="2" t="s">
        <v>767</v>
      </c>
      <c r="D52" t="s">
        <v>6140</v>
      </c>
      <c r="E52" s="2">
        <v>3</v>
      </c>
      <c r="F52" s="2" t="str">
        <f>_xlfn.XLOOKUP(C52,customers!$A$2:$A$1001,customers!$B$2:$B$1001,,0)</f>
        <v>Isis Pikett</v>
      </c>
      <c r="G52" s="2" t="str">
        <f>_xlfn.XLOOKUP(C52,customers!$A$1:$A$1001,customers!$G$1:$G$1001,,0)</f>
        <v>United States</v>
      </c>
      <c r="H52" t="str">
        <f>INDEX(products!$A$1:$G$49,MATCH(RFM_prep!$D52,products!$A$1:$A$49,0),MATCH(RFM_prep!H$2,products!$A$1:$G$1,0))</f>
        <v>Ara</v>
      </c>
      <c r="I52">
        <f>INDEX(products!$A$1:$G$49,MATCH(RFM_prep!$D52,products!$A$1:$A$49,0),MATCH(RFM_prep!I$2,products!$A$1:$G$1,0))</f>
        <v>12.95</v>
      </c>
      <c r="J52">
        <f>I52*E52</f>
        <v>38.849999999999994</v>
      </c>
      <c r="K52" t="str">
        <f>_xlfn.XLOOKUP(C52,customers!$A$2:$A$1001,customers!$I$2:$I$1001,,0)</f>
        <v>No</v>
      </c>
      <c r="L52" t="str">
        <f t="shared" si="0"/>
        <v>3</v>
      </c>
      <c r="N52" s="6" t="s">
        <v>5633</v>
      </c>
      <c r="O52" s="8">
        <v>44635</v>
      </c>
      <c r="P52" s="7">
        <v>1</v>
      </c>
      <c r="Q52" s="7">
        <v>10.754999999999999</v>
      </c>
      <c r="S52" t="s">
        <v>5633</v>
      </c>
      <c r="T52" s="8">
        <v>44635</v>
      </c>
      <c r="U52">
        <v>1</v>
      </c>
      <c r="V52">
        <v>10.754999999999999</v>
      </c>
      <c r="W52" s="7">
        <v>158</v>
      </c>
      <c r="X52">
        <f t="shared" si="1"/>
        <v>8</v>
      </c>
      <c r="Y52">
        <f t="shared" si="2"/>
        <v>0</v>
      </c>
      <c r="Z52">
        <f t="shared" si="3"/>
        <v>1</v>
      </c>
      <c r="AA52" s="10">
        <f t="shared" si="4"/>
        <v>3</v>
      </c>
      <c r="AB52"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Need Attention</v>
      </c>
      <c r="AC52" t="str">
        <f>_xlfn.XLOOKUP(table_RFM_processed[[#This Row],[Customer ID]],table_RFM_preprocess[Customer ID],table_RFM_preprocess[Loyalty Card],,0)</f>
        <v>No</v>
      </c>
    </row>
    <row r="53" spans="1:29" x14ac:dyDescent="0.25">
      <c r="A53" s="2" t="s">
        <v>772</v>
      </c>
      <c r="B53" s="3">
        <v>44792</v>
      </c>
      <c r="C53" s="2" t="s">
        <v>773</v>
      </c>
      <c r="D53" t="s">
        <v>6169</v>
      </c>
      <c r="E53" s="2">
        <v>2</v>
      </c>
      <c r="F53" s="2" t="str">
        <f>_xlfn.XLOOKUP(C53,customers!$A$2:$A$1001,customers!$B$2:$B$1001,,0)</f>
        <v>Inger Bouldon</v>
      </c>
      <c r="G53" s="2" t="str">
        <f>_xlfn.XLOOKUP(C53,customers!$A$1:$A$1001,customers!$G$1:$G$1001,,0)</f>
        <v>United States</v>
      </c>
      <c r="H53" t="str">
        <f>INDEX(products!$A$1:$G$49,MATCH(RFM_prep!$D53,products!$A$1:$A$49,0),MATCH(RFM_prep!H$2,products!$A$1:$G$1,0))</f>
        <v>Lib</v>
      </c>
      <c r="I53">
        <f>INDEX(products!$A$1:$G$49,MATCH(RFM_prep!$D53,products!$A$1:$A$49,0),MATCH(RFM_prep!I$2,products!$A$1:$G$1,0))</f>
        <v>7.77</v>
      </c>
      <c r="J53">
        <f>I53*E53</f>
        <v>15.54</v>
      </c>
      <c r="K53" t="str">
        <f>_xlfn.XLOOKUP(C53,customers!$A$2:$A$1001,customers!$I$2:$I$1001,,0)</f>
        <v>No</v>
      </c>
      <c r="L53" t="str">
        <f t="shared" si="0"/>
        <v>1</v>
      </c>
      <c r="N53" s="6" t="s">
        <v>5962</v>
      </c>
      <c r="O53" s="8">
        <v>44642</v>
      </c>
      <c r="P53" s="7">
        <v>1</v>
      </c>
      <c r="Q53" s="7">
        <v>5.97</v>
      </c>
      <c r="S53" t="s">
        <v>5962</v>
      </c>
      <c r="T53" s="8">
        <v>44642</v>
      </c>
      <c r="U53">
        <v>1</v>
      </c>
      <c r="V53">
        <v>5.97</v>
      </c>
      <c r="W53" s="7">
        <v>151</v>
      </c>
      <c r="X53">
        <f t="shared" si="1"/>
        <v>8</v>
      </c>
      <c r="Y53">
        <f t="shared" si="2"/>
        <v>0</v>
      </c>
      <c r="Z53">
        <f t="shared" si="3"/>
        <v>0</v>
      </c>
      <c r="AA53" s="10">
        <f t="shared" si="4"/>
        <v>2.6666666666666665</v>
      </c>
      <c r="AB53"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At Risk</v>
      </c>
      <c r="AC53" t="str">
        <f>_xlfn.XLOOKUP(table_RFM_processed[[#This Row],[Customer ID]],table_RFM_preprocess[Customer ID],table_RFM_preprocess[Loyalty Card],,0)</f>
        <v>No</v>
      </c>
    </row>
    <row r="54" spans="1:29" x14ac:dyDescent="0.25">
      <c r="A54" s="2" t="s">
        <v>778</v>
      </c>
      <c r="B54" s="3">
        <v>43600</v>
      </c>
      <c r="C54" s="2" t="s">
        <v>779</v>
      </c>
      <c r="D54" t="s">
        <v>6164</v>
      </c>
      <c r="E54" s="2">
        <v>4</v>
      </c>
      <c r="F54" s="2" t="str">
        <f>_xlfn.XLOOKUP(C54,customers!$A$2:$A$1001,customers!$B$2:$B$1001,,0)</f>
        <v>Karry Flanders</v>
      </c>
      <c r="G54" s="2" t="str">
        <f>_xlfn.XLOOKUP(C54,customers!$A$1:$A$1001,customers!$G$1:$G$1001,,0)</f>
        <v>Ireland</v>
      </c>
      <c r="H54" t="str">
        <f>INDEX(products!$A$1:$G$49,MATCH(RFM_prep!$D54,products!$A$1:$A$49,0),MATCH(RFM_prep!H$2,products!$A$1:$G$1,0))</f>
        <v>Lib</v>
      </c>
      <c r="I54">
        <f>INDEX(products!$A$1:$G$49,MATCH(RFM_prep!$D54,products!$A$1:$A$49,0),MATCH(RFM_prep!I$2,products!$A$1:$G$1,0))</f>
        <v>36.454999999999998</v>
      </c>
      <c r="J54">
        <f>I54*E54</f>
        <v>145.82</v>
      </c>
      <c r="K54" t="str">
        <f>_xlfn.XLOOKUP(C54,customers!$A$2:$A$1001,customers!$I$2:$I$1001,,0)</f>
        <v>Yes</v>
      </c>
      <c r="L54" t="str">
        <f t="shared" si="0"/>
        <v>1193</v>
      </c>
      <c r="N54" s="6" t="s">
        <v>739</v>
      </c>
      <c r="O54" s="8">
        <v>43932</v>
      </c>
      <c r="P54" s="7">
        <v>1</v>
      </c>
      <c r="Q54" s="7">
        <v>16.5</v>
      </c>
      <c r="S54" t="s">
        <v>739</v>
      </c>
      <c r="T54" s="8">
        <v>43932</v>
      </c>
      <c r="U54">
        <v>1</v>
      </c>
      <c r="V54">
        <v>16.5</v>
      </c>
      <c r="W54" s="7">
        <v>861</v>
      </c>
      <c r="X54">
        <f t="shared" si="1"/>
        <v>3</v>
      </c>
      <c r="Y54">
        <f t="shared" si="2"/>
        <v>0</v>
      </c>
      <c r="Z54">
        <f t="shared" si="3"/>
        <v>2</v>
      </c>
      <c r="AA54" s="10">
        <f t="shared" si="4"/>
        <v>1.6666666666666667</v>
      </c>
      <c r="AB54"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At Risk</v>
      </c>
      <c r="AC54" t="str">
        <f>_xlfn.XLOOKUP(table_RFM_processed[[#This Row],[Customer ID]],table_RFM_preprocess[Customer ID],table_RFM_preprocess[Loyalty Card],,0)</f>
        <v>Yes</v>
      </c>
    </row>
    <row r="55" spans="1:29" x14ac:dyDescent="0.25">
      <c r="A55" s="2" t="s">
        <v>784</v>
      </c>
      <c r="B55" s="3">
        <v>43719</v>
      </c>
      <c r="C55" s="2" t="s">
        <v>785</v>
      </c>
      <c r="D55" t="s">
        <v>6146</v>
      </c>
      <c r="E55" s="2">
        <v>5</v>
      </c>
      <c r="F55" s="2" t="str">
        <f>_xlfn.XLOOKUP(C55,customers!$A$2:$A$1001,customers!$B$2:$B$1001,,0)</f>
        <v>Hartley Mattioli</v>
      </c>
      <c r="G55" s="2" t="str">
        <f>_xlfn.XLOOKUP(C55,customers!$A$1:$A$1001,customers!$G$1:$G$1001,,0)</f>
        <v>United Kingdom</v>
      </c>
      <c r="H55" t="str">
        <f>INDEX(products!$A$1:$G$49,MATCH(RFM_prep!$D55,products!$A$1:$A$49,0),MATCH(RFM_prep!H$2,products!$A$1:$G$1,0))</f>
        <v>Rob</v>
      </c>
      <c r="I55">
        <f>INDEX(products!$A$1:$G$49,MATCH(RFM_prep!$D55,products!$A$1:$A$49,0),MATCH(RFM_prep!I$2,products!$A$1:$G$1,0))</f>
        <v>5.97</v>
      </c>
      <c r="J55">
        <f>I55*E55</f>
        <v>29.849999999999998</v>
      </c>
      <c r="K55" t="str">
        <f>_xlfn.XLOOKUP(C55,customers!$A$2:$A$1001,customers!$I$2:$I$1001,,0)</f>
        <v>No</v>
      </c>
      <c r="L55" t="str">
        <f t="shared" si="0"/>
        <v>1074</v>
      </c>
      <c r="N55" s="6" t="s">
        <v>2734</v>
      </c>
      <c r="O55" s="8">
        <v>43677</v>
      </c>
      <c r="P55" s="7">
        <v>1</v>
      </c>
      <c r="Q55" s="7">
        <v>17.91</v>
      </c>
      <c r="S55" t="s">
        <v>2734</v>
      </c>
      <c r="T55" s="8">
        <v>43677</v>
      </c>
      <c r="U55">
        <v>1</v>
      </c>
      <c r="V55">
        <v>17.91</v>
      </c>
      <c r="W55" s="7">
        <v>1116</v>
      </c>
      <c r="X55">
        <f t="shared" si="1"/>
        <v>1</v>
      </c>
      <c r="Y55">
        <f t="shared" si="2"/>
        <v>0</v>
      </c>
      <c r="Z55">
        <f t="shared" si="3"/>
        <v>2</v>
      </c>
      <c r="AA55" s="10">
        <f t="shared" si="4"/>
        <v>1</v>
      </c>
      <c r="AB55"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At Risk</v>
      </c>
      <c r="AC55" t="str">
        <f>_xlfn.XLOOKUP(table_RFM_processed[[#This Row],[Customer ID]],table_RFM_preprocess[Customer ID],table_RFM_preprocess[Loyalty Card],,0)</f>
        <v>Yes</v>
      </c>
    </row>
    <row r="56" spans="1:29" x14ac:dyDescent="0.25">
      <c r="A56" s="2" t="s">
        <v>784</v>
      </c>
      <c r="B56" s="3">
        <v>43719</v>
      </c>
      <c r="C56" s="2" t="s">
        <v>785</v>
      </c>
      <c r="D56" t="s">
        <v>6164</v>
      </c>
      <c r="E56" s="2">
        <v>2</v>
      </c>
      <c r="F56" s="2" t="str">
        <f>_xlfn.XLOOKUP(C56,customers!$A$2:$A$1001,customers!$B$2:$B$1001,,0)</f>
        <v>Hartley Mattioli</v>
      </c>
      <c r="G56" s="2" t="str">
        <f>_xlfn.XLOOKUP(C56,customers!$A$1:$A$1001,customers!$G$1:$G$1001,,0)</f>
        <v>United Kingdom</v>
      </c>
      <c r="H56" t="str">
        <f>INDEX(products!$A$1:$G$49,MATCH(RFM_prep!$D56,products!$A$1:$A$49,0),MATCH(RFM_prep!H$2,products!$A$1:$G$1,0))</f>
        <v>Lib</v>
      </c>
      <c r="I56">
        <f>INDEX(products!$A$1:$G$49,MATCH(RFM_prep!$D56,products!$A$1:$A$49,0),MATCH(RFM_prep!I$2,products!$A$1:$G$1,0))</f>
        <v>36.454999999999998</v>
      </c>
      <c r="J56">
        <f>I56*E56</f>
        <v>72.91</v>
      </c>
      <c r="K56" t="str">
        <f>_xlfn.XLOOKUP(C56,customers!$A$2:$A$1001,customers!$I$2:$I$1001,,0)</f>
        <v>No</v>
      </c>
      <c r="L56" t="str">
        <f t="shared" si="0"/>
        <v>1074</v>
      </c>
      <c r="N56" s="6" t="s">
        <v>1421</v>
      </c>
      <c r="O56" s="8">
        <v>44234</v>
      </c>
      <c r="P56" s="7">
        <v>1</v>
      </c>
      <c r="Q56" s="7">
        <v>53.699999999999996</v>
      </c>
      <c r="S56" t="s">
        <v>1421</v>
      </c>
      <c r="T56" s="8">
        <v>44234</v>
      </c>
      <c r="U56">
        <v>1</v>
      </c>
      <c r="V56">
        <v>53.699999999999996</v>
      </c>
      <c r="W56" s="7">
        <v>559</v>
      </c>
      <c r="X56">
        <f t="shared" si="1"/>
        <v>5</v>
      </c>
      <c r="Y56">
        <f t="shared" si="2"/>
        <v>0</v>
      </c>
      <c r="Z56">
        <f t="shared" si="3"/>
        <v>6</v>
      </c>
      <c r="AA56" s="10">
        <f t="shared" si="4"/>
        <v>3.6666666666666665</v>
      </c>
      <c r="AB56"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Need Attention</v>
      </c>
      <c r="AC56" t="str">
        <f>_xlfn.XLOOKUP(table_RFM_processed[[#This Row],[Customer ID]],table_RFM_preprocess[Customer ID],table_RFM_preprocess[Loyalty Card],,0)</f>
        <v>Yes</v>
      </c>
    </row>
    <row r="57" spans="1:29" x14ac:dyDescent="0.25">
      <c r="A57" s="2" t="s">
        <v>794</v>
      </c>
      <c r="B57" s="3">
        <v>44271</v>
      </c>
      <c r="C57" s="2" t="s">
        <v>795</v>
      </c>
      <c r="D57" t="s">
        <v>6162</v>
      </c>
      <c r="E57" s="2">
        <v>5</v>
      </c>
      <c r="F57" s="2" t="str">
        <f>_xlfn.XLOOKUP(C57,customers!$A$2:$A$1001,customers!$B$2:$B$1001,,0)</f>
        <v>Archambault Gillard</v>
      </c>
      <c r="G57" s="2" t="str">
        <f>_xlfn.XLOOKUP(C57,customers!$A$1:$A$1001,customers!$G$1:$G$1001,,0)</f>
        <v>United States</v>
      </c>
      <c r="H57" t="str">
        <f>INDEX(products!$A$1:$G$49,MATCH(RFM_prep!$D57,products!$A$1:$A$49,0),MATCH(RFM_prep!H$2,products!$A$1:$G$1,0))</f>
        <v>Lib</v>
      </c>
      <c r="I57">
        <f>INDEX(products!$A$1:$G$49,MATCH(RFM_prep!$D57,products!$A$1:$A$49,0),MATCH(RFM_prep!I$2,products!$A$1:$G$1,0))</f>
        <v>14.55</v>
      </c>
      <c r="J57">
        <f>I57*E57</f>
        <v>72.75</v>
      </c>
      <c r="K57" t="str">
        <f>_xlfn.XLOOKUP(C57,customers!$A$2:$A$1001,customers!$I$2:$I$1001,,0)</f>
        <v>No</v>
      </c>
      <c r="L57" t="str">
        <f t="shared" si="0"/>
        <v>522</v>
      </c>
      <c r="N57" s="6" t="s">
        <v>3301</v>
      </c>
      <c r="O57" s="8">
        <v>44351</v>
      </c>
      <c r="P57" s="7">
        <v>1</v>
      </c>
      <c r="Q57" s="7">
        <v>39.799999999999997</v>
      </c>
      <c r="S57" t="s">
        <v>3301</v>
      </c>
      <c r="T57" s="8">
        <v>44351</v>
      </c>
      <c r="U57">
        <v>1</v>
      </c>
      <c r="V57">
        <v>39.799999999999997</v>
      </c>
      <c r="W57" s="7">
        <v>442</v>
      </c>
      <c r="X57">
        <f t="shared" si="1"/>
        <v>6</v>
      </c>
      <c r="Y57">
        <f t="shared" si="2"/>
        <v>0</v>
      </c>
      <c r="Z57">
        <f t="shared" si="3"/>
        <v>5</v>
      </c>
      <c r="AA57" s="10">
        <f t="shared" si="4"/>
        <v>3.6666666666666665</v>
      </c>
      <c r="AB57"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Need Attention</v>
      </c>
      <c r="AC57" t="str">
        <f>_xlfn.XLOOKUP(table_RFM_processed[[#This Row],[Customer ID]],table_RFM_preprocess[Customer ID],table_RFM_preprocess[Loyalty Card],,0)</f>
        <v>No</v>
      </c>
    </row>
    <row r="58" spans="1:29" x14ac:dyDescent="0.25">
      <c r="A58" s="2" t="s">
        <v>800</v>
      </c>
      <c r="B58" s="3">
        <v>44168</v>
      </c>
      <c r="C58" s="2" t="s">
        <v>801</v>
      </c>
      <c r="D58" t="s">
        <v>6170</v>
      </c>
      <c r="E58" s="2">
        <v>3</v>
      </c>
      <c r="F58" s="2" t="str">
        <f>_xlfn.XLOOKUP(C58,customers!$A$2:$A$1001,customers!$B$2:$B$1001,,0)</f>
        <v>Salomo Cushworth</v>
      </c>
      <c r="G58" s="2" t="str">
        <f>_xlfn.XLOOKUP(C58,customers!$A$1:$A$1001,customers!$G$1:$G$1001,,0)</f>
        <v>United States</v>
      </c>
      <c r="H58" t="str">
        <f>INDEX(products!$A$1:$G$49,MATCH(RFM_prep!$D58,products!$A$1:$A$49,0),MATCH(RFM_prep!H$2,products!$A$1:$G$1,0))</f>
        <v>Lib</v>
      </c>
      <c r="I58">
        <f>INDEX(products!$A$1:$G$49,MATCH(RFM_prep!$D58,products!$A$1:$A$49,0),MATCH(RFM_prep!I$2,products!$A$1:$G$1,0))</f>
        <v>15.85</v>
      </c>
      <c r="J58">
        <f>I58*E58</f>
        <v>47.55</v>
      </c>
      <c r="K58" t="str">
        <f>_xlfn.XLOOKUP(C58,customers!$A$2:$A$1001,customers!$I$2:$I$1001,,0)</f>
        <v>No</v>
      </c>
      <c r="L58" t="str">
        <f t="shared" si="0"/>
        <v>625</v>
      </c>
      <c r="N58" s="6" t="s">
        <v>1096</v>
      </c>
      <c r="O58" s="8">
        <v>44041</v>
      </c>
      <c r="P58" s="7">
        <v>1</v>
      </c>
      <c r="Q58" s="7">
        <v>27</v>
      </c>
      <c r="S58" t="s">
        <v>1096</v>
      </c>
      <c r="T58" s="8">
        <v>44041</v>
      </c>
      <c r="U58">
        <v>1</v>
      </c>
      <c r="V58">
        <v>27</v>
      </c>
      <c r="W58" s="7">
        <v>752</v>
      </c>
      <c r="X58">
        <f t="shared" si="1"/>
        <v>4</v>
      </c>
      <c r="Y58">
        <f t="shared" si="2"/>
        <v>0</v>
      </c>
      <c r="Z58">
        <f t="shared" si="3"/>
        <v>4</v>
      </c>
      <c r="AA58" s="10">
        <f t="shared" si="4"/>
        <v>2.6666666666666665</v>
      </c>
      <c r="AB58"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At Risk</v>
      </c>
      <c r="AC58" t="str">
        <f>_xlfn.XLOOKUP(table_RFM_processed[[#This Row],[Customer ID]],table_RFM_preprocess[Customer ID],table_RFM_preprocess[Loyalty Card],,0)</f>
        <v>No</v>
      </c>
    </row>
    <row r="59" spans="1:29" x14ac:dyDescent="0.25">
      <c r="A59" s="2" t="s">
        <v>805</v>
      </c>
      <c r="B59" s="3">
        <v>43857</v>
      </c>
      <c r="C59" s="2" t="s">
        <v>806</v>
      </c>
      <c r="D59" t="s">
        <v>6153</v>
      </c>
      <c r="E59" s="2">
        <v>3</v>
      </c>
      <c r="F59" s="2" t="str">
        <f>_xlfn.XLOOKUP(C59,customers!$A$2:$A$1001,customers!$B$2:$B$1001,,0)</f>
        <v>Theda Grizard</v>
      </c>
      <c r="G59" s="2" t="str">
        <f>_xlfn.XLOOKUP(C59,customers!$A$1:$A$1001,customers!$G$1:$G$1001,,0)</f>
        <v>United States</v>
      </c>
      <c r="H59" t="str">
        <f>INDEX(products!$A$1:$G$49,MATCH(RFM_prep!$D59,products!$A$1:$A$49,0),MATCH(RFM_prep!H$2,products!$A$1:$G$1,0))</f>
        <v>Exc</v>
      </c>
      <c r="I59">
        <f>INDEX(products!$A$1:$G$49,MATCH(RFM_prep!$D59,products!$A$1:$A$49,0),MATCH(RFM_prep!I$2,products!$A$1:$G$1,0))</f>
        <v>3.645</v>
      </c>
      <c r="J59">
        <f>I59*E59</f>
        <v>10.935</v>
      </c>
      <c r="K59" t="str">
        <f>_xlfn.XLOOKUP(C59,customers!$A$2:$A$1001,customers!$I$2:$I$1001,,0)</f>
        <v>Yes</v>
      </c>
      <c r="L59" t="str">
        <f t="shared" si="0"/>
        <v>936</v>
      </c>
      <c r="N59" s="6" t="s">
        <v>2441</v>
      </c>
      <c r="O59" s="8">
        <v>44344</v>
      </c>
      <c r="P59" s="7">
        <v>1</v>
      </c>
      <c r="Q59" s="7">
        <v>23.31</v>
      </c>
      <c r="S59" t="s">
        <v>2441</v>
      </c>
      <c r="T59" s="8">
        <v>44344</v>
      </c>
      <c r="U59">
        <v>1</v>
      </c>
      <c r="V59">
        <v>23.31</v>
      </c>
      <c r="W59" s="7">
        <v>449</v>
      </c>
      <c r="X59">
        <f t="shared" si="1"/>
        <v>6</v>
      </c>
      <c r="Y59">
        <f t="shared" si="2"/>
        <v>0</v>
      </c>
      <c r="Z59">
        <f t="shared" si="3"/>
        <v>3</v>
      </c>
      <c r="AA59" s="10">
        <f t="shared" si="4"/>
        <v>3</v>
      </c>
      <c r="AB59"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Need Attention</v>
      </c>
      <c r="AC59" t="str">
        <f>_xlfn.XLOOKUP(table_RFM_processed[[#This Row],[Customer ID]],table_RFM_preprocess[Customer ID],table_RFM_preprocess[Loyalty Card],,0)</f>
        <v>Yes</v>
      </c>
    </row>
    <row r="60" spans="1:29" x14ac:dyDescent="0.25">
      <c r="A60" s="2" t="s">
        <v>811</v>
      </c>
      <c r="B60" s="3">
        <v>44759</v>
      </c>
      <c r="C60" s="2" t="s">
        <v>812</v>
      </c>
      <c r="D60" t="s">
        <v>6171</v>
      </c>
      <c r="E60" s="2">
        <v>4</v>
      </c>
      <c r="F60" s="2" t="str">
        <f>_xlfn.XLOOKUP(C60,customers!$A$2:$A$1001,customers!$B$2:$B$1001,,0)</f>
        <v>Rozele Relton</v>
      </c>
      <c r="G60" s="2" t="str">
        <f>_xlfn.XLOOKUP(C60,customers!$A$1:$A$1001,customers!$G$1:$G$1001,,0)</f>
        <v>United States</v>
      </c>
      <c r="H60" t="str">
        <f>INDEX(products!$A$1:$G$49,MATCH(RFM_prep!$D60,products!$A$1:$A$49,0),MATCH(RFM_prep!H$2,products!$A$1:$G$1,0))</f>
        <v>Exc</v>
      </c>
      <c r="I60">
        <f>INDEX(products!$A$1:$G$49,MATCH(RFM_prep!$D60,products!$A$1:$A$49,0),MATCH(RFM_prep!I$2,products!$A$1:$G$1,0))</f>
        <v>14.85</v>
      </c>
      <c r="J60">
        <f>I60*E60</f>
        <v>59.4</v>
      </c>
      <c r="K60" t="str">
        <f>_xlfn.XLOOKUP(C60,customers!$A$2:$A$1001,customers!$I$2:$I$1001,,0)</f>
        <v>No</v>
      </c>
      <c r="L60" t="str">
        <f t="shared" si="0"/>
        <v>34</v>
      </c>
      <c r="N60" s="6" t="s">
        <v>5490</v>
      </c>
      <c r="O60" s="8">
        <v>43941</v>
      </c>
      <c r="P60" s="7">
        <v>1</v>
      </c>
      <c r="Q60" s="7">
        <v>5.3699999999999992</v>
      </c>
      <c r="S60" t="s">
        <v>5490</v>
      </c>
      <c r="T60" s="8">
        <v>43941</v>
      </c>
      <c r="U60">
        <v>1</v>
      </c>
      <c r="V60">
        <v>5.3699999999999992</v>
      </c>
      <c r="W60" s="7">
        <v>852</v>
      </c>
      <c r="X60">
        <f t="shared" si="1"/>
        <v>3</v>
      </c>
      <c r="Y60">
        <f t="shared" si="2"/>
        <v>0</v>
      </c>
      <c r="Z60">
        <f t="shared" si="3"/>
        <v>0</v>
      </c>
      <c r="AA60" s="10">
        <f t="shared" si="4"/>
        <v>1</v>
      </c>
      <c r="AB60"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At Risk</v>
      </c>
      <c r="AC60" t="str">
        <f>_xlfn.XLOOKUP(table_RFM_processed[[#This Row],[Customer ID]],table_RFM_preprocess[Customer ID],table_RFM_preprocess[Loyalty Card],,0)</f>
        <v>Yes</v>
      </c>
    </row>
    <row r="61" spans="1:29" x14ac:dyDescent="0.25">
      <c r="A61" s="2" t="s">
        <v>817</v>
      </c>
      <c r="B61" s="3">
        <v>44624</v>
      </c>
      <c r="C61" s="2" t="s">
        <v>818</v>
      </c>
      <c r="D61" t="s">
        <v>6165</v>
      </c>
      <c r="E61" s="2">
        <v>3</v>
      </c>
      <c r="F61" s="2" t="str">
        <f>_xlfn.XLOOKUP(C61,customers!$A$2:$A$1001,customers!$B$2:$B$1001,,0)</f>
        <v>Willa Rolling</v>
      </c>
      <c r="G61" s="2" t="str">
        <f>_xlfn.XLOOKUP(C61,customers!$A$1:$A$1001,customers!$G$1:$G$1001,,0)</f>
        <v>United States</v>
      </c>
      <c r="H61" t="str">
        <f>INDEX(products!$A$1:$G$49,MATCH(RFM_prep!$D61,products!$A$1:$A$49,0),MATCH(RFM_prep!H$2,products!$A$1:$G$1,0))</f>
        <v>Lib</v>
      </c>
      <c r="I61">
        <f>INDEX(products!$A$1:$G$49,MATCH(RFM_prep!$D61,products!$A$1:$A$49,0),MATCH(RFM_prep!I$2,products!$A$1:$G$1,0))</f>
        <v>29.784999999999997</v>
      </c>
      <c r="J61">
        <f>I61*E61</f>
        <v>89.35499999999999</v>
      </c>
      <c r="K61" t="str">
        <f>_xlfn.XLOOKUP(C61,customers!$A$2:$A$1001,customers!$I$2:$I$1001,,0)</f>
        <v>Yes</v>
      </c>
      <c r="L61" t="str">
        <f t="shared" si="0"/>
        <v>169</v>
      </c>
      <c r="N61" s="6" t="s">
        <v>1118</v>
      </c>
      <c r="O61" s="8">
        <v>44481</v>
      </c>
      <c r="P61" s="7">
        <v>1</v>
      </c>
      <c r="Q61" s="7">
        <v>11.25</v>
      </c>
      <c r="S61" t="s">
        <v>1118</v>
      </c>
      <c r="T61" s="8">
        <v>44481</v>
      </c>
      <c r="U61">
        <v>1</v>
      </c>
      <c r="V61">
        <v>11.25</v>
      </c>
      <c r="W61" s="7">
        <v>312</v>
      </c>
      <c r="X61">
        <f t="shared" si="1"/>
        <v>7</v>
      </c>
      <c r="Y61">
        <f t="shared" si="2"/>
        <v>0</v>
      </c>
      <c r="Z61">
        <f t="shared" si="3"/>
        <v>1</v>
      </c>
      <c r="AA61" s="10">
        <f t="shared" si="4"/>
        <v>2.6666666666666665</v>
      </c>
      <c r="AB61"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At Risk</v>
      </c>
      <c r="AC61" t="str">
        <f>_xlfn.XLOOKUP(table_RFM_processed[[#This Row],[Customer ID]],table_RFM_preprocess[Customer ID],table_RFM_preprocess[Loyalty Card],,0)</f>
        <v>No</v>
      </c>
    </row>
    <row r="62" spans="1:29" x14ac:dyDescent="0.25">
      <c r="A62" s="2" t="s">
        <v>822</v>
      </c>
      <c r="B62" s="3">
        <v>44537</v>
      </c>
      <c r="C62" s="2" t="s">
        <v>823</v>
      </c>
      <c r="D62" t="s">
        <v>6160</v>
      </c>
      <c r="E62" s="2">
        <v>3</v>
      </c>
      <c r="F62" s="2" t="str">
        <f>_xlfn.XLOOKUP(C62,customers!$A$2:$A$1001,customers!$B$2:$B$1001,,0)</f>
        <v>Stanislaus Gilroy</v>
      </c>
      <c r="G62" s="2" t="str">
        <f>_xlfn.XLOOKUP(C62,customers!$A$1:$A$1001,customers!$G$1:$G$1001,,0)</f>
        <v>United States</v>
      </c>
      <c r="H62" t="str">
        <f>INDEX(products!$A$1:$G$49,MATCH(RFM_prep!$D62,products!$A$1:$A$49,0),MATCH(RFM_prep!H$2,products!$A$1:$G$1,0))</f>
        <v>Lib</v>
      </c>
      <c r="I62">
        <f>INDEX(products!$A$1:$G$49,MATCH(RFM_prep!$D62,products!$A$1:$A$49,0),MATCH(RFM_prep!I$2,products!$A$1:$G$1,0))</f>
        <v>8.73</v>
      </c>
      <c r="J62">
        <f>I62*E62</f>
        <v>26.19</v>
      </c>
      <c r="K62" t="str">
        <f>_xlfn.XLOOKUP(C62,customers!$A$2:$A$1001,customers!$I$2:$I$1001,,0)</f>
        <v>Yes</v>
      </c>
      <c r="L62" t="str">
        <f t="shared" si="0"/>
        <v>256</v>
      </c>
      <c r="N62" s="6" t="s">
        <v>3566</v>
      </c>
      <c r="O62" s="8">
        <v>43869</v>
      </c>
      <c r="P62" s="7">
        <v>1</v>
      </c>
      <c r="Q62" s="7">
        <v>15.54</v>
      </c>
      <c r="S62" t="s">
        <v>3566</v>
      </c>
      <c r="T62" s="8">
        <v>43869</v>
      </c>
      <c r="U62">
        <v>1</v>
      </c>
      <c r="V62">
        <v>15.54</v>
      </c>
      <c r="W62" s="7">
        <v>924</v>
      </c>
      <c r="X62">
        <f t="shared" si="1"/>
        <v>2</v>
      </c>
      <c r="Y62">
        <f t="shared" si="2"/>
        <v>0</v>
      </c>
      <c r="Z62">
        <f t="shared" si="3"/>
        <v>2</v>
      </c>
      <c r="AA62" s="10">
        <f t="shared" si="4"/>
        <v>1.3333333333333333</v>
      </c>
      <c r="AB62"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At Risk</v>
      </c>
      <c r="AC62" t="str">
        <f>_xlfn.XLOOKUP(table_RFM_processed[[#This Row],[Customer ID]],table_RFM_preprocess[Customer ID],table_RFM_preprocess[Loyalty Card],,0)</f>
        <v>No</v>
      </c>
    </row>
    <row r="63" spans="1:29" x14ac:dyDescent="0.25">
      <c r="A63" s="2" t="s">
        <v>827</v>
      </c>
      <c r="B63" s="3">
        <v>44252</v>
      </c>
      <c r="C63" s="2" t="s">
        <v>828</v>
      </c>
      <c r="D63" t="s">
        <v>6168</v>
      </c>
      <c r="E63" s="2">
        <v>5</v>
      </c>
      <c r="F63" s="2" t="str">
        <f>_xlfn.XLOOKUP(C63,customers!$A$2:$A$1001,customers!$B$2:$B$1001,,0)</f>
        <v>Correy Cottingham</v>
      </c>
      <c r="G63" s="2" t="str">
        <f>_xlfn.XLOOKUP(C63,customers!$A$1:$A$1001,customers!$G$1:$G$1001,,0)</f>
        <v>United States</v>
      </c>
      <c r="H63" t="str">
        <f>INDEX(products!$A$1:$G$49,MATCH(RFM_prep!$D63,products!$A$1:$A$49,0),MATCH(RFM_prep!H$2,products!$A$1:$G$1,0))</f>
        <v>Ara</v>
      </c>
      <c r="I63">
        <f>INDEX(products!$A$1:$G$49,MATCH(RFM_prep!$D63,products!$A$1:$A$49,0),MATCH(RFM_prep!I$2,products!$A$1:$G$1,0))</f>
        <v>22.884999999999998</v>
      </c>
      <c r="J63">
        <f>I63*E63</f>
        <v>114.42499999999998</v>
      </c>
      <c r="K63" t="str">
        <f>_xlfn.XLOOKUP(C63,customers!$A$2:$A$1001,customers!$I$2:$I$1001,,0)</f>
        <v>No</v>
      </c>
      <c r="L63" t="str">
        <f t="shared" si="0"/>
        <v>541</v>
      </c>
      <c r="N63" s="6" t="s">
        <v>633</v>
      </c>
      <c r="O63" s="8">
        <v>44128</v>
      </c>
      <c r="P63" s="7">
        <v>1</v>
      </c>
      <c r="Q63" s="7">
        <v>12.375</v>
      </c>
      <c r="S63" t="s">
        <v>633</v>
      </c>
      <c r="T63" s="8">
        <v>44128</v>
      </c>
      <c r="U63">
        <v>1</v>
      </c>
      <c r="V63">
        <v>12.375</v>
      </c>
      <c r="W63" s="7">
        <v>665</v>
      </c>
      <c r="X63">
        <f t="shared" si="1"/>
        <v>4</v>
      </c>
      <c r="Y63">
        <f t="shared" si="2"/>
        <v>0</v>
      </c>
      <c r="Z63">
        <f t="shared" si="3"/>
        <v>1</v>
      </c>
      <c r="AA63" s="10">
        <f t="shared" si="4"/>
        <v>1.6666666666666667</v>
      </c>
      <c r="AB63"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At Risk</v>
      </c>
      <c r="AC63" t="str">
        <f>_xlfn.XLOOKUP(table_RFM_processed[[#This Row],[Customer ID]],table_RFM_preprocess[Customer ID],table_RFM_preprocess[Loyalty Card],,0)</f>
        <v>Yes</v>
      </c>
    </row>
    <row r="64" spans="1:29" x14ac:dyDescent="0.25">
      <c r="A64" s="2" t="s">
        <v>833</v>
      </c>
      <c r="B64" s="3">
        <v>43521</v>
      </c>
      <c r="C64" s="2" t="s">
        <v>834</v>
      </c>
      <c r="D64" t="s">
        <v>6172</v>
      </c>
      <c r="E64" s="2">
        <v>5</v>
      </c>
      <c r="F64" s="2" t="str">
        <f>_xlfn.XLOOKUP(C64,customers!$A$2:$A$1001,customers!$B$2:$B$1001,,0)</f>
        <v>Pammi Endacott</v>
      </c>
      <c r="G64" s="2" t="str">
        <f>_xlfn.XLOOKUP(C64,customers!$A$1:$A$1001,customers!$G$1:$G$1001,,0)</f>
        <v>United Kingdom</v>
      </c>
      <c r="H64" t="str">
        <f>INDEX(products!$A$1:$G$49,MATCH(RFM_prep!$D64,products!$A$1:$A$49,0),MATCH(RFM_prep!H$2,products!$A$1:$G$1,0))</f>
        <v>Rob</v>
      </c>
      <c r="I64">
        <f>INDEX(products!$A$1:$G$49,MATCH(RFM_prep!$D64,products!$A$1:$A$49,0),MATCH(RFM_prep!I$2,products!$A$1:$G$1,0))</f>
        <v>5.3699999999999992</v>
      </c>
      <c r="J64">
        <f>I64*E64</f>
        <v>26.849999999999994</v>
      </c>
      <c r="K64" t="str">
        <f>_xlfn.XLOOKUP(C64,customers!$A$2:$A$1001,customers!$I$2:$I$1001,,0)</f>
        <v>Yes</v>
      </c>
      <c r="L64" t="str">
        <f t="shared" si="0"/>
        <v>1272</v>
      </c>
      <c r="N64" s="6" t="s">
        <v>6008</v>
      </c>
      <c r="O64" s="8">
        <v>43643</v>
      </c>
      <c r="P64" s="7">
        <v>1</v>
      </c>
      <c r="Q64" s="7">
        <v>137.42499999999998</v>
      </c>
      <c r="S64" t="s">
        <v>6008</v>
      </c>
      <c r="T64" s="8">
        <v>43643</v>
      </c>
      <c r="U64">
        <v>1</v>
      </c>
      <c r="V64">
        <v>137.42499999999998</v>
      </c>
      <c r="W64" s="7">
        <v>1150</v>
      </c>
      <c r="X64">
        <f t="shared" si="1"/>
        <v>1</v>
      </c>
      <c r="Y64">
        <f t="shared" si="2"/>
        <v>0</v>
      </c>
      <c r="Z64">
        <f t="shared" si="3"/>
        <v>9</v>
      </c>
      <c r="AA64" s="10">
        <f t="shared" si="4"/>
        <v>3.3333333333333335</v>
      </c>
      <c r="AB64"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Need Attention</v>
      </c>
      <c r="AC64" t="str">
        <f>_xlfn.XLOOKUP(table_RFM_processed[[#This Row],[Customer ID]],table_RFM_preprocess[Customer ID],table_RFM_preprocess[Loyalty Card],,0)</f>
        <v>Yes</v>
      </c>
    </row>
    <row r="65" spans="1:29" x14ac:dyDescent="0.25">
      <c r="A65" s="2" t="s">
        <v>838</v>
      </c>
      <c r="B65" s="3">
        <v>43505</v>
      </c>
      <c r="C65" s="2" t="s">
        <v>839</v>
      </c>
      <c r="D65" t="s">
        <v>6145</v>
      </c>
      <c r="E65" s="2">
        <v>5</v>
      </c>
      <c r="F65" s="2" t="str">
        <f>_xlfn.XLOOKUP(C65,customers!$A$2:$A$1001,customers!$B$2:$B$1001,,0)</f>
        <v>Nona Linklater</v>
      </c>
      <c r="G65" s="2" t="str">
        <f>_xlfn.XLOOKUP(C65,customers!$A$1:$A$1001,customers!$G$1:$G$1001,,0)</f>
        <v>United States</v>
      </c>
      <c r="H65" t="str">
        <f>INDEX(products!$A$1:$G$49,MATCH(RFM_prep!$D65,products!$A$1:$A$49,0),MATCH(RFM_prep!H$2,products!$A$1:$G$1,0))</f>
        <v>Lib</v>
      </c>
      <c r="I65">
        <f>INDEX(products!$A$1:$G$49,MATCH(RFM_prep!$D65,products!$A$1:$A$49,0),MATCH(RFM_prep!I$2,products!$A$1:$G$1,0))</f>
        <v>4.7549999999999999</v>
      </c>
      <c r="J65">
        <f>I65*E65</f>
        <v>23.774999999999999</v>
      </c>
      <c r="K65" t="str">
        <f>_xlfn.XLOOKUP(C65,customers!$A$2:$A$1001,customers!$I$2:$I$1001,,0)</f>
        <v>Yes</v>
      </c>
      <c r="L65" t="str">
        <f t="shared" si="0"/>
        <v>1288</v>
      </c>
      <c r="N65" s="6" t="s">
        <v>1947</v>
      </c>
      <c r="O65" s="8">
        <v>44513</v>
      </c>
      <c r="P65" s="7">
        <v>1</v>
      </c>
      <c r="Q65" s="7">
        <v>139.72499999999999</v>
      </c>
      <c r="S65" t="s">
        <v>1947</v>
      </c>
      <c r="T65" s="8">
        <v>44513</v>
      </c>
      <c r="U65">
        <v>1</v>
      </c>
      <c r="V65">
        <v>139.72499999999999</v>
      </c>
      <c r="W65" s="7">
        <v>280</v>
      </c>
      <c r="X65">
        <f t="shared" si="1"/>
        <v>7</v>
      </c>
      <c r="Y65">
        <f t="shared" si="2"/>
        <v>0</v>
      </c>
      <c r="Z65">
        <f t="shared" si="3"/>
        <v>9</v>
      </c>
      <c r="AA65" s="10">
        <f t="shared" si="4"/>
        <v>5.333333333333333</v>
      </c>
      <c r="AB65"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Need Attention</v>
      </c>
      <c r="AC65" t="str">
        <f>_xlfn.XLOOKUP(table_RFM_processed[[#This Row],[Customer ID]],table_RFM_preprocess[Customer ID],table_RFM_preprocess[Loyalty Card],,0)</f>
        <v>No</v>
      </c>
    </row>
    <row r="66" spans="1:29" x14ac:dyDescent="0.25">
      <c r="A66" s="2" t="s">
        <v>843</v>
      </c>
      <c r="B66" s="3">
        <v>43868</v>
      </c>
      <c r="C66" s="2" t="s">
        <v>844</v>
      </c>
      <c r="D66" t="s">
        <v>6157</v>
      </c>
      <c r="E66" s="2">
        <v>1</v>
      </c>
      <c r="F66" s="2" t="str">
        <f>_xlfn.XLOOKUP(C66,customers!$A$2:$A$1001,customers!$B$2:$B$1001,,0)</f>
        <v>Annadiane Dykes</v>
      </c>
      <c r="G66" s="2" t="str">
        <f>_xlfn.XLOOKUP(C66,customers!$A$1:$A$1001,customers!$G$1:$G$1001,,0)</f>
        <v>United States</v>
      </c>
      <c r="H66" t="str">
        <f>INDEX(products!$A$1:$G$49,MATCH(RFM_prep!$D66,products!$A$1:$A$49,0),MATCH(RFM_prep!H$2,products!$A$1:$G$1,0))</f>
        <v>Ara</v>
      </c>
      <c r="I66">
        <f>INDEX(products!$A$1:$G$49,MATCH(RFM_prep!$D66,products!$A$1:$A$49,0),MATCH(RFM_prep!I$2,products!$A$1:$G$1,0))</f>
        <v>6.75</v>
      </c>
      <c r="J66">
        <f>I66*E66</f>
        <v>6.75</v>
      </c>
      <c r="K66" t="str">
        <f>_xlfn.XLOOKUP(C66,customers!$A$2:$A$1001,customers!$I$2:$I$1001,,0)</f>
        <v>No</v>
      </c>
      <c r="L66" t="str">
        <f t="shared" si="0"/>
        <v>925</v>
      </c>
      <c r="N66" s="6" t="s">
        <v>1999</v>
      </c>
      <c r="O66" s="8">
        <v>44324</v>
      </c>
      <c r="P66" s="7">
        <v>1</v>
      </c>
      <c r="Q66" s="7">
        <v>21.87</v>
      </c>
      <c r="S66" t="s">
        <v>1999</v>
      </c>
      <c r="T66" s="8">
        <v>44324</v>
      </c>
      <c r="U66">
        <v>1</v>
      </c>
      <c r="V66">
        <v>21.87</v>
      </c>
      <c r="W66" s="7">
        <v>469</v>
      </c>
      <c r="X66">
        <f t="shared" si="1"/>
        <v>6</v>
      </c>
      <c r="Y66">
        <f t="shared" si="2"/>
        <v>0</v>
      </c>
      <c r="Z66">
        <f t="shared" si="3"/>
        <v>3</v>
      </c>
      <c r="AA66" s="10">
        <f t="shared" si="4"/>
        <v>3</v>
      </c>
      <c r="AB66"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Need Attention</v>
      </c>
      <c r="AC66" t="str">
        <f>_xlfn.XLOOKUP(table_RFM_processed[[#This Row],[Customer ID]],table_RFM_preprocess[Customer ID],table_RFM_preprocess[Loyalty Card],,0)</f>
        <v>Yes</v>
      </c>
    </row>
    <row r="67" spans="1:29" x14ac:dyDescent="0.25">
      <c r="A67" s="2" t="s">
        <v>849</v>
      </c>
      <c r="B67" s="3">
        <v>43913</v>
      </c>
      <c r="C67" s="2" t="s">
        <v>850</v>
      </c>
      <c r="D67" t="s">
        <v>6146</v>
      </c>
      <c r="E67" s="2">
        <v>6</v>
      </c>
      <c r="F67" s="2" t="str">
        <f>_xlfn.XLOOKUP(C67,customers!$A$2:$A$1001,customers!$B$2:$B$1001,,0)</f>
        <v>Felecia Dodgson</v>
      </c>
      <c r="G67" s="2" t="str">
        <f>_xlfn.XLOOKUP(C67,customers!$A$1:$A$1001,customers!$G$1:$G$1001,,0)</f>
        <v>United States</v>
      </c>
      <c r="H67" t="str">
        <f>INDEX(products!$A$1:$G$49,MATCH(RFM_prep!$D67,products!$A$1:$A$49,0),MATCH(RFM_prep!H$2,products!$A$1:$G$1,0))</f>
        <v>Rob</v>
      </c>
      <c r="I67">
        <f>INDEX(products!$A$1:$G$49,MATCH(RFM_prep!$D67,products!$A$1:$A$49,0),MATCH(RFM_prep!I$2,products!$A$1:$G$1,0))</f>
        <v>5.97</v>
      </c>
      <c r="J67">
        <f>I67*E67</f>
        <v>35.82</v>
      </c>
      <c r="K67" t="str">
        <f>_xlfn.XLOOKUP(C67,customers!$A$2:$A$1001,customers!$I$2:$I$1001,,0)</f>
        <v>Yes</v>
      </c>
      <c r="L67" t="str">
        <f t="shared" ref="L67:L130" si="5">TEXT(DATEDIF(B67, DATE(2022,8,20), "d"), "0")</f>
        <v>880</v>
      </c>
      <c r="N67" s="6" t="s">
        <v>1272</v>
      </c>
      <c r="O67" s="8">
        <v>43509</v>
      </c>
      <c r="P67" s="7">
        <v>1</v>
      </c>
      <c r="Q67" s="7">
        <v>77.699999999999989</v>
      </c>
      <c r="S67" t="s">
        <v>1272</v>
      </c>
      <c r="T67" s="8">
        <v>43509</v>
      </c>
      <c r="U67">
        <v>1</v>
      </c>
      <c r="V67">
        <v>77.699999999999989</v>
      </c>
      <c r="W67" s="7">
        <v>1284</v>
      </c>
      <c r="X67">
        <f t="shared" si="1"/>
        <v>0</v>
      </c>
      <c r="Y67">
        <f t="shared" si="2"/>
        <v>0</v>
      </c>
      <c r="Z67">
        <f t="shared" si="3"/>
        <v>8</v>
      </c>
      <c r="AA67" s="10">
        <f t="shared" si="4"/>
        <v>2.6666666666666665</v>
      </c>
      <c r="AB67"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At Risk</v>
      </c>
      <c r="AC67" t="str">
        <f>_xlfn.XLOOKUP(table_RFM_processed[[#This Row],[Customer ID]],table_RFM_preprocess[Customer ID],table_RFM_preprocess[Loyalty Card],,0)</f>
        <v>Yes</v>
      </c>
    </row>
    <row r="68" spans="1:29" x14ac:dyDescent="0.25">
      <c r="A68" s="2" t="s">
        <v>854</v>
      </c>
      <c r="B68" s="3">
        <v>44626</v>
      </c>
      <c r="C68" s="2" t="s">
        <v>855</v>
      </c>
      <c r="D68" t="s">
        <v>6149</v>
      </c>
      <c r="E68" s="2">
        <v>4</v>
      </c>
      <c r="F68" s="2" t="str">
        <f>_xlfn.XLOOKUP(C68,customers!$A$2:$A$1001,customers!$B$2:$B$1001,,0)</f>
        <v>Angelia Cockrem</v>
      </c>
      <c r="G68" s="2" t="str">
        <f>_xlfn.XLOOKUP(C68,customers!$A$1:$A$1001,customers!$G$1:$G$1001,,0)</f>
        <v>United States</v>
      </c>
      <c r="H68" t="str">
        <f>INDEX(products!$A$1:$G$49,MATCH(RFM_prep!$D68,products!$A$1:$A$49,0),MATCH(RFM_prep!H$2,products!$A$1:$G$1,0))</f>
        <v>Rob</v>
      </c>
      <c r="I68">
        <f>INDEX(products!$A$1:$G$49,MATCH(RFM_prep!$D68,products!$A$1:$A$49,0),MATCH(RFM_prep!I$2,products!$A$1:$G$1,0))</f>
        <v>20.584999999999997</v>
      </c>
      <c r="J68">
        <f>I68*E68</f>
        <v>82.339999999999989</v>
      </c>
      <c r="K68" t="str">
        <f>_xlfn.XLOOKUP(C68,customers!$A$2:$A$1001,customers!$I$2:$I$1001,,0)</f>
        <v>Yes</v>
      </c>
      <c r="L68" t="str">
        <f t="shared" si="5"/>
        <v>167</v>
      </c>
      <c r="N68" s="6" t="s">
        <v>5159</v>
      </c>
      <c r="O68" s="8">
        <v>44283</v>
      </c>
      <c r="P68" s="7">
        <v>1</v>
      </c>
      <c r="Q68" s="7">
        <v>41.25</v>
      </c>
      <c r="S68" t="s">
        <v>5159</v>
      </c>
      <c r="T68" s="8">
        <v>44283</v>
      </c>
      <c r="U68">
        <v>1</v>
      </c>
      <c r="V68">
        <v>41.25</v>
      </c>
      <c r="W68" s="7">
        <v>510</v>
      </c>
      <c r="X68">
        <f t="shared" ref="X68:X131" si="6">9-_xlfn.PERCENTRANK.EXC(W68:W980,W68,1)*10</f>
        <v>6</v>
      </c>
      <c r="Y68">
        <f t="shared" ref="Y68:Y131" si="7">_xlfn.PERCENTRANK.EXC(U68:U980,U68,1)*10</f>
        <v>0</v>
      </c>
      <c r="Z68">
        <f t="shared" ref="Z68:Z131" si="8">_xlfn.PERCENTRANK.EXC(V68:V980,V68,1)*10</f>
        <v>5</v>
      </c>
      <c r="AA68" s="10">
        <f t="shared" ref="AA68:AA131" si="9">AVERAGE(X68,Y68,Z68)</f>
        <v>3.6666666666666665</v>
      </c>
      <c r="AB68"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Need Attention</v>
      </c>
      <c r="AC68" t="str">
        <f>_xlfn.XLOOKUP(table_RFM_processed[[#This Row],[Customer ID]],table_RFM_preprocess[Customer ID],table_RFM_preprocess[Loyalty Card],,0)</f>
        <v>Yes</v>
      </c>
    </row>
    <row r="69" spans="1:29" x14ac:dyDescent="0.25">
      <c r="A69" s="2" t="s">
        <v>860</v>
      </c>
      <c r="B69" s="3">
        <v>44666</v>
      </c>
      <c r="C69" s="2" t="s">
        <v>861</v>
      </c>
      <c r="D69" t="s">
        <v>6173</v>
      </c>
      <c r="E69" s="2">
        <v>1</v>
      </c>
      <c r="F69" s="2" t="str">
        <f>_xlfn.XLOOKUP(C69,customers!$A$2:$A$1001,customers!$B$2:$B$1001,,0)</f>
        <v>Belvia Umpleby</v>
      </c>
      <c r="G69" s="2" t="str">
        <f>_xlfn.XLOOKUP(C69,customers!$A$1:$A$1001,customers!$G$1:$G$1001,,0)</f>
        <v>United States</v>
      </c>
      <c r="H69" t="str">
        <f>INDEX(products!$A$1:$G$49,MATCH(RFM_prep!$D69,products!$A$1:$A$49,0),MATCH(RFM_prep!H$2,products!$A$1:$G$1,0))</f>
        <v>Rob</v>
      </c>
      <c r="I69">
        <f>INDEX(products!$A$1:$G$49,MATCH(RFM_prep!$D69,products!$A$1:$A$49,0),MATCH(RFM_prep!I$2,products!$A$1:$G$1,0))</f>
        <v>7.169999999999999</v>
      </c>
      <c r="J69">
        <f>I69*E69</f>
        <v>7.169999999999999</v>
      </c>
      <c r="K69" t="str">
        <f>_xlfn.XLOOKUP(C69,customers!$A$2:$A$1001,customers!$I$2:$I$1001,,0)</f>
        <v>Yes</v>
      </c>
      <c r="L69" t="str">
        <f t="shared" si="5"/>
        <v>127</v>
      </c>
      <c r="N69" s="6" t="s">
        <v>5103</v>
      </c>
      <c r="O69" s="8">
        <v>43534</v>
      </c>
      <c r="P69" s="7">
        <v>1</v>
      </c>
      <c r="Q69" s="7">
        <v>38.04</v>
      </c>
      <c r="S69" t="s">
        <v>5103</v>
      </c>
      <c r="T69" s="8">
        <v>43534</v>
      </c>
      <c r="U69">
        <v>1</v>
      </c>
      <c r="V69">
        <v>38.04</v>
      </c>
      <c r="W69" s="7">
        <v>1259</v>
      </c>
      <c r="X69">
        <f t="shared" si="6"/>
        <v>0</v>
      </c>
      <c r="Y69">
        <f t="shared" si="7"/>
        <v>0</v>
      </c>
      <c r="Z69">
        <f t="shared" si="8"/>
        <v>5</v>
      </c>
      <c r="AA69" s="10">
        <f t="shared" si="9"/>
        <v>1.6666666666666667</v>
      </c>
      <c r="AB69"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At Risk</v>
      </c>
      <c r="AC69" t="str">
        <f>_xlfn.XLOOKUP(table_RFM_processed[[#This Row],[Customer ID]],table_RFM_preprocess[Customer ID],table_RFM_preprocess[Loyalty Card],,0)</f>
        <v>No</v>
      </c>
    </row>
    <row r="70" spans="1:29" x14ac:dyDescent="0.25">
      <c r="A70" s="2" t="s">
        <v>866</v>
      </c>
      <c r="B70" s="3">
        <v>44519</v>
      </c>
      <c r="C70" s="2" t="s">
        <v>867</v>
      </c>
      <c r="D70" t="s">
        <v>6145</v>
      </c>
      <c r="E70" s="2">
        <v>2</v>
      </c>
      <c r="F70" s="2" t="str">
        <f>_xlfn.XLOOKUP(C70,customers!$A$2:$A$1001,customers!$B$2:$B$1001,,0)</f>
        <v>Nat Saleway</v>
      </c>
      <c r="G70" s="2" t="str">
        <f>_xlfn.XLOOKUP(C70,customers!$A$1:$A$1001,customers!$G$1:$G$1001,,0)</f>
        <v>United States</v>
      </c>
      <c r="H70" t="str">
        <f>INDEX(products!$A$1:$G$49,MATCH(RFM_prep!$D70,products!$A$1:$A$49,0),MATCH(RFM_prep!H$2,products!$A$1:$G$1,0))</f>
        <v>Lib</v>
      </c>
      <c r="I70">
        <f>INDEX(products!$A$1:$G$49,MATCH(RFM_prep!$D70,products!$A$1:$A$49,0),MATCH(RFM_prep!I$2,products!$A$1:$G$1,0))</f>
        <v>4.7549999999999999</v>
      </c>
      <c r="J70">
        <f>I70*E70</f>
        <v>9.51</v>
      </c>
      <c r="K70" t="str">
        <f>_xlfn.XLOOKUP(C70,customers!$A$2:$A$1001,customers!$I$2:$I$1001,,0)</f>
        <v>No</v>
      </c>
      <c r="L70" t="str">
        <f t="shared" si="5"/>
        <v>274</v>
      </c>
      <c r="N70" s="6" t="s">
        <v>2993</v>
      </c>
      <c r="O70" s="8">
        <v>44418</v>
      </c>
      <c r="P70" s="7">
        <v>1</v>
      </c>
      <c r="Q70" s="7">
        <v>24.75</v>
      </c>
      <c r="S70" t="s">
        <v>2993</v>
      </c>
      <c r="T70" s="8">
        <v>44418</v>
      </c>
      <c r="U70">
        <v>1</v>
      </c>
      <c r="V70">
        <v>24.75</v>
      </c>
      <c r="W70" s="7">
        <v>375</v>
      </c>
      <c r="X70">
        <f t="shared" si="6"/>
        <v>7</v>
      </c>
      <c r="Y70">
        <f t="shared" si="7"/>
        <v>0</v>
      </c>
      <c r="Z70">
        <f t="shared" si="8"/>
        <v>3</v>
      </c>
      <c r="AA70" s="10">
        <f t="shared" si="9"/>
        <v>3.3333333333333335</v>
      </c>
      <c r="AB70"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Need Attention</v>
      </c>
      <c r="AC70" t="str">
        <f>_xlfn.XLOOKUP(table_RFM_processed[[#This Row],[Customer ID]],table_RFM_preprocess[Customer ID],table_RFM_preprocess[Loyalty Card],,0)</f>
        <v>No</v>
      </c>
    </row>
    <row r="71" spans="1:29" x14ac:dyDescent="0.25">
      <c r="A71" s="2" t="s">
        <v>872</v>
      </c>
      <c r="B71" s="3">
        <v>43754</v>
      </c>
      <c r="C71" s="2" t="s">
        <v>873</v>
      </c>
      <c r="D71" t="s">
        <v>6174</v>
      </c>
      <c r="E71" s="2">
        <v>1</v>
      </c>
      <c r="F71" s="2" t="str">
        <f>_xlfn.XLOOKUP(C71,customers!$A$2:$A$1001,customers!$B$2:$B$1001,,0)</f>
        <v>Hayward Goulter</v>
      </c>
      <c r="G71" s="2" t="str">
        <f>_xlfn.XLOOKUP(C71,customers!$A$1:$A$1001,customers!$G$1:$G$1001,,0)</f>
        <v>United States</v>
      </c>
      <c r="H71" t="str">
        <f>INDEX(products!$A$1:$G$49,MATCH(RFM_prep!$D71,products!$A$1:$A$49,0),MATCH(RFM_prep!H$2,products!$A$1:$G$1,0))</f>
        <v>Rob</v>
      </c>
      <c r="I71">
        <f>INDEX(products!$A$1:$G$49,MATCH(RFM_prep!$D71,products!$A$1:$A$49,0),MATCH(RFM_prep!I$2,products!$A$1:$G$1,0))</f>
        <v>2.9849999999999999</v>
      </c>
      <c r="J71">
        <f>I71*E71</f>
        <v>2.9849999999999999</v>
      </c>
      <c r="K71" t="str">
        <f>_xlfn.XLOOKUP(C71,customers!$A$2:$A$1001,customers!$I$2:$I$1001,,0)</f>
        <v>No</v>
      </c>
      <c r="L71" t="str">
        <f t="shared" si="5"/>
        <v>1039</v>
      </c>
      <c r="N71" s="6" t="s">
        <v>721</v>
      </c>
      <c r="O71" s="8">
        <v>44749</v>
      </c>
      <c r="P71" s="7">
        <v>1</v>
      </c>
      <c r="Q71" s="7">
        <v>7.29</v>
      </c>
      <c r="S71" t="s">
        <v>721</v>
      </c>
      <c r="T71" s="8">
        <v>44749</v>
      </c>
      <c r="U71">
        <v>1</v>
      </c>
      <c r="V71">
        <v>7.29</v>
      </c>
      <c r="W71" s="7">
        <v>44</v>
      </c>
      <c r="X71">
        <f t="shared" si="6"/>
        <v>9</v>
      </c>
      <c r="Y71">
        <f t="shared" si="7"/>
        <v>0</v>
      </c>
      <c r="Z71">
        <f t="shared" si="8"/>
        <v>0</v>
      </c>
      <c r="AA71" s="10">
        <f t="shared" si="9"/>
        <v>3</v>
      </c>
      <c r="AB71"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Need Attention</v>
      </c>
      <c r="AC71" t="str">
        <f>_xlfn.XLOOKUP(table_RFM_processed[[#This Row],[Customer ID]],table_RFM_preprocess[Customer ID],table_RFM_preprocess[Loyalty Card],,0)</f>
        <v>Yes</v>
      </c>
    </row>
    <row r="72" spans="1:29" x14ac:dyDescent="0.25">
      <c r="A72" s="2" t="s">
        <v>878</v>
      </c>
      <c r="B72" s="3">
        <v>43795</v>
      </c>
      <c r="C72" s="2" t="s">
        <v>879</v>
      </c>
      <c r="D72" t="s">
        <v>6138</v>
      </c>
      <c r="E72" s="2">
        <v>6</v>
      </c>
      <c r="F72" s="2" t="str">
        <f>_xlfn.XLOOKUP(C72,customers!$A$2:$A$1001,customers!$B$2:$B$1001,,0)</f>
        <v>Gay Rizzello</v>
      </c>
      <c r="G72" s="2" t="str">
        <f>_xlfn.XLOOKUP(C72,customers!$A$1:$A$1001,customers!$G$1:$G$1001,,0)</f>
        <v>United Kingdom</v>
      </c>
      <c r="H72" t="str">
        <f>INDEX(products!$A$1:$G$49,MATCH(RFM_prep!$D72,products!$A$1:$A$49,0),MATCH(RFM_prep!H$2,products!$A$1:$G$1,0))</f>
        <v>Rob</v>
      </c>
      <c r="I72">
        <f>INDEX(products!$A$1:$G$49,MATCH(RFM_prep!$D72,products!$A$1:$A$49,0),MATCH(RFM_prep!I$2,products!$A$1:$G$1,0))</f>
        <v>9.9499999999999993</v>
      </c>
      <c r="J72">
        <f>I72*E72</f>
        <v>59.699999999999996</v>
      </c>
      <c r="K72" t="str">
        <f>_xlfn.XLOOKUP(C72,customers!$A$2:$A$1001,customers!$I$2:$I$1001,,0)</f>
        <v>Yes</v>
      </c>
      <c r="L72" t="str">
        <f t="shared" si="5"/>
        <v>998</v>
      </c>
      <c r="N72" s="6" t="s">
        <v>1867</v>
      </c>
      <c r="O72" s="8">
        <v>44702</v>
      </c>
      <c r="P72" s="7">
        <v>1</v>
      </c>
      <c r="Q72" s="7">
        <v>133.85999999999999</v>
      </c>
      <c r="S72" t="s">
        <v>1867</v>
      </c>
      <c r="T72" s="8">
        <v>44702</v>
      </c>
      <c r="U72">
        <v>1</v>
      </c>
      <c r="V72">
        <v>133.85999999999999</v>
      </c>
      <c r="W72" s="7">
        <v>91</v>
      </c>
      <c r="X72">
        <f t="shared" si="6"/>
        <v>9</v>
      </c>
      <c r="Y72">
        <f t="shared" si="7"/>
        <v>0</v>
      </c>
      <c r="Z72">
        <f t="shared" si="8"/>
        <v>9</v>
      </c>
      <c r="AA72" s="10">
        <f t="shared" si="9"/>
        <v>6</v>
      </c>
      <c r="AB72"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Promising</v>
      </c>
      <c r="AC72" t="str">
        <f>_xlfn.XLOOKUP(table_RFM_processed[[#This Row],[Customer ID]],table_RFM_preprocess[Customer ID],table_RFM_preprocess[Loyalty Card],,0)</f>
        <v>No</v>
      </c>
    </row>
    <row r="73" spans="1:29" x14ac:dyDescent="0.25">
      <c r="A73" s="2" t="s">
        <v>885</v>
      </c>
      <c r="B73" s="3">
        <v>43646</v>
      </c>
      <c r="C73" s="2" t="s">
        <v>886</v>
      </c>
      <c r="D73" t="s">
        <v>6148</v>
      </c>
      <c r="E73" s="2">
        <v>4</v>
      </c>
      <c r="F73" s="2" t="str">
        <f>_xlfn.XLOOKUP(C73,customers!$A$2:$A$1001,customers!$B$2:$B$1001,,0)</f>
        <v>Shannon List</v>
      </c>
      <c r="G73" s="2" t="str">
        <f>_xlfn.XLOOKUP(C73,customers!$A$1:$A$1001,customers!$G$1:$G$1001,,0)</f>
        <v>United States</v>
      </c>
      <c r="H73" t="str">
        <f>INDEX(products!$A$1:$G$49,MATCH(RFM_prep!$D73,products!$A$1:$A$49,0),MATCH(RFM_prep!H$2,products!$A$1:$G$1,0))</f>
        <v>Exc</v>
      </c>
      <c r="I73">
        <f>INDEX(products!$A$1:$G$49,MATCH(RFM_prep!$D73,products!$A$1:$A$49,0),MATCH(RFM_prep!I$2,products!$A$1:$G$1,0))</f>
        <v>34.154999999999994</v>
      </c>
      <c r="J73">
        <f>I73*E73</f>
        <v>136.61999999999998</v>
      </c>
      <c r="K73" t="str">
        <f>_xlfn.XLOOKUP(C73,customers!$A$2:$A$1001,customers!$I$2:$I$1001,,0)</f>
        <v>No</v>
      </c>
      <c r="L73" t="str">
        <f t="shared" si="5"/>
        <v>1147</v>
      </c>
      <c r="N73" s="6" t="s">
        <v>6048</v>
      </c>
      <c r="O73" s="8">
        <v>43831</v>
      </c>
      <c r="P73" s="7">
        <v>1</v>
      </c>
      <c r="Q73" s="7">
        <v>6.75</v>
      </c>
      <c r="S73" t="s">
        <v>6048</v>
      </c>
      <c r="T73" s="8">
        <v>43831</v>
      </c>
      <c r="U73">
        <v>1</v>
      </c>
      <c r="V73">
        <v>6.75</v>
      </c>
      <c r="W73" s="7">
        <v>962</v>
      </c>
      <c r="X73">
        <f t="shared" si="6"/>
        <v>2</v>
      </c>
      <c r="Y73">
        <f t="shared" si="7"/>
        <v>0</v>
      </c>
      <c r="Z73">
        <f t="shared" si="8"/>
        <v>0</v>
      </c>
      <c r="AA73" s="10">
        <f t="shared" si="9"/>
        <v>0.66666666666666663</v>
      </c>
      <c r="AB73"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Lost</v>
      </c>
      <c r="AC73" t="str">
        <f>_xlfn.XLOOKUP(table_RFM_processed[[#This Row],[Customer ID]],table_RFM_preprocess[Customer ID],table_RFM_preprocess[Loyalty Card],,0)</f>
        <v>Yes</v>
      </c>
    </row>
    <row r="74" spans="1:29" x14ac:dyDescent="0.25">
      <c r="A74" s="2" t="s">
        <v>891</v>
      </c>
      <c r="B74" s="3">
        <v>44200</v>
      </c>
      <c r="C74" s="2" t="s">
        <v>892</v>
      </c>
      <c r="D74" t="s">
        <v>6145</v>
      </c>
      <c r="E74" s="2">
        <v>2</v>
      </c>
      <c r="F74" s="2" t="str">
        <f>_xlfn.XLOOKUP(C74,customers!$A$2:$A$1001,customers!$B$2:$B$1001,,0)</f>
        <v>Shirlene Edmondson</v>
      </c>
      <c r="G74" s="2" t="str">
        <f>_xlfn.XLOOKUP(C74,customers!$A$1:$A$1001,customers!$G$1:$G$1001,,0)</f>
        <v>Ireland</v>
      </c>
      <c r="H74" t="str">
        <f>INDEX(products!$A$1:$G$49,MATCH(RFM_prep!$D74,products!$A$1:$A$49,0),MATCH(RFM_prep!H$2,products!$A$1:$G$1,0))</f>
        <v>Lib</v>
      </c>
      <c r="I74">
        <f>INDEX(products!$A$1:$G$49,MATCH(RFM_prep!$D74,products!$A$1:$A$49,0),MATCH(RFM_prep!I$2,products!$A$1:$G$1,0))</f>
        <v>4.7549999999999999</v>
      </c>
      <c r="J74">
        <f>I74*E74</f>
        <v>9.51</v>
      </c>
      <c r="K74" t="str">
        <f>_xlfn.XLOOKUP(C74,customers!$A$2:$A$1001,customers!$I$2:$I$1001,,0)</f>
        <v>No</v>
      </c>
      <c r="L74" t="str">
        <f t="shared" si="5"/>
        <v>593</v>
      </c>
      <c r="N74" s="6" t="s">
        <v>4815</v>
      </c>
      <c r="O74" s="8">
        <v>43667</v>
      </c>
      <c r="P74" s="7">
        <v>2</v>
      </c>
      <c r="Q74" s="7">
        <v>75.239999999999995</v>
      </c>
      <c r="S74" t="s">
        <v>4815</v>
      </c>
      <c r="T74" s="8">
        <v>43667</v>
      </c>
      <c r="U74">
        <v>2</v>
      </c>
      <c r="V74">
        <v>75.239999999999995</v>
      </c>
      <c r="W74" s="7">
        <v>1126</v>
      </c>
      <c r="X74">
        <f t="shared" si="6"/>
        <v>1</v>
      </c>
      <c r="Y74">
        <f t="shared" si="7"/>
        <v>9</v>
      </c>
      <c r="Z74">
        <f t="shared" si="8"/>
        <v>7</v>
      </c>
      <c r="AA74" s="10">
        <f t="shared" si="9"/>
        <v>5.666666666666667</v>
      </c>
      <c r="AB74"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Need Attention</v>
      </c>
      <c r="AC74" t="str">
        <f>_xlfn.XLOOKUP(table_RFM_processed[[#This Row],[Customer ID]],table_RFM_preprocess[Customer ID],table_RFM_preprocess[Loyalty Card],,0)</f>
        <v>Yes</v>
      </c>
    </row>
    <row r="75" spans="1:29" x14ac:dyDescent="0.25">
      <c r="A75" s="2" t="s">
        <v>897</v>
      </c>
      <c r="B75" s="3">
        <v>44131</v>
      </c>
      <c r="C75" s="2" t="s">
        <v>898</v>
      </c>
      <c r="D75" t="s">
        <v>6175</v>
      </c>
      <c r="E75" s="2">
        <v>3</v>
      </c>
      <c r="F75" s="2" t="str">
        <f>_xlfn.XLOOKUP(C75,customers!$A$2:$A$1001,customers!$B$2:$B$1001,,0)</f>
        <v>Aurlie McCarl</v>
      </c>
      <c r="G75" s="2" t="str">
        <f>_xlfn.XLOOKUP(C75,customers!$A$1:$A$1001,customers!$G$1:$G$1001,,0)</f>
        <v>United States</v>
      </c>
      <c r="H75" t="str">
        <f>INDEX(products!$A$1:$G$49,MATCH(RFM_prep!$D75,products!$A$1:$A$49,0),MATCH(RFM_prep!H$2,products!$A$1:$G$1,0))</f>
        <v>Ara</v>
      </c>
      <c r="I75">
        <f>INDEX(products!$A$1:$G$49,MATCH(RFM_prep!$D75,products!$A$1:$A$49,0),MATCH(RFM_prep!I$2,products!$A$1:$G$1,0))</f>
        <v>25.874999999999996</v>
      </c>
      <c r="J75">
        <f>I75*E75</f>
        <v>77.624999999999986</v>
      </c>
      <c r="K75" t="str">
        <f>_xlfn.XLOOKUP(C75,customers!$A$2:$A$1001,customers!$I$2:$I$1001,,0)</f>
        <v>No</v>
      </c>
      <c r="L75" t="str">
        <f t="shared" si="5"/>
        <v>662</v>
      </c>
      <c r="N75" s="6" t="s">
        <v>2667</v>
      </c>
      <c r="O75" s="8">
        <v>44083</v>
      </c>
      <c r="P75" s="7">
        <v>1</v>
      </c>
      <c r="Q75" s="7">
        <v>17.91</v>
      </c>
      <c r="S75" t="s">
        <v>2667</v>
      </c>
      <c r="T75" s="8">
        <v>44083</v>
      </c>
      <c r="U75">
        <v>1</v>
      </c>
      <c r="V75">
        <v>17.91</v>
      </c>
      <c r="W75" s="7">
        <v>710</v>
      </c>
      <c r="X75">
        <f t="shared" si="6"/>
        <v>4</v>
      </c>
      <c r="Y75">
        <f t="shared" si="7"/>
        <v>0</v>
      </c>
      <c r="Z75">
        <f t="shared" si="8"/>
        <v>2</v>
      </c>
      <c r="AA75" s="10">
        <f t="shared" si="9"/>
        <v>2</v>
      </c>
      <c r="AB75"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At Risk</v>
      </c>
      <c r="AC75" t="str">
        <f>_xlfn.XLOOKUP(table_RFM_processed[[#This Row],[Customer ID]],table_RFM_preprocess[Customer ID],table_RFM_preprocess[Loyalty Card],,0)</f>
        <v>Yes</v>
      </c>
    </row>
    <row r="76" spans="1:29" x14ac:dyDescent="0.25">
      <c r="A76" s="2" t="s">
        <v>902</v>
      </c>
      <c r="B76" s="3">
        <v>44362</v>
      </c>
      <c r="C76" s="2" t="s">
        <v>903</v>
      </c>
      <c r="D76" t="s">
        <v>6159</v>
      </c>
      <c r="E76" s="2">
        <v>5</v>
      </c>
      <c r="F76" s="2" t="str">
        <f>_xlfn.XLOOKUP(C76,customers!$A$2:$A$1001,customers!$B$2:$B$1001,,0)</f>
        <v>Alikee Carryer</v>
      </c>
      <c r="G76" s="2" t="str">
        <f>_xlfn.XLOOKUP(C76,customers!$A$1:$A$1001,customers!$G$1:$G$1001,,0)</f>
        <v>United States</v>
      </c>
      <c r="H76" t="str">
        <f>INDEX(products!$A$1:$G$49,MATCH(RFM_prep!$D76,products!$A$1:$A$49,0),MATCH(RFM_prep!H$2,products!$A$1:$G$1,0))</f>
        <v>Lib</v>
      </c>
      <c r="I76">
        <f>INDEX(products!$A$1:$G$49,MATCH(RFM_prep!$D76,products!$A$1:$A$49,0),MATCH(RFM_prep!I$2,products!$A$1:$G$1,0))</f>
        <v>4.3650000000000002</v>
      </c>
      <c r="J76">
        <f>I76*E76</f>
        <v>21.825000000000003</v>
      </c>
      <c r="K76" t="str">
        <f>_xlfn.XLOOKUP(C76,customers!$A$2:$A$1001,customers!$I$2:$I$1001,,0)</f>
        <v>Yes</v>
      </c>
      <c r="L76" t="str">
        <f t="shared" si="5"/>
        <v>431</v>
      </c>
      <c r="N76" s="6" t="s">
        <v>706</v>
      </c>
      <c r="O76" s="8">
        <v>43946</v>
      </c>
      <c r="P76" s="7">
        <v>1</v>
      </c>
      <c r="Q76" s="7">
        <v>114.42499999999998</v>
      </c>
      <c r="S76" t="s">
        <v>706</v>
      </c>
      <c r="T76" s="8">
        <v>43946</v>
      </c>
      <c r="U76">
        <v>1</v>
      </c>
      <c r="V76">
        <v>114.42499999999998</v>
      </c>
      <c r="W76" s="7">
        <v>847</v>
      </c>
      <c r="X76">
        <f t="shared" si="6"/>
        <v>3</v>
      </c>
      <c r="Y76">
        <f t="shared" si="7"/>
        <v>0</v>
      </c>
      <c r="Z76">
        <f t="shared" si="8"/>
        <v>8</v>
      </c>
      <c r="AA76" s="10">
        <f t="shared" si="9"/>
        <v>3.6666666666666665</v>
      </c>
      <c r="AB76"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Need Attention</v>
      </c>
      <c r="AC76" t="str">
        <f>_xlfn.XLOOKUP(table_RFM_processed[[#This Row],[Customer ID]],table_RFM_preprocess[Customer ID],table_RFM_preprocess[Loyalty Card],,0)</f>
        <v>No</v>
      </c>
    </row>
    <row r="77" spans="1:29" x14ac:dyDescent="0.25">
      <c r="A77" s="2" t="s">
        <v>907</v>
      </c>
      <c r="B77" s="3">
        <v>44396</v>
      </c>
      <c r="C77" s="2" t="s">
        <v>908</v>
      </c>
      <c r="D77" t="s">
        <v>6176</v>
      </c>
      <c r="E77" s="2">
        <v>2</v>
      </c>
      <c r="F77" s="2" t="str">
        <f>_xlfn.XLOOKUP(C77,customers!$A$2:$A$1001,customers!$B$2:$B$1001,,0)</f>
        <v>Jennifer Rangall</v>
      </c>
      <c r="G77" s="2" t="str">
        <f>_xlfn.XLOOKUP(C77,customers!$A$1:$A$1001,customers!$G$1:$G$1001,,0)</f>
        <v>United States</v>
      </c>
      <c r="H77" t="str">
        <f>INDEX(products!$A$1:$G$49,MATCH(RFM_prep!$D77,products!$A$1:$A$49,0),MATCH(RFM_prep!H$2,products!$A$1:$G$1,0))</f>
        <v>Exc</v>
      </c>
      <c r="I77">
        <f>INDEX(products!$A$1:$G$49,MATCH(RFM_prep!$D77,products!$A$1:$A$49,0),MATCH(RFM_prep!I$2,products!$A$1:$G$1,0))</f>
        <v>8.91</v>
      </c>
      <c r="J77">
        <f>I77*E77</f>
        <v>17.82</v>
      </c>
      <c r="K77" t="str">
        <f>_xlfn.XLOOKUP(C77,customers!$A$2:$A$1001,customers!$I$2:$I$1001,,0)</f>
        <v>Yes</v>
      </c>
      <c r="L77" t="str">
        <f t="shared" si="5"/>
        <v>397</v>
      </c>
      <c r="N77" s="6" t="s">
        <v>2415</v>
      </c>
      <c r="O77" s="8">
        <v>43751</v>
      </c>
      <c r="P77" s="7">
        <v>2</v>
      </c>
      <c r="Q77" s="7">
        <v>56.669999999999995</v>
      </c>
      <c r="S77" t="s">
        <v>2415</v>
      </c>
      <c r="T77" s="8">
        <v>43751</v>
      </c>
      <c r="U77">
        <v>2</v>
      </c>
      <c r="V77">
        <v>56.669999999999995</v>
      </c>
      <c r="W77" s="7">
        <v>1042</v>
      </c>
      <c r="X77">
        <f t="shared" si="6"/>
        <v>2</v>
      </c>
      <c r="Y77">
        <f t="shared" si="7"/>
        <v>9</v>
      </c>
      <c r="Z77">
        <f t="shared" si="8"/>
        <v>7</v>
      </c>
      <c r="AA77" s="10">
        <f t="shared" si="9"/>
        <v>6</v>
      </c>
      <c r="AB77"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Promising</v>
      </c>
      <c r="AC77" t="str">
        <f>_xlfn.XLOOKUP(table_RFM_processed[[#This Row],[Customer ID]],table_RFM_preprocess[Customer ID],table_RFM_preprocess[Loyalty Card],,0)</f>
        <v>No</v>
      </c>
    </row>
    <row r="78" spans="1:29" x14ac:dyDescent="0.25">
      <c r="A78" s="2" t="s">
        <v>913</v>
      </c>
      <c r="B78" s="3">
        <v>44400</v>
      </c>
      <c r="C78" s="2" t="s">
        <v>914</v>
      </c>
      <c r="D78" t="s">
        <v>6177</v>
      </c>
      <c r="E78" s="2">
        <v>6</v>
      </c>
      <c r="F78" s="2" t="str">
        <f>_xlfn.XLOOKUP(C78,customers!$A$2:$A$1001,customers!$B$2:$B$1001,,0)</f>
        <v>Kipper Boorn</v>
      </c>
      <c r="G78" s="2" t="str">
        <f>_xlfn.XLOOKUP(C78,customers!$A$1:$A$1001,customers!$G$1:$G$1001,,0)</f>
        <v>Ireland</v>
      </c>
      <c r="H78" t="str">
        <f>INDEX(products!$A$1:$G$49,MATCH(RFM_prep!$D78,products!$A$1:$A$49,0),MATCH(RFM_prep!H$2,products!$A$1:$G$1,0))</f>
        <v>Rob</v>
      </c>
      <c r="I78">
        <f>INDEX(products!$A$1:$G$49,MATCH(RFM_prep!$D78,products!$A$1:$A$49,0),MATCH(RFM_prep!I$2,products!$A$1:$G$1,0))</f>
        <v>8.9499999999999993</v>
      </c>
      <c r="J78">
        <f>I78*E78</f>
        <v>53.699999999999996</v>
      </c>
      <c r="K78" t="str">
        <f>_xlfn.XLOOKUP(C78,customers!$A$2:$A$1001,customers!$I$2:$I$1001,,0)</f>
        <v>Yes</v>
      </c>
      <c r="L78" t="str">
        <f t="shared" si="5"/>
        <v>393</v>
      </c>
      <c r="N78" s="6" t="s">
        <v>1277</v>
      </c>
      <c r="O78" s="8">
        <v>44694</v>
      </c>
      <c r="P78" s="7">
        <v>1</v>
      </c>
      <c r="Q78" s="7">
        <v>29.784999999999997</v>
      </c>
      <c r="S78" t="s">
        <v>1277</v>
      </c>
      <c r="T78" s="8">
        <v>44694</v>
      </c>
      <c r="U78">
        <v>1</v>
      </c>
      <c r="V78">
        <v>29.784999999999997</v>
      </c>
      <c r="W78" s="7">
        <v>99</v>
      </c>
      <c r="X78">
        <f t="shared" si="6"/>
        <v>9</v>
      </c>
      <c r="Y78">
        <f t="shared" si="7"/>
        <v>0</v>
      </c>
      <c r="Z78">
        <f t="shared" si="8"/>
        <v>4</v>
      </c>
      <c r="AA78" s="10">
        <f t="shared" si="9"/>
        <v>4.333333333333333</v>
      </c>
      <c r="AB78"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Need Attention</v>
      </c>
      <c r="AC78" t="str">
        <f>_xlfn.XLOOKUP(table_RFM_processed[[#This Row],[Customer ID]],table_RFM_preprocess[Customer ID],table_RFM_preprocess[Loyalty Card],,0)</f>
        <v>Yes</v>
      </c>
    </row>
    <row r="79" spans="1:29" x14ac:dyDescent="0.25">
      <c r="A79" s="2" t="s">
        <v>919</v>
      </c>
      <c r="B79" s="3">
        <v>43855</v>
      </c>
      <c r="C79" s="2" t="s">
        <v>920</v>
      </c>
      <c r="D79" t="s">
        <v>6178</v>
      </c>
      <c r="E79" s="2">
        <v>1</v>
      </c>
      <c r="F79" s="2" t="str">
        <f>_xlfn.XLOOKUP(C79,customers!$A$2:$A$1001,customers!$B$2:$B$1001,,0)</f>
        <v>Melania Beadle</v>
      </c>
      <c r="G79" s="2" t="str">
        <f>_xlfn.XLOOKUP(C79,customers!$A$1:$A$1001,customers!$G$1:$G$1001,,0)</f>
        <v>Ireland</v>
      </c>
      <c r="H79" t="str">
        <f>INDEX(products!$A$1:$G$49,MATCH(RFM_prep!$D79,products!$A$1:$A$49,0),MATCH(RFM_prep!H$2,products!$A$1:$G$1,0))</f>
        <v>Rob</v>
      </c>
      <c r="I79">
        <f>INDEX(products!$A$1:$G$49,MATCH(RFM_prep!$D79,products!$A$1:$A$49,0),MATCH(RFM_prep!I$2,products!$A$1:$G$1,0))</f>
        <v>3.5849999999999995</v>
      </c>
      <c r="J79">
        <f>I79*E79</f>
        <v>3.5849999999999995</v>
      </c>
      <c r="K79" t="str">
        <f>_xlfn.XLOOKUP(C79,customers!$A$2:$A$1001,customers!$I$2:$I$1001,,0)</f>
        <v>Yes</v>
      </c>
      <c r="L79" t="str">
        <f t="shared" si="5"/>
        <v>938</v>
      </c>
      <c r="N79" s="6" t="s">
        <v>1627</v>
      </c>
      <c r="O79" s="8">
        <v>44486</v>
      </c>
      <c r="P79" s="7">
        <v>1</v>
      </c>
      <c r="Q79" s="7">
        <v>178.70999999999998</v>
      </c>
      <c r="S79" t="s">
        <v>1627</v>
      </c>
      <c r="T79" s="8">
        <v>44486</v>
      </c>
      <c r="U79">
        <v>1</v>
      </c>
      <c r="V79">
        <v>178.70999999999998</v>
      </c>
      <c r="W79" s="7">
        <v>307</v>
      </c>
      <c r="X79">
        <f t="shared" si="6"/>
        <v>7</v>
      </c>
      <c r="Y79">
        <f t="shared" si="7"/>
        <v>0</v>
      </c>
      <c r="Z79">
        <f t="shared" si="8"/>
        <v>9</v>
      </c>
      <c r="AA79" s="10">
        <f t="shared" si="9"/>
        <v>5.333333333333333</v>
      </c>
      <c r="AB79"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Need Attention</v>
      </c>
      <c r="AC79" t="str">
        <f>_xlfn.XLOOKUP(table_RFM_processed[[#This Row],[Customer ID]],table_RFM_preprocess[Customer ID],table_RFM_preprocess[Loyalty Card],,0)</f>
        <v>Yes</v>
      </c>
    </row>
    <row r="80" spans="1:29" x14ac:dyDescent="0.25">
      <c r="A80" s="2" t="s">
        <v>924</v>
      </c>
      <c r="B80" s="3">
        <v>43594</v>
      </c>
      <c r="C80" s="2" t="s">
        <v>925</v>
      </c>
      <c r="D80" t="s">
        <v>6153</v>
      </c>
      <c r="E80" s="2">
        <v>2</v>
      </c>
      <c r="F80" s="2" t="str">
        <f>_xlfn.XLOOKUP(C80,customers!$A$2:$A$1001,customers!$B$2:$B$1001,,0)</f>
        <v>Colene Elgey</v>
      </c>
      <c r="G80" s="2" t="str">
        <f>_xlfn.XLOOKUP(C80,customers!$A$1:$A$1001,customers!$G$1:$G$1001,,0)</f>
        <v>United States</v>
      </c>
      <c r="H80" t="str">
        <f>INDEX(products!$A$1:$G$49,MATCH(RFM_prep!$D80,products!$A$1:$A$49,0),MATCH(RFM_prep!H$2,products!$A$1:$G$1,0))</f>
        <v>Exc</v>
      </c>
      <c r="I80">
        <f>INDEX(products!$A$1:$G$49,MATCH(RFM_prep!$D80,products!$A$1:$A$49,0),MATCH(RFM_prep!I$2,products!$A$1:$G$1,0))</f>
        <v>3.645</v>
      </c>
      <c r="J80">
        <f>I80*E80</f>
        <v>7.29</v>
      </c>
      <c r="K80" t="str">
        <f>_xlfn.XLOOKUP(C80,customers!$A$2:$A$1001,customers!$I$2:$I$1001,,0)</f>
        <v>No</v>
      </c>
      <c r="L80" t="str">
        <f t="shared" si="5"/>
        <v>1199</v>
      </c>
      <c r="N80" s="6" t="s">
        <v>1049</v>
      </c>
      <c r="O80" s="8">
        <v>44291</v>
      </c>
      <c r="P80" s="7">
        <v>1</v>
      </c>
      <c r="Q80" s="7">
        <v>7.77</v>
      </c>
      <c r="S80" t="s">
        <v>1049</v>
      </c>
      <c r="T80" s="8">
        <v>44291</v>
      </c>
      <c r="U80">
        <v>1</v>
      </c>
      <c r="V80">
        <v>7.77</v>
      </c>
      <c r="W80" s="7">
        <v>502</v>
      </c>
      <c r="X80">
        <f t="shared" si="6"/>
        <v>6</v>
      </c>
      <c r="Y80">
        <f t="shared" si="7"/>
        <v>0</v>
      </c>
      <c r="Z80">
        <f t="shared" si="8"/>
        <v>0</v>
      </c>
      <c r="AA80" s="10">
        <f t="shared" si="9"/>
        <v>2</v>
      </c>
      <c r="AB80"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At Risk</v>
      </c>
      <c r="AC80" t="str">
        <f>_xlfn.XLOOKUP(table_RFM_processed[[#This Row],[Customer ID]],table_RFM_preprocess[Customer ID],table_RFM_preprocess[Loyalty Card],,0)</f>
        <v>Yes</v>
      </c>
    </row>
    <row r="81" spans="1:29" x14ac:dyDescent="0.25">
      <c r="A81" s="2" t="s">
        <v>930</v>
      </c>
      <c r="B81" s="3">
        <v>43920</v>
      </c>
      <c r="C81" s="2" t="s">
        <v>931</v>
      </c>
      <c r="D81" t="s">
        <v>6157</v>
      </c>
      <c r="E81" s="2">
        <v>6</v>
      </c>
      <c r="F81" s="2" t="str">
        <f>_xlfn.XLOOKUP(C81,customers!$A$2:$A$1001,customers!$B$2:$B$1001,,0)</f>
        <v>Lothaire Mizzi</v>
      </c>
      <c r="G81" s="2" t="str">
        <f>_xlfn.XLOOKUP(C81,customers!$A$1:$A$1001,customers!$G$1:$G$1001,,0)</f>
        <v>United States</v>
      </c>
      <c r="H81" t="str">
        <f>INDEX(products!$A$1:$G$49,MATCH(RFM_prep!$D81,products!$A$1:$A$49,0),MATCH(RFM_prep!H$2,products!$A$1:$G$1,0))</f>
        <v>Ara</v>
      </c>
      <c r="I81">
        <f>INDEX(products!$A$1:$G$49,MATCH(RFM_prep!$D81,products!$A$1:$A$49,0),MATCH(RFM_prep!I$2,products!$A$1:$G$1,0))</f>
        <v>6.75</v>
      </c>
      <c r="J81">
        <f>I81*E81</f>
        <v>40.5</v>
      </c>
      <c r="K81" t="str">
        <f>_xlfn.XLOOKUP(C81,customers!$A$2:$A$1001,customers!$I$2:$I$1001,,0)</f>
        <v>Yes</v>
      </c>
      <c r="L81" t="str">
        <f t="shared" si="5"/>
        <v>873</v>
      </c>
      <c r="N81" s="6" t="s">
        <v>1901</v>
      </c>
      <c r="O81" s="8">
        <v>43879</v>
      </c>
      <c r="P81" s="7">
        <v>1</v>
      </c>
      <c r="Q81" s="7">
        <v>2.9849999999999999</v>
      </c>
      <c r="S81" t="s">
        <v>1901</v>
      </c>
      <c r="T81" s="8">
        <v>43879</v>
      </c>
      <c r="U81">
        <v>1</v>
      </c>
      <c r="V81">
        <v>2.9849999999999999</v>
      </c>
      <c r="W81" s="7">
        <v>914</v>
      </c>
      <c r="X81">
        <f t="shared" si="6"/>
        <v>2</v>
      </c>
      <c r="Y81">
        <f t="shared" si="7"/>
        <v>0</v>
      </c>
      <c r="Z81">
        <f t="shared" si="8"/>
        <v>0</v>
      </c>
      <c r="AA81" s="10">
        <f t="shared" si="9"/>
        <v>0.66666666666666663</v>
      </c>
      <c r="AB81"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Lost</v>
      </c>
      <c r="AC81" t="str">
        <f>_xlfn.XLOOKUP(table_RFM_processed[[#This Row],[Customer ID]],table_RFM_preprocess[Customer ID],table_RFM_preprocess[Loyalty Card],,0)</f>
        <v>Yes</v>
      </c>
    </row>
    <row r="82" spans="1:29" x14ac:dyDescent="0.25">
      <c r="A82" s="2" t="s">
        <v>936</v>
      </c>
      <c r="B82" s="3">
        <v>44633</v>
      </c>
      <c r="C82" s="2" t="s">
        <v>937</v>
      </c>
      <c r="D82" t="s">
        <v>6179</v>
      </c>
      <c r="E82" s="2">
        <v>4</v>
      </c>
      <c r="F82" s="2" t="str">
        <f>_xlfn.XLOOKUP(C82,customers!$A$2:$A$1001,customers!$B$2:$B$1001,,0)</f>
        <v>Cletis Giacomazzo</v>
      </c>
      <c r="G82" s="2" t="str">
        <f>_xlfn.XLOOKUP(C82,customers!$A$1:$A$1001,customers!$G$1:$G$1001,,0)</f>
        <v>United States</v>
      </c>
      <c r="H82" t="str">
        <f>INDEX(products!$A$1:$G$49,MATCH(RFM_prep!$D82,products!$A$1:$A$49,0),MATCH(RFM_prep!H$2,products!$A$1:$G$1,0))</f>
        <v>Rob</v>
      </c>
      <c r="I82">
        <f>INDEX(products!$A$1:$G$49,MATCH(RFM_prep!$D82,products!$A$1:$A$49,0),MATCH(RFM_prep!I$2,products!$A$1:$G$1,0))</f>
        <v>11.95</v>
      </c>
      <c r="J82">
        <f>I82*E82</f>
        <v>47.8</v>
      </c>
      <c r="K82" t="str">
        <f>_xlfn.XLOOKUP(C82,customers!$A$2:$A$1001,customers!$I$2:$I$1001,,0)</f>
        <v>No</v>
      </c>
      <c r="L82" t="str">
        <f t="shared" si="5"/>
        <v>160</v>
      </c>
      <c r="N82" s="6" t="s">
        <v>5346</v>
      </c>
      <c r="O82" s="8">
        <v>43716</v>
      </c>
      <c r="P82" s="7">
        <v>1</v>
      </c>
      <c r="Q82" s="7">
        <v>178.70999999999998</v>
      </c>
      <c r="S82" t="s">
        <v>5346</v>
      </c>
      <c r="T82" s="8">
        <v>43716</v>
      </c>
      <c r="U82">
        <v>1</v>
      </c>
      <c r="V82">
        <v>178.70999999999998</v>
      </c>
      <c r="W82" s="7">
        <v>1077</v>
      </c>
      <c r="X82">
        <f t="shared" si="6"/>
        <v>1</v>
      </c>
      <c r="Y82">
        <f t="shared" si="7"/>
        <v>0</v>
      </c>
      <c r="Z82">
        <f t="shared" si="8"/>
        <v>9</v>
      </c>
      <c r="AA82" s="10">
        <f t="shared" si="9"/>
        <v>3.3333333333333335</v>
      </c>
      <c r="AB82"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Need Attention</v>
      </c>
      <c r="AC82" t="str">
        <f>_xlfn.XLOOKUP(table_RFM_processed[[#This Row],[Customer ID]],table_RFM_preprocess[Customer ID],table_RFM_preprocess[Loyalty Card],,0)</f>
        <v>No</v>
      </c>
    </row>
    <row r="83" spans="1:29" x14ac:dyDescent="0.25">
      <c r="A83" s="2" t="s">
        <v>942</v>
      </c>
      <c r="B83" s="3">
        <v>43572</v>
      </c>
      <c r="C83" s="2" t="s">
        <v>943</v>
      </c>
      <c r="D83" t="s">
        <v>6180</v>
      </c>
      <c r="E83" s="2">
        <v>5</v>
      </c>
      <c r="F83" s="2" t="str">
        <f>_xlfn.XLOOKUP(C83,customers!$A$2:$A$1001,customers!$B$2:$B$1001,,0)</f>
        <v>Ami Arnow</v>
      </c>
      <c r="G83" s="2" t="str">
        <f>_xlfn.XLOOKUP(C83,customers!$A$1:$A$1001,customers!$G$1:$G$1001,,0)</f>
        <v>United States</v>
      </c>
      <c r="H83" t="str">
        <f>INDEX(products!$A$1:$G$49,MATCH(RFM_prep!$D83,products!$A$1:$A$49,0),MATCH(RFM_prep!H$2,products!$A$1:$G$1,0))</f>
        <v>Ara</v>
      </c>
      <c r="I83">
        <f>INDEX(products!$A$1:$G$49,MATCH(RFM_prep!$D83,products!$A$1:$A$49,0),MATCH(RFM_prep!I$2,products!$A$1:$G$1,0))</f>
        <v>7.77</v>
      </c>
      <c r="J83">
        <f>I83*E83</f>
        <v>38.849999999999994</v>
      </c>
      <c r="K83" t="str">
        <f>_xlfn.XLOOKUP(C83,customers!$A$2:$A$1001,customers!$I$2:$I$1001,,0)</f>
        <v>Yes</v>
      </c>
      <c r="L83" t="str">
        <f t="shared" si="5"/>
        <v>1221</v>
      </c>
      <c r="N83" s="6" t="s">
        <v>4904</v>
      </c>
      <c r="O83" s="8">
        <v>43778</v>
      </c>
      <c r="P83" s="7">
        <v>1</v>
      </c>
      <c r="Q83" s="7">
        <v>145.82</v>
      </c>
      <c r="S83" t="s">
        <v>4904</v>
      </c>
      <c r="T83" s="8">
        <v>43778</v>
      </c>
      <c r="U83">
        <v>1</v>
      </c>
      <c r="V83">
        <v>145.82</v>
      </c>
      <c r="W83" s="7">
        <v>1015</v>
      </c>
      <c r="X83">
        <f t="shared" si="6"/>
        <v>2</v>
      </c>
      <c r="Y83">
        <f t="shared" si="7"/>
        <v>0</v>
      </c>
      <c r="Z83">
        <f t="shared" si="8"/>
        <v>9</v>
      </c>
      <c r="AA83" s="10">
        <f t="shared" si="9"/>
        <v>3.6666666666666665</v>
      </c>
      <c r="AB83"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Need Attention</v>
      </c>
      <c r="AC83" t="str">
        <f>_xlfn.XLOOKUP(table_RFM_processed[[#This Row],[Customer ID]],table_RFM_preprocess[Customer ID],table_RFM_preprocess[Loyalty Card],,0)</f>
        <v>No</v>
      </c>
    </row>
    <row r="84" spans="1:29" x14ac:dyDescent="0.25">
      <c r="A84" s="2" t="s">
        <v>948</v>
      </c>
      <c r="B84" s="3">
        <v>43763</v>
      </c>
      <c r="C84" s="2" t="s">
        <v>949</v>
      </c>
      <c r="D84" t="s">
        <v>6164</v>
      </c>
      <c r="E84" s="2">
        <v>3</v>
      </c>
      <c r="F84" s="2" t="str">
        <f>_xlfn.XLOOKUP(C84,customers!$A$2:$A$1001,customers!$B$2:$B$1001,,0)</f>
        <v>Sheppard Yann</v>
      </c>
      <c r="G84" s="2" t="str">
        <f>_xlfn.XLOOKUP(C84,customers!$A$1:$A$1001,customers!$G$1:$G$1001,,0)</f>
        <v>United States</v>
      </c>
      <c r="H84" t="str">
        <f>INDEX(products!$A$1:$G$49,MATCH(RFM_prep!$D84,products!$A$1:$A$49,0),MATCH(RFM_prep!H$2,products!$A$1:$G$1,0))</f>
        <v>Lib</v>
      </c>
      <c r="I84">
        <f>INDEX(products!$A$1:$G$49,MATCH(RFM_prep!$D84,products!$A$1:$A$49,0),MATCH(RFM_prep!I$2,products!$A$1:$G$1,0))</f>
        <v>36.454999999999998</v>
      </c>
      <c r="J84">
        <f>I84*E84</f>
        <v>109.36499999999999</v>
      </c>
      <c r="K84" t="str">
        <f>_xlfn.XLOOKUP(C84,customers!$A$2:$A$1001,customers!$I$2:$I$1001,,0)</f>
        <v>Yes</v>
      </c>
      <c r="L84" t="str">
        <f t="shared" si="5"/>
        <v>1030</v>
      </c>
      <c r="N84" s="6" t="s">
        <v>1107</v>
      </c>
      <c r="O84" s="8">
        <v>44727</v>
      </c>
      <c r="P84" s="7">
        <v>1</v>
      </c>
      <c r="Q84" s="7">
        <v>13.365</v>
      </c>
      <c r="S84" t="s">
        <v>1107</v>
      </c>
      <c r="T84" s="8">
        <v>44727</v>
      </c>
      <c r="U84">
        <v>1</v>
      </c>
      <c r="V84">
        <v>13.365</v>
      </c>
      <c r="W84" s="7">
        <v>66</v>
      </c>
      <c r="X84">
        <f t="shared" si="6"/>
        <v>9</v>
      </c>
      <c r="Y84">
        <f t="shared" si="7"/>
        <v>0</v>
      </c>
      <c r="Z84">
        <f t="shared" si="8"/>
        <v>1</v>
      </c>
      <c r="AA84" s="10">
        <f t="shared" si="9"/>
        <v>3.3333333333333335</v>
      </c>
      <c r="AB84"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Need Attention</v>
      </c>
      <c r="AC84" t="str">
        <f>_xlfn.XLOOKUP(table_RFM_processed[[#This Row],[Customer ID]],table_RFM_preprocess[Customer ID],table_RFM_preprocess[Loyalty Card],,0)</f>
        <v>Yes</v>
      </c>
    </row>
    <row r="85" spans="1:29" x14ac:dyDescent="0.25">
      <c r="A85" s="2" t="s">
        <v>954</v>
      </c>
      <c r="B85" s="3">
        <v>43721</v>
      </c>
      <c r="C85" s="2" t="s">
        <v>955</v>
      </c>
      <c r="D85" t="s">
        <v>6181</v>
      </c>
      <c r="E85" s="2">
        <v>3</v>
      </c>
      <c r="F85" s="2" t="str">
        <f>_xlfn.XLOOKUP(C85,customers!$A$2:$A$1001,customers!$B$2:$B$1001,,0)</f>
        <v>Bunny Naulls</v>
      </c>
      <c r="G85" s="2" t="str">
        <f>_xlfn.XLOOKUP(C85,customers!$A$1:$A$1001,customers!$G$1:$G$1001,,0)</f>
        <v>Ireland</v>
      </c>
      <c r="H85" t="str">
        <f>INDEX(products!$A$1:$G$49,MATCH(RFM_prep!$D85,products!$A$1:$A$49,0),MATCH(RFM_prep!H$2,products!$A$1:$G$1,0))</f>
        <v>Lib</v>
      </c>
      <c r="I85">
        <f>INDEX(products!$A$1:$G$49,MATCH(RFM_prep!$D85,products!$A$1:$A$49,0),MATCH(RFM_prep!I$2,products!$A$1:$G$1,0))</f>
        <v>33.464999999999996</v>
      </c>
      <c r="J85">
        <f>I85*E85</f>
        <v>100.39499999999998</v>
      </c>
      <c r="K85" t="str">
        <f>_xlfn.XLOOKUP(C85,customers!$A$2:$A$1001,customers!$I$2:$I$1001,,0)</f>
        <v>Yes</v>
      </c>
      <c r="L85" t="str">
        <f t="shared" si="5"/>
        <v>1072</v>
      </c>
      <c r="N85" s="6" t="s">
        <v>3973</v>
      </c>
      <c r="O85" s="8">
        <v>43928</v>
      </c>
      <c r="P85" s="7">
        <v>1</v>
      </c>
      <c r="Q85" s="7">
        <v>33.464999999999996</v>
      </c>
      <c r="S85" t="s">
        <v>3973</v>
      </c>
      <c r="T85" s="8">
        <v>43928</v>
      </c>
      <c r="U85">
        <v>1</v>
      </c>
      <c r="V85">
        <v>33.464999999999996</v>
      </c>
      <c r="W85" s="7">
        <v>865</v>
      </c>
      <c r="X85">
        <f t="shared" si="6"/>
        <v>3</v>
      </c>
      <c r="Y85">
        <f t="shared" si="7"/>
        <v>0</v>
      </c>
      <c r="Z85">
        <f t="shared" si="8"/>
        <v>5</v>
      </c>
      <c r="AA85" s="10">
        <f t="shared" si="9"/>
        <v>2.6666666666666665</v>
      </c>
      <c r="AB85"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At Risk</v>
      </c>
      <c r="AC85" t="str">
        <f>_xlfn.XLOOKUP(table_RFM_processed[[#This Row],[Customer ID]],table_RFM_preprocess[Customer ID],table_RFM_preprocess[Loyalty Card],,0)</f>
        <v>No</v>
      </c>
    </row>
    <row r="86" spans="1:29" x14ac:dyDescent="0.25">
      <c r="A86" s="2" t="s">
        <v>960</v>
      </c>
      <c r="B86" s="3">
        <v>43933</v>
      </c>
      <c r="C86" s="2" t="s">
        <v>961</v>
      </c>
      <c r="D86" t="s">
        <v>6149</v>
      </c>
      <c r="E86" s="2">
        <v>4</v>
      </c>
      <c r="F86" s="2" t="str">
        <f>_xlfn.XLOOKUP(C86,customers!$A$2:$A$1001,customers!$B$2:$B$1001,,0)</f>
        <v>Hally Lorait</v>
      </c>
      <c r="G86" s="2" t="str">
        <f>_xlfn.XLOOKUP(C86,customers!$A$1:$A$1001,customers!$G$1:$G$1001,,0)</f>
        <v>United States</v>
      </c>
      <c r="H86" t="str">
        <f>INDEX(products!$A$1:$G$49,MATCH(RFM_prep!$D86,products!$A$1:$A$49,0),MATCH(RFM_prep!H$2,products!$A$1:$G$1,0))</f>
        <v>Rob</v>
      </c>
      <c r="I86">
        <f>INDEX(products!$A$1:$G$49,MATCH(RFM_prep!$D86,products!$A$1:$A$49,0),MATCH(RFM_prep!I$2,products!$A$1:$G$1,0))</f>
        <v>20.584999999999997</v>
      </c>
      <c r="J86">
        <f>I86*E86</f>
        <v>82.339999999999989</v>
      </c>
      <c r="K86" t="str">
        <f>_xlfn.XLOOKUP(C86,customers!$A$2:$A$1001,customers!$I$2:$I$1001,,0)</f>
        <v>Yes</v>
      </c>
      <c r="L86" t="str">
        <f t="shared" si="5"/>
        <v>860</v>
      </c>
      <c r="N86" s="6" t="s">
        <v>4648</v>
      </c>
      <c r="O86" s="8">
        <v>43508</v>
      </c>
      <c r="P86" s="7">
        <v>1</v>
      </c>
      <c r="Q86" s="7">
        <v>25.9</v>
      </c>
      <c r="S86" t="s">
        <v>4648</v>
      </c>
      <c r="T86" s="8">
        <v>43508</v>
      </c>
      <c r="U86">
        <v>1</v>
      </c>
      <c r="V86">
        <v>25.9</v>
      </c>
      <c r="W86" s="7">
        <v>1285</v>
      </c>
      <c r="X86">
        <f t="shared" si="6"/>
        <v>0</v>
      </c>
      <c r="Y86">
        <f t="shared" si="7"/>
        <v>0</v>
      </c>
      <c r="Z86">
        <f t="shared" si="8"/>
        <v>4</v>
      </c>
      <c r="AA86" s="10">
        <f t="shared" si="9"/>
        <v>1.3333333333333333</v>
      </c>
      <c r="AB86"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At Risk</v>
      </c>
      <c r="AC86" t="str">
        <f>_xlfn.XLOOKUP(table_RFM_processed[[#This Row],[Customer ID]],table_RFM_preprocess[Customer ID],table_RFM_preprocess[Loyalty Card],,0)</f>
        <v>Yes</v>
      </c>
    </row>
    <row r="87" spans="1:29" x14ac:dyDescent="0.25">
      <c r="A87" s="2" t="s">
        <v>965</v>
      </c>
      <c r="B87" s="3">
        <v>43783</v>
      </c>
      <c r="C87" s="2" t="s">
        <v>966</v>
      </c>
      <c r="D87" t="s">
        <v>6161</v>
      </c>
      <c r="E87" s="2">
        <v>1</v>
      </c>
      <c r="F87" s="2" t="str">
        <f>_xlfn.XLOOKUP(C87,customers!$A$2:$A$1001,customers!$B$2:$B$1001,,0)</f>
        <v>Zaccaria Sherewood</v>
      </c>
      <c r="G87" s="2" t="str">
        <f>_xlfn.XLOOKUP(C87,customers!$A$1:$A$1001,customers!$G$1:$G$1001,,0)</f>
        <v>United States</v>
      </c>
      <c r="H87" t="str">
        <f>INDEX(products!$A$1:$G$49,MATCH(RFM_prep!$D87,products!$A$1:$A$49,0),MATCH(RFM_prep!H$2,products!$A$1:$G$1,0))</f>
        <v>Lib</v>
      </c>
      <c r="I87">
        <f>INDEX(products!$A$1:$G$49,MATCH(RFM_prep!$D87,products!$A$1:$A$49,0),MATCH(RFM_prep!I$2,products!$A$1:$G$1,0))</f>
        <v>9.51</v>
      </c>
      <c r="J87">
        <f>I87*E87</f>
        <v>9.51</v>
      </c>
      <c r="K87" t="str">
        <f>_xlfn.XLOOKUP(C87,customers!$A$2:$A$1001,customers!$I$2:$I$1001,,0)</f>
        <v>No</v>
      </c>
      <c r="L87" t="str">
        <f t="shared" si="5"/>
        <v>1010</v>
      </c>
      <c r="N87" s="6" t="s">
        <v>2164</v>
      </c>
      <c r="O87" s="8">
        <v>44258</v>
      </c>
      <c r="P87" s="7">
        <v>1</v>
      </c>
      <c r="Q87" s="7">
        <v>16.11</v>
      </c>
      <c r="S87" t="s">
        <v>2164</v>
      </c>
      <c r="T87" s="8">
        <v>44258</v>
      </c>
      <c r="U87">
        <v>1</v>
      </c>
      <c r="V87">
        <v>16.11</v>
      </c>
      <c r="W87" s="7">
        <v>535</v>
      </c>
      <c r="X87">
        <f t="shared" si="6"/>
        <v>5</v>
      </c>
      <c r="Y87">
        <f t="shared" si="7"/>
        <v>0</v>
      </c>
      <c r="Z87">
        <f t="shared" si="8"/>
        <v>2</v>
      </c>
      <c r="AA87" s="10">
        <f t="shared" si="9"/>
        <v>2.3333333333333335</v>
      </c>
      <c r="AB87"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At Risk</v>
      </c>
      <c r="AC87" t="str">
        <f>_xlfn.XLOOKUP(table_RFM_processed[[#This Row],[Customer ID]],table_RFM_preprocess[Customer ID],table_RFM_preprocess[Loyalty Card],,0)</f>
        <v>Yes</v>
      </c>
    </row>
    <row r="88" spans="1:29" x14ac:dyDescent="0.25">
      <c r="A88" s="2" t="s">
        <v>971</v>
      </c>
      <c r="B88" s="3">
        <v>43664</v>
      </c>
      <c r="C88" s="2" t="s">
        <v>972</v>
      </c>
      <c r="D88" t="s">
        <v>6182</v>
      </c>
      <c r="E88" s="2">
        <v>3</v>
      </c>
      <c r="F88" s="2" t="str">
        <f>_xlfn.XLOOKUP(C88,customers!$A$2:$A$1001,customers!$B$2:$B$1001,,0)</f>
        <v>Jeffrey Dufaire</v>
      </c>
      <c r="G88" s="2" t="str">
        <f>_xlfn.XLOOKUP(C88,customers!$A$1:$A$1001,customers!$G$1:$G$1001,,0)</f>
        <v>United States</v>
      </c>
      <c r="H88" t="str">
        <f>INDEX(products!$A$1:$G$49,MATCH(RFM_prep!$D88,products!$A$1:$A$49,0),MATCH(RFM_prep!H$2,products!$A$1:$G$1,0))</f>
        <v>Ara</v>
      </c>
      <c r="I88">
        <f>INDEX(products!$A$1:$G$49,MATCH(RFM_prep!$D88,products!$A$1:$A$49,0),MATCH(RFM_prep!I$2,products!$A$1:$G$1,0))</f>
        <v>29.784999999999997</v>
      </c>
      <c r="J88">
        <f>I88*E88</f>
        <v>89.35499999999999</v>
      </c>
      <c r="K88" t="str">
        <f>_xlfn.XLOOKUP(C88,customers!$A$2:$A$1001,customers!$I$2:$I$1001,,0)</f>
        <v>No</v>
      </c>
      <c r="L88" t="str">
        <f t="shared" si="5"/>
        <v>1129</v>
      </c>
      <c r="N88" s="6" t="s">
        <v>5950</v>
      </c>
      <c r="O88" s="8">
        <v>43491</v>
      </c>
      <c r="P88" s="7">
        <v>1</v>
      </c>
      <c r="Q88" s="7">
        <v>53.46</v>
      </c>
      <c r="S88" t="s">
        <v>5950</v>
      </c>
      <c r="T88" s="8">
        <v>43491</v>
      </c>
      <c r="U88">
        <v>1</v>
      </c>
      <c r="V88">
        <v>53.46</v>
      </c>
      <c r="W88" s="7">
        <v>1302</v>
      </c>
      <c r="X88">
        <f t="shared" si="6"/>
        <v>0</v>
      </c>
      <c r="Y88">
        <f t="shared" si="7"/>
        <v>0</v>
      </c>
      <c r="Z88">
        <f t="shared" si="8"/>
        <v>6</v>
      </c>
      <c r="AA88" s="10">
        <f t="shared" si="9"/>
        <v>2</v>
      </c>
      <c r="AB88"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At Risk</v>
      </c>
      <c r="AC88" t="str">
        <f>_xlfn.XLOOKUP(table_RFM_processed[[#This Row],[Customer ID]],table_RFM_preprocess[Customer ID],table_RFM_preprocess[Loyalty Card],,0)</f>
        <v>Yes</v>
      </c>
    </row>
    <row r="89" spans="1:29" x14ac:dyDescent="0.25">
      <c r="A89" s="2" t="s">
        <v>971</v>
      </c>
      <c r="B89" s="3">
        <v>43664</v>
      </c>
      <c r="C89" s="2" t="s">
        <v>972</v>
      </c>
      <c r="D89" t="s">
        <v>6154</v>
      </c>
      <c r="E89" s="2">
        <v>4</v>
      </c>
      <c r="F89" s="2" t="str">
        <f>_xlfn.XLOOKUP(C89,customers!$A$2:$A$1001,customers!$B$2:$B$1001,,0)</f>
        <v>Jeffrey Dufaire</v>
      </c>
      <c r="G89" s="2" t="str">
        <f>_xlfn.XLOOKUP(C89,customers!$A$1:$A$1001,customers!$G$1:$G$1001,,0)</f>
        <v>United States</v>
      </c>
      <c r="H89" t="str">
        <f>INDEX(products!$A$1:$G$49,MATCH(RFM_prep!$D89,products!$A$1:$A$49,0),MATCH(RFM_prep!H$2,products!$A$1:$G$1,0))</f>
        <v>Ara</v>
      </c>
      <c r="I89">
        <f>INDEX(products!$A$1:$G$49,MATCH(RFM_prep!$D89,products!$A$1:$A$49,0),MATCH(RFM_prep!I$2,products!$A$1:$G$1,0))</f>
        <v>2.9849999999999999</v>
      </c>
      <c r="J89">
        <f>I89*E89</f>
        <v>11.94</v>
      </c>
      <c r="K89" t="str">
        <f>_xlfn.XLOOKUP(C89,customers!$A$2:$A$1001,customers!$I$2:$I$1001,,0)</f>
        <v>No</v>
      </c>
      <c r="L89" t="str">
        <f t="shared" si="5"/>
        <v>1129</v>
      </c>
      <c r="N89" s="6" t="s">
        <v>3896</v>
      </c>
      <c r="O89" s="8">
        <v>43660</v>
      </c>
      <c r="P89" s="7">
        <v>1</v>
      </c>
      <c r="Q89" s="7">
        <v>8.9550000000000001</v>
      </c>
      <c r="S89" t="s">
        <v>3896</v>
      </c>
      <c r="T89" s="8">
        <v>43660</v>
      </c>
      <c r="U89">
        <v>1</v>
      </c>
      <c r="V89">
        <v>8.9550000000000001</v>
      </c>
      <c r="W89" s="7">
        <v>1133</v>
      </c>
      <c r="X89">
        <f t="shared" si="6"/>
        <v>1</v>
      </c>
      <c r="Y89">
        <f t="shared" si="7"/>
        <v>0</v>
      </c>
      <c r="Z89">
        <f t="shared" si="8"/>
        <v>1</v>
      </c>
      <c r="AA89" s="10">
        <f t="shared" si="9"/>
        <v>0.66666666666666663</v>
      </c>
      <c r="AB89"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Lost</v>
      </c>
      <c r="AC89" t="str">
        <f>_xlfn.XLOOKUP(table_RFM_processed[[#This Row],[Customer ID]],table_RFM_preprocess[Customer ID],table_RFM_preprocess[Loyalty Card],,0)</f>
        <v>No</v>
      </c>
    </row>
    <row r="90" spans="1:29" x14ac:dyDescent="0.25">
      <c r="A90" s="2" t="s">
        <v>980</v>
      </c>
      <c r="B90" s="3">
        <v>44289</v>
      </c>
      <c r="C90" s="2" t="s">
        <v>981</v>
      </c>
      <c r="D90" t="s">
        <v>6155</v>
      </c>
      <c r="E90" s="2">
        <v>3</v>
      </c>
      <c r="F90" s="2" t="str">
        <f>_xlfn.XLOOKUP(C90,customers!$A$2:$A$1001,customers!$B$2:$B$1001,,0)</f>
        <v>Beitris Keaveney</v>
      </c>
      <c r="G90" s="2" t="str">
        <f>_xlfn.XLOOKUP(C90,customers!$A$1:$A$1001,customers!$G$1:$G$1001,,0)</f>
        <v>United States</v>
      </c>
      <c r="H90" t="str">
        <f>INDEX(products!$A$1:$G$49,MATCH(RFM_prep!$D90,products!$A$1:$A$49,0),MATCH(RFM_prep!H$2,products!$A$1:$G$1,0))</f>
        <v>Ara</v>
      </c>
      <c r="I90">
        <f>INDEX(products!$A$1:$G$49,MATCH(RFM_prep!$D90,products!$A$1:$A$49,0),MATCH(RFM_prep!I$2,products!$A$1:$G$1,0))</f>
        <v>11.25</v>
      </c>
      <c r="J90">
        <f>I90*E90</f>
        <v>33.75</v>
      </c>
      <c r="K90" t="str">
        <f>_xlfn.XLOOKUP(C90,customers!$A$2:$A$1001,customers!$I$2:$I$1001,,0)</f>
        <v>No</v>
      </c>
      <c r="L90" t="str">
        <f t="shared" si="5"/>
        <v>504</v>
      </c>
      <c r="N90" s="6" t="s">
        <v>3215</v>
      </c>
      <c r="O90" s="8">
        <v>44247</v>
      </c>
      <c r="P90" s="7">
        <v>1</v>
      </c>
      <c r="Q90" s="7">
        <v>139.72499999999999</v>
      </c>
      <c r="S90" t="s">
        <v>3215</v>
      </c>
      <c r="T90" s="8">
        <v>44247</v>
      </c>
      <c r="U90">
        <v>1</v>
      </c>
      <c r="V90">
        <v>139.72499999999999</v>
      </c>
      <c r="W90" s="7">
        <v>546</v>
      </c>
      <c r="X90">
        <f t="shared" si="6"/>
        <v>5</v>
      </c>
      <c r="Y90">
        <f t="shared" si="7"/>
        <v>0</v>
      </c>
      <c r="Z90">
        <f t="shared" si="8"/>
        <v>9</v>
      </c>
      <c r="AA90" s="10">
        <f t="shared" si="9"/>
        <v>4.666666666666667</v>
      </c>
      <c r="AB90"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Need Attention</v>
      </c>
      <c r="AC90" t="str">
        <f>_xlfn.XLOOKUP(table_RFM_processed[[#This Row],[Customer ID]],table_RFM_preprocess[Customer ID],table_RFM_preprocess[Loyalty Card],,0)</f>
        <v>Yes</v>
      </c>
    </row>
    <row r="91" spans="1:29" x14ac:dyDescent="0.25">
      <c r="A91" s="2" t="s">
        <v>985</v>
      </c>
      <c r="B91" s="3">
        <v>44284</v>
      </c>
      <c r="C91" s="2" t="s">
        <v>986</v>
      </c>
      <c r="D91" t="s">
        <v>6179</v>
      </c>
      <c r="E91" s="2">
        <v>3</v>
      </c>
      <c r="F91" s="2" t="str">
        <f>_xlfn.XLOOKUP(C91,customers!$A$2:$A$1001,customers!$B$2:$B$1001,,0)</f>
        <v>Elna Grise</v>
      </c>
      <c r="G91" s="2" t="str">
        <f>_xlfn.XLOOKUP(C91,customers!$A$1:$A$1001,customers!$G$1:$G$1001,,0)</f>
        <v>United States</v>
      </c>
      <c r="H91" t="str">
        <f>INDEX(products!$A$1:$G$49,MATCH(RFM_prep!$D91,products!$A$1:$A$49,0),MATCH(RFM_prep!H$2,products!$A$1:$G$1,0))</f>
        <v>Rob</v>
      </c>
      <c r="I91">
        <f>INDEX(products!$A$1:$G$49,MATCH(RFM_prep!$D91,products!$A$1:$A$49,0),MATCH(RFM_prep!I$2,products!$A$1:$G$1,0))</f>
        <v>11.95</v>
      </c>
      <c r="J91">
        <f>I91*E91</f>
        <v>35.849999999999994</v>
      </c>
      <c r="K91" t="str">
        <f>_xlfn.XLOOKUP(C91,customers!$A$2:$A$1001,customers!$I$2:$I$1001,,0)</f>
        <v>No</v>
      </c>
      <c r="L91" t="str">
        <f t="shared" si="5"/>
        <v>509</v>
      </c>
      <c r="N91" s="6" t="s">
        <v>801</v>
      </c>
      <c r="O91" s="8">
        <v>44168</v>
      </c>
      <c r="P91" s="7">
        <v>1</v>
      </c>
      <c r="Q91" s="7">
        <v>47.55</v>
      </c>
      <c r="S91" t="s">
        <v>801</v>
      </c>
      <c r="T91" s="8">
        <v>44168</v>
      </c>
      <c r="U91">
        <v>1</v>
      </c>
      <c r="V91">
        <v>47.55</v>
      </c>
      <c r="W91" s="7">
        <v>625</v>
      </c>
      <c r="X91">
        <f t="shared" si="6"/>
        <v>5</v>
      </c>
      <c r="Y91">
        <f t="shared" si="7"/>
        <v>0</v>
      </c>
      <c r="Z91">
        <f t="shared" si="8"/>
        <v>6</v>
      </c>
      <c r="AA91" s="10">
        <f t="shared" si="9"/>
        <v>3.6666666666666665</v>
      </c>
      <c r="AB91"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Need Attention</v>
      </c>
      <c r="AC91" t="str">
        <f>_xlfn.XLOOKUP(table_RFM_processed[[#This Row],[Customer ID]],table_RFM_preprocess[Customer ID],table_RFM_preprocess[Loyalty Card],,0)</f>
        <v>No</v>
      </c>
    </row>
    <row r="92" spans="1:29" x14ac:dyDescent="0.25">
      <c r="A92" s="2" t="s">
        <v>990</v>
      </c>
      <c r="B92" s="3">
        <v>44545</v>
      </c>
      <c r="C92" s="2" t="s">
        <v>991</v>
      </c>
      <c r="D92" t="s">
        <v>6140</v>
      </c>
      <c r="E92" s="2">
        <v>6</v>
      </c>
      <c r="F92" s="2" t="str">
        <f>_xlfn.XLOOKUP(C92,customers!$A$2:$A$1001,customers!$B$2:$B$1001,,0)</f>
        <v>Torie Gottelier</v>
      </c>
      <c r="G92" s="2" t="str">
        <f>_xlfn.XLOOKUP(C92,customers!$A$1:$A$1001,customers!$G$1:$G$1001,,0)</f>
        <v>United States</v>
      </c>
      <c r="H92" t="str">
        <f>INDEX(products!$A$1:$G$49,MATCH(RFM_prep!$D92,products!$A$1:$A$49,0),MATCH(RFM_prep!H$2,products!$A$1:$G$1,0))</f>
        <v>Ara</v>
      </c>
      <c r="I92">
        <f>INDEX(products!$A$1:$G$49,MATCH(RFM_prep!$D92,products!$A$1:$A$49,0),MATCH(RFM_prep!I$2,products!$A$1:$G$1,0))</f>
        <v>12.95</v>
      </c>
      <c r="J92">
        <f>I92*E92</f>
        <v>77.699999999999989</v>
      </c>
      <c r="K92" t="str">
        <f>_xlfn.XLOOKUP(C92,customers!$A$2:$A$1001,customers!$I$2:$I$1001,,0)</f>
        <v>No</v>
      </c>
      <c r="L92" t="str">
        <f t="shared" si="5"/>
        <v>248</v>
      </c>
      <c r="N92" s="6" t="s">
        <v>3119</v>
      </c>
      <c r="O92" s="8">
        <v>43814</v>
      </c>
      <c r="P92" s="7">
        <v>1</v>
      </c>
      <c r="Q92" s="7">
        <v>20.584999999999997</v>
      </c>
      <c r="S92" t="s">
        <v>3119</v>
      </c>
      <c r="T92" s="8">
        <v>43814</v>
      </c>
      <c r="U92">
        <v>1</v>
      </c>
      <c r="V92">
        <v>20.584999999999997</v>
      </c>
      <c r="W92" s="7">
        <v>979</v>
      </c>
      <c r="X92">
        <f t="shared" si="6"/>
        <v>2</v>
      </c>
      <c r="Y92">
        <f t="shared" si="7"/>
        <v>0</v>
      </c>
      <c r="Z92">
        <f t="shared" si="8"/>
        <v>3</v>
      </c>
      <c r="AA92" s="10">
        <f t="shared" si="9"/>
        <v>1.6666666666666667</v>
      </c>
      <c r="AB92"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At Risk</v>
      </c>
      <c r="AC92" t="str">
        <f>_xlfn.XLOOKUP(table_RFM_processed[[#This Row],[Customer ID]],table_RFM_preprocess[Customer ID],table_RFM_preprocess[Loyalty Card],,0)</f>
        <v>Yes</v>
      </c>
    </row>
    <row r="93" spans="1:29" x14ac:dyDescent="0.25">
      <c r="A93" s="2" t="s">
        <v>996</v>
      </c>
      <c r="B93" s="3">
        <v>43971</v>
      </c>
      <c r="C93" s="2" t="s">
        <v>997</v>
      </c>
      <c r="D93" t="s">
        <v>6140</v>
      </c>
      <c r="E93" s="2">
        <v>4</v>
      </c>
      <c r="F93" s="2" t="str">
        <f>_xlfn.XLOOKUP(C93,customers!$A$2:$A$1001,customers!$B$2:$B$1001,,0)</f>
        <v>Loydie Langlais</v>
      </c>
      <c r="G93" s="2" t="str">
        <f>_xlfn.XLOOKUP(C93,customers!$A$1:$A$1001,customers!$G$1:$G$1001,,0)</f>
        <v>Ireland</v>
      </c>
      <c r="H93" t="str">
        <f>INDEX(products!$A$1:$G$49,MATCH(RFM_prep!$D93,products!$A$1:$A$49,0),MATCH(RFM_prep!H$2,products!$A$1:$G$1,0))</f>
        <v>Ara</v>
      </c>
      <c r="I93">
        <f>INDEX(products!$A$1:$G$49,MATCH(RFM_prep!$D93,products!$A$1:$A$49,0),MATCH(RFM_prep!I$2,products!$A$1:$G$1,0))</f>
        <v>12.95</v>
      </c>
      <c r="J93">
        <f>I93*E93</f>
        <v>51.8</v>
      </c>
      <c r="K93" t="str">
        <f>_xlfn.XLOOKUP(C93,customers!$A$2:$A$1001,customers!$I$2:$I$1001,,0)</f>
        <v>Yes</v>
      </c>
      <c r="L93" t="str">
        <f t="shared" si="5"/>
        <v>822</v>
      </c>
      <c r="N93" s="6" t="s">
        <v>3159</v>
      </c>
      <c r="O93" s="8">
        <v>43869</v>
      </c>
      <c r="P93" s="7">
        <v>1</v>
      </c>
      <c r="Q93" s="7">
        <v>5.97</v>
      </c>
      <c r="S93" t="s">
        <v>3159</v>
      </c>
      <c r="T93" s="8">
        <v>43869</v>
      </c>
      <c r="U93">
        <v>1</v>
      </c>
      <c r="V93">
        <v>5.97</v>
      </c>
      <c r="W93" s="7">
        <v>924</v>
      </c>
      <c r="X93">
        <f t="shared" si="6"/>
        <v>2</v>
      </c>
      <c r="Y93">
        <f t="shared" si="7"/>
        <v>0</v>
      </c>
      <c r="Z93">
        <f t="shared" si="8"/>
        <v>0</v>
      </c>
      <c r="AA93" s="10">
        <f t="shared" si="9"/>
        <v>0.66666666666666663</v>
      </c>
      <c r="AB93"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Lost</v>
      </c>
      <c r="AC93" t="str">
        <f>_xlfn.XLOOKUP(table_RFM_processed[[#This Row],[Customer ID]],table_RFM_preprocess[Customer ID],table_RFM_preprocess[Loyalty Card],,0)</f>
        <v>No</v>
      </c>
    </row>
    <row r="94" spans="1:29" x14ac:dyDescent="0.25">
      <c r="A94" s="2" t="s">
        <v>1001</v>
      </c>
      <c r="B94" s="3">
        <v>44137</v>
      </c>
      <c r="C94" s="2" t="s">
        <v>1002</v>
      </c>
      <c r="D94" t="s">
        <v>6175</v>
      </c>
      <c r="E94" s="2">
        <v>4</v>
      </c>
      <c r="F94" s="2" t="str">
        <f>_xlfn.XLOOKUP(C94,customers!$A$2:$A$1001,customers!$B$2:$B$1001,,0)</f>
        <v>Adham Greenhead</v>
      </c>
      <c r="G94" s="2" t="str">
        <f>_xlfn.XLOOKUP(C94,customers!$A$1:$A$1001,customers!$G$1:$G$1001,,0)</f>
        <v>United States</v>
      </c>
      <c r="H94" t="str">
        <f>INDEX(products!$A$1:$G$49,MATCH(RFM_prep!$D94,products!$A$1:$A$49,0),MATCH(RFM_prep!H$2,products!$A$1:$G$1,0))</f>
        <v>Ara</v>
      </c>
      <c r="I94">
        <f>INDEX(products!$A$1:$G$49,MATCH(RFM_prep!$D94,products!$A$1:$A$49,0),MATCH(RFM_prep!I$2,products!$A$1:$G$1,0))</f>
        <v>25.874999999999996</v>
      </c>
      <c r="J94">
        <f>I94*E94</f>
        <v>103.49999999999999</v>
      </c>
      <c r="K94" t="str">
        <f>_xlfn.XLOOKUP(C94,customers!$A$2:$A$1001,customers!$I$2:$I$1001,,0)</f>
        <v>No</v>
      </c>
      <c r="L94" t="str">
        <f t="shared" si="5"/>
        <v>656</v>
      </c>
      <c r="N94" s="6" t="s">
        <v>3594</v>
      </c>
      <c r="O94" s="8">
        <v>44265</v>
      </c>
      <c r="P94" s="7">
        <v>2</v>
      </c>
      <c r="Q94" s="7">
        <v>28.574999999999999</v>
      </c>
      <c r="S94" t="s">
        <v>3594</v>
      </c>
      <c r="T94" s="8">
        <v>44265</v>
      </c>
      <c r="U94">
        <v>2</v>
      </c>
      <c r="V94">
        <v>28.574999999999999</v>
      </c>
      <c r="W94" s="7">
        <v>528</v>
      </c>
      <c r="X94">
        <f t="shared" si="6"/>
        <v>5</v>
      </c>
      <c r="Y94">
        <f t="shared" si="7"/>
        <v>9</v>
      </c>
      <c r="Z94">
        <f t="shared" si="8"/>
        <v>4</v>
      </c>
      <c r="AA94" s="10">
        <f t="shared" si="9"/>
        <v>6</v>
      </c>
      <c r="AB94"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Promising</v>
      </c>
      <c r="AC94" t="str">
        <f>_xlfn.XLOOKUP(table_RFM_processed[[#This Row],[Customer ID]],table_RFM_preprocess[Customer ID],table_RFM_preprocess[Loyalty Card],,0)</f>
        <v>Yes</v>
      </c>
    </row>
    <row r="95" spans="1:29" x14ac:dyDescent="0.25">
      <c r="A95" s="2" t="s">
        <v>1007</v>
      </c>
      <c r="B95" s="3">
        <v>44037</v>
      </c>
      <c r="C95" s="2" t="s">
        <v>1008</v>
      </c>
      <c r="D95" t="s">
        <v>6171</v>
      </c>
      <c r="E95" s="2">
        <v>3</v>
      </c>
      <c r="F95" s="2" t="str">
        <f>_xlfn.XLOOKUP(C95,customers!$A$2:$A$1001,customers!$B$2:$B$1001,,0)</f>
        <v>Hamish MacSherry</v>
      </c>
      <c r="G95" s="2" t="str">
        <f>_xlfn.XLOOKUP(C95,customers!$A$1:$A$1001,customers!$G$1:$G$1001,,0)</f>
        <v>United States</v>
      </c>
      <c r="H95" t="str">
        <f>INDEX(products!$A$1:$G$49,MATCH(RFM_prep!$D95,products!$A$1:$A$49,0),MATCH(RFM_prep!H$2,products!$A$1:$G$1,0))</f>
        <v>Exc</v>
      </c>
      <c r="I95">
        <f>INDEX(products!$A$1:$G$49,MATCH(RFM_prep!$D95,products!$A$1:$A$49,0),MATCH(RFM_prep!I$2,products!$A$1:$G$1,0))</f>
        <v>14.85</v>
      </c>
      <c r="J95">
        <f>I95*E95</f>
        <v>44.55</v>
      </c>
      <c r="K95" t="str">
        <f>_xlfn.XLOOKUP(C95,customers!$A$2:$A$1001,customers!$I$2:$I$1001,,0)</f>
        <v>Yes</v>
      </c>
      <c r="L95" t="str">
        <f t="shared" si="5"/>
        <v>756</v>
      </c>
      <c r="N95" s="6" t="s">
        <v>3808</v>
      </c>
      <c r="O95" s="8">
        <v>44267</v>
      </c>
      <c r="P95" s="7">
        <v>1</v>
      </c>
      <c r="Q95" s="7">
        <v>7.77</v>
      </c>
      <c r="S95" t="s">
        <v>3808</v>
      </c>
      <c r="T95" s="8">
        <v>44267</v>
      </c>
      <c r="U95">
        <v>1</v>
      </c>
      <c r="V95">
        <v>7.77</v>
      </c>
      <c r="W95" s="7">
        <v>526</v>
      </c>
      <c r="X95">
        <f t="shared" si="6"/>
        <v>5</v>
      </c>
      <c r="Y95">
        <f t="shared" si="7"/>
        <v>0</v>
      </c>
      <c r="Z95">
        <f t="shared" si="8"/>
        <v>0</v>
      </c>
      <c r="AA95" s="10">
        <f t="shared" si="9"/>
        <v>1.6666666666666667</v>
      </c>
      <c r="AB95"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At Risk</v>
      </c>
      <c r="AC95" t="str">
        <f>_xlfn.XLOOKUP(table_RFM_processed[[#This Row],[Customer ID]],table_RFM_preprocess[Customer ID],table_RFM_preprocess[Loyalty Card],,0)</f>
        <v>Yes</v>
      </c>
    </row>
    <row r="96" spans="1:29" x14ac:dyDescent="0.25">
      <c r="A96" s="2" t="s">
        <v>1012</v>
      </c>
      <c r="B96" s="3">
        <v>43538</v>
      </c>
      <c r="C96" s="2" t="s">
        <v>1013</v>
      </c>
      <c r="D96" t="s">
        <v>6176</v>
      </c>
      <c r="E96" s="2">
        <v>4</v>
      </c>
      <c r="F96" s="2" t="str">
        <f>_xlfn.XLOOKUP(C96,customers!$A$2:$A$1001,customers!$B$2:$B$1001,,0)</f>
        <v>Else Langcaster</v>
      </c>
      <c r="G96" s="2" t="str">
        <f>_xlfn.XLOOKUP(C96,customers!$A$1:$A$1001,customers!$G$1:$G$1001,,0)</f>
        <v>United Kingdom</v>
      </c>
      <c r="H96" t="str">
        <f>INDEX(products!$A$1:$G$49,MATCH(RFM_prep!$D96,products!$A$1:$A$49,0),MATCH(RFM_prep!H$2,products!$A$1:$G$1,0))</f>
        <v>Exc</v>
      </c>
      <c r="I96">
        <f>INDEX(products!$A$1:$G$49,MATCH(RFM_prep!$D96,products!$A$1:$A$49,0),MATCH(RFM_prep!I$2,products!$A$1:$G$1,0))</f>
        <v>8.91</v>
      </c>
      <c r="J96">
        <f>I96*E96</f>
        <v>35.64</v>
      </c>
      <c r="K96" t="str">
        <f>_xlfn.XLOOKUP(C96,customers!$A$2:$A$1001,customers!$I$2:$I$1001,,0)</f>
        <v>Yes</v>
      </c>
      <c r="L96" t="str">
        <f t="shared" si="5"/>
        <v>1255</v>
      </c>
      <c r="N96" s="6" t="s">
        <v>1737</v>
      </c>
      <c r="O96" s="8">
        <v>44513</v>
      </c>
      <c r="P96" s="7">
        <v>1</v>
      </c>
      <c r="Q96" s="7">
        <v>77.699999999999989</v>
      </c>
      <c r="S96" t="s">
        <v>1737</v>
      </c>
      <c r="T96" s="8">
        <v>44513</v>
      </c>
      <c r="U96">
        <v>1</v>
      </c>
      <c r="V96">
        <v>77.699999999999989</v>
      </c>
      <c r="W96" s="7">
        <v>280</v>
      </c>
      <c r="X96">
        <f t="shared" si="6"/>
        <v>7</v>
      </c>
      <c r="Y96">
        <f t="shared" si="7"/>
        <v>0</v>
      </c>
      <c r="Z96">
        <f t="shared" si="8"/>
        <v>8</v>
      </c>
      <c r="AA96" s="10">
        <f t="shared" si="9"/>
        <v>5</v>
      </c>
      <c r="AB96"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Potential Promising</v>
      </c>
      <c r="AC96" t="str">
        <f>_xlfn.XLOOKUP(table_RFM_processed[[#This Row],[Customer ID]],table_RFM_preprocess[Customer ID],table_RFM_preprocess[Loyalty Card],,0)</f>
        <v>Yes</v>
      </c>
    </row>
    <row r="97" spans="1:29" x14ac:dyDescent="0.25">
      <c r="A97" s="2" t="s">
        <v>1018</v>
      </c>
      <c r="B97" s="3">
        <v>44014</v>
      </c>
      <c r="C97" s="2" t="s">
        <v>1019</v>
      </c>
      <c r="D97" t="s">
        <v>6154</v>
      </c>
      <c r="E97" s="2">
        <v>6</v>
      </c>
      <c r="F97" s="2" t="str">
        <f>_xlfn.XLOOKUP(C97,customers!$A$2:$A$1001,customers!$B$2:$B$1001,,0)</f>
        <v>Rudy Farquharson</v>
      </c>
      <c r="G97" s="2" t="str">
        <f>_xlfn.XLOOKUP(C97,customers!$A$1:$A$1001,customers!$G$1:$G$1001,,0)</f>
        <v>Ireland</v>
      </c>
      <c r="H97" t="str">
        <f>INDEX(products!$A$1:$G$49,MATCH(RFM_prep!$D97,products!$A$1:$A$49,0),MATCH(RFM_prep!H$2,products!$A$1:$G$1,0))</f>
        <v>Ara</v>
      </c>
      <c r="I97">
        <f>INDEX(products!$A$1:$G$49,MATCH(RFM_prep!$D97,products!$A$1:$A$49,0),MATCH(RFM_prep!I$2,products!$A$1:$G$1,0))</f>
        <v>2.9849999999999999</v>
      </c>
      <c r="J97">
        <f>I97*E97</f>
        <v>17.91</v>
      </c>
      <c r="K97" t="str">
        <f>_xlfn.XLOOKUP(C97,customers!$A$2:$A$1001,customers!$I$2:$I$1001,,0)</f>
        <v>Yes</v>
      </c>
      <c r="L97" t="str">
        <f t="shared" si="5"/>
        <v>779</v>
      </c>
      <c r="N97" s="6" t="s">
        <v>3454</v>
      </c>
      <c r="O97" s="8">
        <v>44255</v>
      </c>
      <c r="P97" s="7">
        <v>1</v>
      </c>
      <c r="Q97" s="7">
        <v>72.91</v>
      </c>
      <c r="S97" t="s">
        <v>3454</v>
      </c>
      <c r="T97" s="8">
        <v>44255</v>
      </c>
      <c r="U97">
        <v>1</v>
      </c>
      <c r="V97">
        <v>72.91</v>
      </c>
      <c r="W97" s="7">
        <v>538</v>
      </c>
      <c r="X97">
        <f t="shared" si="6"/>
        <v>5</v>
      </c>
      <c r="Y97">
        <f t="shared" si="7"/>
        <v>0</v>
      </c>
      <c r="Z97">
        <f t="shared" si="8"/>
        <v>7</v>
      </c>
      <c r="AA97" s="10">
        <f t="shared" si="9"/>
        <v>4</v>
      </c>
      <c r="AB97"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Need Attention</v>
      </c>
      <c r="AC97" t="str">
        <f>_xlfn.XLOOKUP(table_RFM_processed[[#This Row],[Customer ID]],table_RFM_preprocess[Customer ID],table_RFM_preprocess[Loyalty Card],,0)</f>
        <v>No</v>
      </c>
    </row>
    <row r="98" spans="1:29" x14ac:dyDescent="0.25">
      <c r="A98" s="2" t="s">
        <v>1022</v>
      </c>
      <c r="B98" s="3">
        <v>43816</v>
      </c>
      <c r="C98" s="2" t="s">
        <v>1023</v>
      </c>
      <c r="D98" t="s">
        <v>6175</v>
      </c>
      <c r="E98" s="2">
        <v>6</v>
      </c>
      <c r="F98" s="2" t="str">
        <f>_xlfn.XLOOKUP(C98,customers!$A$2:$A$1001,customers!$B$2:$B$1001,,0)</f>
        <v>Norene Magauran</v>
      </c>
      <c r="G98" s="2" t="str">
        <f>_xlfn.XLOOKUP(C98,customers!$A$1:$A$1001,customers!$G$1:$G$1001,,0)</f>
        <v>United States</v>
      </c>
      <c r="H98" t="str">
        <f>INDEX(products!$A$1:$G$49,MATCH(RFM_prep!$D98,products!$A$1:$A$49,0),MATCH(RFM_prep!H$2,products!$A$1:$G$1,0))</f>
        <v>Ara</v>
      </c>
      <c r="I98">
        <f>INDEX(products!$A$1:$G$49,MATCH(RFM_prep!$D98,products!$A$1:$A$49,0),MATCH(RFM_prep!I$2,products!$A$1:$G$1,0))</f>
        <v>25.874999999999996</v>
      </c>
      <c r="J98">
        <f>I98*E98</f>
        <v>155.24999999999997</v>
      </c>
      <c r="K98" t="str">
        <f>_xlfn.XLOOKUP(C98,customers!$A$2:$A$1001,customers!$I$2:$I$1001,,0)</f>
        <v>No</v>
      </c>
      <c r="L98" t="str">
        <f t="shared" si="5"/>
        <v>977</v>
      </c>
      <c r="N98" s="6" t="s">
        <v>4671</v>
      </c>
      <c r="O98" s="8">
        <v>44643</v>
      </c>
      <c r="P98" s="7">
        <v>1</v>
      </c>
      <c r="Q98" s="7">
        <v>28.679999999999996</v>
      </c>
      <c r="S98" t="s">
        <v>4671</v>
      </c>
      <c r="T98" s="8">
        <v>44643</v>
      </c>
      <c r="U98">
        <v>1</v>
      </c>
      <c r="V98">
        <v>28.679999999999996</v>
      </c>
      <c r="W98" s="7">
        <v>150</v>
      </c>
      <c r="X98">
        <f t="shared" si="6"/>
        <v>8</v>
      </c>
      <c r="Y98">
        <f t="shared" si="7"/>
        <v>0</v>
      </c>
      <c r="Z98">
        <f t="shared" si="8"/>
        <v>4</v>
      </c>
      <c r="AA98" s="10">
        <f t="shared" si="9"/>
        <v>4</v>
      </c>
      <c r="AB98"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Need Attention</v>
      </c>
      <c r="AC98" t="str">
        <f>_xlfn.XLOOKUP(table_RFM_processed[[#This Row],[Customer ID]],table_RFM_preprocess[Customer ID],table_RFM_preprocess[Loyalty Card],,0)</f>
        <v>No</v>
      </c>
    </row>
    <row r="99" spans="1:29" x14ac:dyDescent="0.25">
      <c r="A99" s="2" t="s">
        <v>1027</v>
      </c>
      <c r="B99" s="3">
        <v>44171</v>
      </c>
      <c r="C99" s="2" t="s">
        <v>1028</v>
      </c>
      <c r="D99" t="s">
        <v>6154</v>
      </c>
      <c r="E99" s="2">
        <v>2</v>
      </c>
      <c r="F99" s="2" t="str">
        <f>_xlfn.XLOOKUP(C99,customers!$A$2:$A$1001,customers!$B$2:$B$1001,,0)</f>
        <v>Vicki Kirdsch</v>
      </c>
      <c r="G99" s="2" t="str">
        <f>_xlfn.XLOOKUP(C99,customers!$A$1:$A$1001,customers!$G$1:$G$1001,,0)</f>
        <v>United States</v>
      </c>
      <c r="H99" t="str">
        <f>INDEX(products!$A$1:$G$49,MATCH(RFM_prep!$D99,products!$A$1:$A$49,0),MATCH(RFM_prep!H$2,products!$A$1:$G$1,0))</f>
        <v>Ara</v>
      </c>
      <c r="I99">
        <f>INDEX(products!$A$1:$G$49,MATCH(RFM_prep!$D99,products!$A$1:$A$49,0),MATCH(RFM_prep!I$2,products!$A$1:$G$1,0))</f>
        <v>2.9849999999999999</v>
      </c>
      <c r="J99">
        <f>I99*E99</f>
        <v>5.97</v>
      </c>
      <c r="K99" t="str">
        <f>_xlfn.XLOOKUP(C99,customers!$A$2:$A$1001,customers!$I$2:$I$1001,,0)</f>
        <v>No</v>
      </c>
      <c r="L99" t="str">
        <f t="shared" si="5"/>
        <v>622</v>
      </c>
      <c r="N99" s="6" t="s">
        <v>3824</v>
      </c>
      <c r="O99" s="8">
        <v>43950</v>
      </c>
      <c r="P99" s="7">
        <v>1</v>
      </c>
      <c r="Q99" s="7">
        <v>63.249999999999993</v>
      </c>
      <c r="S99" t="s">
        <v>3824</v>
      </c>
      <c r="T99" s="8">
        <v>43950</v>
      </c>
      <c r="U99">
        <v>1</v>
      </c>
      <c r="V99">
        <v>63.249999999999993</v>
      </c>
      <c r="W99" s="7">
        <v>843</v>
      </c>
      <c r="X99">
        <f t="shared" si="6"/>
        <v>3</v>
      </c>
      <c r="Y99">
        <f t="shared" si="7"/>
        <v>0</v>
      </c>
      <c r="Z99">
        <f t="shared" si="8"/>
        <v>7</v>
      </c>
      <c r="AA99" s="10">
        <f t="shared" si="9"/>
        <v>3.3333333333333335</v>
      </c>
      <c r="AB99"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Need Attention</v>
      </c>
      <c r="AC99" t="str">
        <f>_xlfn.XLOOKUP(table_RFM_processed[[#This Row],[Customer ID]],table_RFM_preprocess[Customer ID],table_RFM_preprocess[Loyalty Card],,0)</f>
        <v>Yes</v>
      </c>
    </row>
    <row r="100" spans="1:29" x14ac:dyDescent="0.25">
      <c r="A100" s="2" t="s">
        <v>1032</v>
      </c>
      <c r="B100" s="3">
        <v>44259</v>
      </c>
      <c r="C100" s="2" t="s">
        <v>1033</v>
      </c>
      <c r="D100" t="s">
        <v>6157</v>
      </c>
      <c r="E100" s="2">
        <v>2</v>
      </c>
      <c r="F100" s="2" t="str">
        <f>_xlfn.XLOOKUP(C100,customers!$A$2:$A$1001,customers!$B$2:$B$1001,,0)</f>
        <v>Ilysa Whapple</v>
      </c>
      <c r="G100" s="2" t="str">
        <f>_xlfn.XLOOKUP(C100,customers!$A$1:$A$1001,customers!$G$1:$G$1001,,0)</f>
        <v>United States</v>
      </c>
      <c r="H100" t="str">
        <f>INDEX(products!$A$1:$G$49,MATCH(RFM_prep!$D100,products!$A$1:$A$49,0),MATCH(RFM_prep!H$2,products!$A$1:$G$1,0))</f>
        <v>Ara</v>
      </c>
      <c r="I100">
        <f>INDEX(products!$A$1:$G$49,MATCH(RFM_prep!$D100,products!$A$1:$A$49,0),MATCH(RFM_prep!I$2,products!$A$1:$G$1,0))</f>
        <v>6.75</v>
      </c>
      <c r="J100">
        <f>I100*E100</f>
        <v>13.5</v>
      </c>
      <c r="K100" t="str">
        <f>_xlfn.XLOOKUP(C100,customers!$A$2:$A$1001,customers!$I$2:$I$1001,,0)</f>
        <v>No</v>
      </c>
      <c r="L100" t="str">
        <f t="shared" si="5"/>
        <v>534</v>
      </c>
      <c r="N100" s="6" t="s">
        <v>5386</v>
      </c>
      <c r="O100" s="8">
        <v>44209</v>
      </c>
      <c r="P100" s="7">
        <v>1</v>
      </c>
      <c r="Q100" s="7">
        <v>17.91</v>
      </c>
      <c r="S100" t="s">
        <v>5386</v>
      </c>
      <c r="T100" s="8">
        <v>44209</v>
      </c>
      <c r="U100">
        <v>1</v>
      </c>
      <c r="V100">
        <v>17.91</v>
      </c>
      <c r="W100" s="7">
        <v>584</v>
      </c>
      <c r="X100">
        <f t="shared" si="6"/>
        <v>5</v>
      </c>
      <c r="Y100">
        <f t="shared" si="7"/>
        <v>0</v>
      </c>
      <c r="Z100">
        <f t="shared" si="8"/>
        <v>2</v>
      </c>
      <c r="AA100" s="10">
        <f t="shared" si="9"/>
        <v>2.3333333333333335</v>
      </c>
      <c r="AB100"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At Risk</v>
      </c>
      <c r="AC100" t="str">
        <f>_xlfn.XLOOKUP(table_RFM_processed[[#This Row],[Customer ID]],table_RFM_preprocess[Customer ID],table_RFM_preprocess[Loyalty Card],,0)</f>
        <v>No</v>
      </c>
    </row>
    <row r="101" spans="1:29" x14ac:dyDescent="0.25">
      <c r="A101" s="2" t="s">
        <v>1038</v>
      </c>
      <c r="B101" s="3">
        <v>44394</v>
      </c>
      <c r="C101" s="2" t="s">
        <v>1039</v>
      </c>
      <c r="D101" t="s">
        <v>6154</v>
      </c>
      <c r="E101" s="2">
        <v>1</v>
      </c>
      <c r="F101" s="2" t="str">
        <f>_xlfn.XLOOKUP(C101,customers!$A$2:$A$1001,customers!$B$2:$B$1001,,0)</f>
        <v>Ruy Cancellieri</v>
      </c>
      <c r="G101" s="2" t="str">
        <f>_xlfn.XLOOKUP(C101,customers!$A$1:$A$1001,customers!$G$1:$G$1001,,0)</f>
        <v>Ireland</v>
      </c>
      <c r="H101" t="str">
        <f>INDEX(products!$A$1:$G$49,MATCH(RFM_prep!$D101,products!$A$1:$A$49,0),MATCH(RFM_prep!H$2,products!$A$1:$G$1,0))</f>
        <v>Ara</v>
      </c>
      <c r="I101">
        <f>INDEX(products!$A$1:$G$49,MATCH(RFM_prep!$D101,products!$A$1:$A$49,0),MATCH(RFM_prep!I$2,products!$A$1:$G$1,0))</f>
        <v>2.9849999999999999</v>
      </c>
      <c r="J101">
        <f>I101*E101</f>
        <v>2.9849999999999999</v>
      </c>
      <c r="K101" t="str">
        <f>_xlfn.XLOOKUP(C101,customers!$A$2:$A$1001,customers!$I$2:$I$1001,,0)</f>
        <v>No</v>
      </c>
      <c r="L101" t="str">
        <f t="shared" si="5"/>
        <v>399</v>
      </c>
      <c r="N101" s="6" t="s">
        <v>2711</v>
      </c>
      <c r="O101" s="8">
        <v>44083</v>
      </c>
      <c r="P101" s="7">
        <v>1</v>
      </c>
      <c r="Q101" s="7">
        <v>109.93999999999998</v>
      </c>
      <c r="S101" t="s">
        <v>2711</v>
      </c>
      <c r="T101" s="8">
        <v>44083</v>
      </c>
      <c r="U101">
        <v>1</v>
      </c>
      <c r="V101">
        <v>109.93999999999998</v>
      </c>
      <c r="W101" s="7">
        <v>710</v>
      </c>
      <c r="X101">
        <f t="shared" si="6"/>
        <v>4</v>
      </c>
      <c r="Y101">
        <f t="shared" si="7"/>
        <v>0</v>
      </c>
      <c r="Z101">
        <f t="shared" si="8"/>
        <v>8</v>
      </c>
      <c r="AA101" s="10">
        <f t="shared" si="9"/>
        <v>4</v>
      </c>
      <c r="AB101"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Need Attention</v>
      </c>
      <c r="AC101" t="str">
        <f>_xlfn.XLOOKUP(table_RFM_processed[[#This Row],[Customer ID]],table_RFM_preprocess[Customer ID],table_RFM_preprocess[Loyalty Card],,0)</f>
        <v>No</v>
      </c>
    </row>
    <row r="102" spans="1:29" x14ac:dyDescent="0.25">
      <c r="A102" s="2" t="s">
        <v>1043</v>
      </c>
      <c r="B102" s="3">
        <v>44139</v>
      </c>
      <c r="C102" s="2" t="s">
        <v>1044</v>
      </c>
      <c r="D102" t="s">
        <v>6159</v>
      </c>
      <c r="E102" s="2">
        <v>3</v>
      </c>
      <c r="F102" s="2" t="str">
        <f>_xlfn.XLOOKUP(C102,customers!$A$2:$A$1001,customers!$B$2:$B$1001,,0)</f>
        <v>Aube Follett</v>
      </c>
      <c r="G102" s="2" t="str">
        <f>_xlfn.XLOOKUP(C102,customers!$A$1:$A$1001,customers!$G$1:$G$1001,,0)</f>
        <v>United States</v>
      </c>
      <c r="H102" t="str">
        <f>INDEX(products!$A$1:$G$49,MATCH(RFM_prep!$D102,products!$A$1:$A$49,0),MATCH(RFM_prep!H$2,products!$A$1:$G$1,0))</f>
        <v>Lib</v>
      </c>
      <c r="I102">
        <f>INDEX(products!$A$1:$G$49,MATCH(RFM_prep!$D102,products!$A$1:$A$49,0),MATCH(RFM_prep!I$2,products!$A$1:$G$1,0))</f>
        <v>4.3650000000000002</v>
      </c>
      <c r="J102">
        <f>I102*E102</f>
        <v>13.095000000000001</v>
      </c>
      <c r="K102" t="str">
        <f>_xlfn.XLOOKUP(C102,customers!$A$2:$A$1001,customers!$I$2:$I$1001,,0)</f>
        <v>Yes</v>
      </c>
      <c r="L102" t="str">
        <f t="shared" si="5"/>
        <v>654</v>
      </c>
      <c r="N102" s="6" t="s">
        <v>4484</v>
      </c>
      <c r="O102" s="8">
        <v>43540</v>
      </c>
      <c r="P102" s="7">
        <v>1</v>
      </c>
      <c r="Q102" s="7">
        <v>25.9</v>
      </c>
      <c r="S102" t="s">
        <v>4484</v>
      </c>
      <c r="T102" s="8">
        <v>43540</v>
      </c>
      <c r="U102">
        <v>1</v>
      </c>
      <c r="V102">
        <v>25.9</v>
      </c>
      <c r="W102" s="7">
        <v>1253</v>
      </c>
      <c r="X102">
        <f t="shared" si="6"/>
        <v>0</v>
      </c>
      <c r="Y102">
        <f t="shared" si="7"/>
        <v>0</v>
      </c>
      <c r="Z102">
        <f t="shared" si="8"/>
        <v>4</v>
      </c>
      <c r="AA102" s="10">
        <f t="shared" si="9"/>
        <v>1.3333333333333333</v>
      </c>
      <c r="AB102"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At Risk</v>
      </c>
      <c r="AC102" t="str">
        <f>_xlfn.XLOOKUP(table_RFM_processed[[#This Row],[Customer ID]],table_RFM_preprocess[Customer ID],table_RFM_preprocess[Loyalty Card],,0)</f>
        <v>No</v>
      </c>
    </row>
    <row r="103" spans="1:29" x14ac:dyDescent="0.25">
      <c r="A103" s="2" t="s">
        <v>1048</v>
      </c>
      <c r="B103" s="3">
        <v>44291</v>
      </c>
      <c r="C103" s="2" t="s">
        <v>1049</v>
      </c>
      <c r="D103" t="s">
        <v>6167</v>
      </c>
      <c r="E103" s="2">
        <v>2</v>
      </c>
      <c r="F103" s="2" t="str">
        <f>_xlfn.XLOOKUP(C103,customers!$A$2:$A$1001,customers!$B$2:$B$1001,,0)</f>
        <v>Rudiger Di Bartolomeo</v>
      </c>
      <c r="G103" s="2" t="str">
        <f>_xlfn.XLOOKUP(C103,customers!$A$1:$A$1001,customers!$G$1:$G$1001,,0)</f>
        <v>United States</v>
      </c>
      <c r="H103" t="str">
        <f>INDEX(products!$A$1:$G$49,MATCH(RFM_prep!$D103,products!$A$1:$A$49,0),MATCH(RFM_prep!H$2,products!$A$1:$G$1,0))</f>
        <v>Ara</v>
      </c>
      <c r="I103">
        <f>INDEX(products!$A$1:$G$49,MATCH(RFM_prep!$D103,products!$A$1:$A$49,0),MATCH(RFM_prep!I$2,products!$A$1:$G$1,0))</f>
        <v>3.8849999999999998</v>
      </c>
      <c r="J103">
        <f>I103*E103</f>
        <v>7.77</v>
      </c>
      <c r="K103" t="str">
        <f>_xlfn.XLOOKUP(C103,customers!$A$2:$A$1001,customers!$I$2:$I$1001,,0)</f>
        <v>Yes</v>
      </c>
      <c r="L103" t="str">
        <f t="shared" si="5"/>
        <v>502</v>
      </c>
      <c r="N103" s="6" t="s">
        <v>1813</v>
      </c>
      <c r="O103" s="8">
        <v>44602</v>
      </c>
      <c r="P103" s="7">
        <v>1</v>
      </c>
      <c r="Q103" s="7">
        <v>36.454999999999998</v>
      </c>
      <c r="S103" t="s">
        <v>1813</v>
      </c>
      <c r="T103" s="8">
        <v>44602</v>
      </c>
      <c r="U103">
        <v>1</v>
      </c>
      <c r="V103">
        <v>36.454999999999998</v>
      </c>
      <c r="W103" s="7">
        <v>191</v>
      </c>
      <c r="X103">
        <f t="shared" si="6"/>
        <v>8</v>
      </c>
      <c r="Y103">
        <f t="shared" si="7"/>
        <v>0</v>
      </c>
      <c r="Z103">
        <f t="shared" si="8"/>
        <v>5</v>
      </c>
      <c r="AA103" s="10">
        <f t="shared" si="9"/>
        <v>4.333333333333333</v>
      </c>
      <c r="AB103"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Need Attention</v>
      </c>
      <c r="AC103" t="str">
        <f>_xlfn.XLOOKUP(table_RFM_processed[[#This Row],[Customer ID]],table_RFM_preprocess[Customer ID],table_RFM_preprocess[Loyalty Card],,0)</f>
        <v>No</v>
      </c>
    </row>
    <row r="104" spans="1:29" x14ac:dyDescent="0.25">
      <c r="A104" s="2" t="s">
        <v>1053</v>
      </c>
      <c r="B104" s="3">
        <v>43891</v>
      </c>
      <c r="C104" s="2" t="s">
        <v>1054</v>
      </c>
      <c r="D104" t="s">
        <v>6165</v>
      </c>
      <c r="E104" s="2">
        <v>5</v>
      </c>
      <c r="F104" s="2" t="str">
        <f>_xlfn.XLOOKUP(C104,customers!$A$2:$A$1001,customers!$B$2:$B$1001,,0)</f>
        <v>Nickey Youles</v>
      </c>
      <c r="G104" s="2" t="str">
        <f>_xlfn.XLOOKUP(C104,customers!$A$1:$A$1001,customers!$G$1:$G$1001,,0)</f>
        <v>Ireland</v>
      </c>
      <c r="H104" t="str">
        <f>INDEX(products!$A$1:$G$49,MATCH(RFM_prep!$D104,products!$A$1:$A$49,0),MATCH(RFM_prep!H$2,products!$A$1:$G$1,0))</f>
        <v>Lib</v>
      </c>
      <c r="I104">
        <f>INDEX(products!$A$1:$G$49,MATCH(RFM_prep!$D104,products!$A$1:$A$49,0),MATCH(RFM_prep!I$2,products!$A$1:$G$1,0))</f>
        <v>29.784999999999997</v>
      </c>
      <c r="J104">
        <f>I104*E104</f>
        <v>148.92499999999998</v>
      </c>
      <c r="K104" t="str">
        <f>_xlfn.XLOOKUP(C104,customers!$A$2:$A$1001,customers!$I$2:$I$1001,,0)</f>
        <v>Yes</v>
      </c>
      <c r="L104" t="str">
        <f t="shared" si="5"/>
        <v>902</v>
      </c>
      <c r="N104" s="6" t="s">
        <v>1760</v>
      </c>
      <c r="O104" s="8">
        <v>44337</v>
      </c>
      <c r="P104" s="7">
        <v>1</v>
      </c>
      <c r="Q104" s="7">
        <v>14.339999999999998</v>
      </c>
      <c r="S104" t="s">
        <v>1760</v>
      </c>
      <c r="T104" s="8">
        <v>44337</v>
      </c>
      <c r="U104">
        <v>1</v>
      </c>
      <c r="V104">
        <v>14.339999999999998</v>
      </c>
      <c r="W104" s="7">
        <v>456</v>
      </c>
      <c r="X104">
        <f t="shared" si="6"/>
        <v>6</v>
      </c>
      <c r="Y104">
        <f t="shared" si="7"/>
        <v>0</v>
      </c>
      <c r="Z104">
        <f t="shared" si="8"/>
        <v>2</v>
      </c>
      <c r="AA104" s="10">
        <f t="shared" si="9"/>
        <v>2.6666666666666665</v>
      </c>
      <c r="AB104"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At Risk</v>
      </c>
      <c r="AC104" t="str">
        <f>_xlfn.XLOOKUP(table_RFM_processed[[#This Row],[Customer ID]],table_RFM_preprocess[Customer ID],table_RFM_preprocess[Loyalty Card],,0)</f>
        <v>No</v>
      </c>
    </row>
    <row r="105" spans="1:29" x14ac:dyDescent="0.25">
      <c r="A105" s="2" t="s">
        <v>1059</v>
      </c>
      <c r="B105" s="3">
        <v>44488</v>
      </c>
      <c r="C105" s="2" t="s">
        <v>1060</v>
      </c>
      <c r="D105" t="s">
        <v>6143</v>
      </c>
      <c r="E105" s="2">
        <v>3</v>
      </c>
      <c r="F105" s="2" t="str">
        <f>_xlfn.XLOOKUP(C105,customers!$A$2:$A$1001,customers!$B$2:$B$1001,,0)</f>
        <v>Dyanna Aizikovitz</v>
      </c>
      <c r="G105" s="2" t="str">
        <f>_xlfn.XLOOKUP(C105,customers!$A$1:$A$1001,customers!$G$1:$G$1001,,0)</f>
        <v>Ireland</v>
      </c>
      <c r="H105" t="str">
        <f>INDEX(products!$A$1:$G$49,MATCH(RFM_prep!$D105,products!$A$1:$A$49,0),MATCH(RFM_prep!H$2,products!$A$1:$G$1,0))</f>
        <v>Lib</v>
      </c>
      <c r="I105">
        <f>INDEX(products!$A$1:$G$49,MATCH(RFM_prep!$D105,products!$A$1:$A$49,0),MATCH(RFM_prep!I$2,products!$A$1:$G$1,0))</f>
        <v>12.95</v>
      </c>
      <c r="J105">
        <f>I105*E105</f>
        <v>38.849999999999994</v>
      </c>
      <c r="K105" t="str">
        <f>_xlfn.XLOOKUP(C105,customers!$A$2:$A$1001,customers!$I$2:$I$1001,,0)</f>
        <v>Yes</v>
      </c>
      <c r="L105" t="str">
        <f t="shared" si="5"/>
        <v>305</v>
      </c>
      <c r="N105" s="6" t="s">
        <v>4777</v>
      </c>
      <c r="O105" s="8">
        <v>43672</v>
      </c>
      <c r="P105" s="7">
        <v>1</v>
      </c>
      <c r="Q105" s="7">
        <v>8.9499999999999993</v>
      </c>
      <c r="S105" t="s">
        <v>4777</v>
      </c>
      <c r="T105" s="8">
        <v>43672</v>
      </c>
      <c r="U105">
        <v>1</v>
      </c>
      <c r="V105">
        <v>8.9499999999999993</v>
      </c>
      <c r="W105" s="7">
        <v>1121</v>
      </c>
      <c r="X105">
        <f t="shared" si="6"/>
        <v>1</v>
      </c>
      <c r="Y105">
        <f t="shared" si="7"/>
        <v>0</v>
      </c>
      <c r="Z105">
        <f t="shared" si="8"/>
        <v>1</v>
      </c>
      <c r="AA105" s="10">
        <f t="shared" si="9"/>
        <v>0.66666666666666663</v>
      </c>
      <c r="AB105"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Lost</v>
      </c>
      <c r="AC105" t="str">
        <f>_xlfn.XLOOKUP(table_RFM_processed[[#This Row],[Customer ID]],table_RFM_preprocess[Customer ID],table_RFM_preprocess[Loyalty Card],,0)</f>
        <v>No</v>
      </c>
    </row>
    <row r="106" spans="1:29" x14ac:dyDescent="0.25">
      <c r="A106" s="2" t="s">
        <v>1065</v>
      </c>
      <c r="B106" s="3">
        <v>44750</v>
      </c>
      <c r="C106" s="2" t="s">
        <v>1066</v>
      </c>
      <c r="D106" t="s">
        <v>6174</v>
      </c>
      <c r="E106" s="2">
        <v>4</v>
      </c>
      <c r="F106" s="2" t="str">
        <f>_xlfn.XLOOKUP(C106,customers!$A$2:$A$1001,customers!$B$2:$B$1001,,0)</f>
        <v>Bram Revel</v>
      </c>
      <c r="G106" s="2" t="str">
        <f>_xlfn.XLOOKUP(C106,customers!$A$1:$A$1001,customers!$G$1:$G$1001,,0)</f>
        <v>United States</v>
      </c>
      <c r="H106" t="str">
        <f>INDEX(products!$A$1:$G$49,MATCH(RFM_prep!$D106,products!$A$1:$A$49,0),MATCH(RFM_prep!H$2,products!$A$1:$G$1,0))</f>
        <v>Rob</v>
      </c>
      <c r="I106">
        <f>INDEX(products!$A$1:$G$49,MATCH(RFM_prep!$D106,products!$A$1:$A$49,0),MATCH(RFM_prep!I$2,products!$A$1:$G$1,0))</f>
        <v>2.9849999999999999</v>
      </c>
      <c r="J106">
        <f>I106*E106</f>
        <v>11.94</v>
      </c>
      <c r="K106" t="str">
        <f>_xlfn.XLOOKUP(C106,customers!$A$2:$A$1001,customers!$I$2:$I$1001,,0)</f>
        <v>No</v>
      </c>
      <c r="L106" t="str">
        <f t="shared" si="5"/>
        <v>43</v>
      </c>
      <c r="N106" s="6" t="s">
        <v>5212</v>
      </c>
      <c r="O106" s="8">
        <v>44270</v>
      </c>
      <c r="P106" s="7">
        <v>1</v>
      </c>
      <c r="Q106" s="7">
        <v>8.91</v>
      </c>
      <c r="S106" t="s">
        <v>5212</v>
      </c>
      <c r="T106" s="8">
        <v>44270</v>
      </c>
      <c r="U106">
        <v>1</v>
      </c>
      <c r="V106">
        <v>8.91</v>
      </c>
      <c r="W106" s="7">
        <v>523</v>
      </c>
      <c r="X106">
        <f t="shared" si="6"/>
        <v>5</v>
      </c>
      <c r="Y106">
        <f t="shared" si="7"/>
        <v>0</v>
      </c>
      <c r="Z106">
        <f t="shared" si="8"/>
        <v>1</v>
      </c>
      <c r="AA106" s="10">
        <f t="shared" si="9"/>
        <v>2</v>
      </c>
      <c r="AB106"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At Risk</v>
      </c>
      <c r="AC106" t="str">
        <f>_xlfn.XLOOKUP(table_RFM_processed[[#This Row],[Customer ID]],table_RFM_preprocess[Customer ID],table_RFM_preprocess[Loyalty Card],,0)</f>
        <v>Yes</v>
      </c>
    </row>
    <row r="107" spans="1:29" x14ac:dyDescent="0.25">
      <c r="A107" s="2" t="s">
        <v>1071</v>
      </c>
      <c r="B107" s="3">
        <v>43694</v>
      </c>
      <c r="C107" s="2" t="s">
        <v>1072</v>
      </c>
      <c r="D107" t="s">
        <v>6162</v>
      </c>
      <c r="E107" s="2">
        <v>6</v>
      </c>
      <c r="F107" s="2" t="str">
        <f>_xlfn.XLOOKUP(C107,customers!$A$2:$A$1001,customers!$B$2:$B$1001,,0)</f>
        <v>Emiline Priddis</v>
      </c>
      <c r="G107" s="2" t="str">
        <f>_xlfn.XLOOKUP(C107,customers!$A$1:$A$1001,customers!$G$1:$G$1001,,0)</f>
        <v>United States</v>
      </c>
      <c r="H107" t="str">
        <f>INDEX(products!$A$1:$G$49,MATCH(RFM_prep!$D107,products!$A$1:$A$49,0),MATCH(RFM_prep!H$2,products!$A$1:$G$1,0))</f>
        <v>Lib</v>
      </c>
      <c r="I107">
        <f>INDEX(products!$A$1:$G$49,MATCH(RFM_prep!$D107,products!$A$1:$A$49,0),MATCH(RFM_prep!I$2,products!$A$1:$G$1,0))</f>
        <v>14.55</v>
      </c>
      <c r="J107">
        <f>I107*E107</f>
        <v>87.300000000000011</v>
      </c>
      <c r="K107" t="str">
        <f>_xlfn.XLOOKUP(C107,customers!$A$2:$A$1001,customers!$I$2:$I$1001,,0)</f>
        <v>No</v>
      </c>
      <c r="L107" t="str">
        <f t="shared" si="5"/>
        <v>1099</v>
      </c>
      <c r="N107" s="6" t="s">
        <v>2764</v>
      </c>
      <c r="O107" s="8">
        <v>44295</v>
      </c>
      <c r="P107" s="7">
        <v>1</v>
      </c>
      <c r="Q107" s="7">
        <v>9.51</v>
      </c>
      <c r="S107" t="s">
        <v>2764</v>
      </c>
      <c r="T107" s="8">
        <v>44295</v>
      </c>
      <c r="U107">
        <v>1</v>
      </c>
      <c r="V107">
        <v>9.51</v>
      </c>
      <c r="W107" s="7">
        <v>498</v>
      </c>
      <c r="X107">
        <f t="shared" si="6"/>
        <v>6</v>
      </c>
      <c r="Y107">
        <f t="shared" si="7"/>
        <v>0</v>
      </c>
      <c r="Z107">
        <f t="shared" si="8"/>
        <v>1</v>
      </c>
      <c r="AA107" s="10">
        <f t="shared" si="9"/>
        <v>2.3333333333333335</v>
      </c>
      <c r="AB107"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At Risk</v>
      </c>
      <c r="AC107" t="str">
        <f>_xlfn.XLOOKUP(table_RFM_processed[[#This Row],[Customer ID]],table_RFM_preprocess[Customer ID],table_RFM_preprocess[Loyalty Card],,0)</f>
        <v>No</v>
      </c>
    </row>
    <row r="108" spans="1:29" x14ac:dyDescent="0.25">
      <c r="A108" s="2" t="s">
        <v>1077</v>
      </c>
      <c r="B108" s="3">
        <v>43982</v>
      </c>
      <c r="C108" s="2" t="s">
        <v>1078</v>
      </c>
      <c r="D108" t="s">
        <v>6157</v>
      </c>
      <c r="E108" s="2">
        <v>6</v>
      </c>
      <c r="F108" s="2" t="str">
        <f>_xlfn.XLOOKUP(C108,customers!$A$2:$A$1001,customers!$B$2:$B$1001,,0)</f>
        <v>Queenie Veel</v>
      </c>
      <c r="G108" s="2" t="str">
        <f>_xlfn.XLOOKUP(C108,customers!$A$1:$A$1001,customers!$G$1:$G$1001,,0)</f>
        <v>United States</v>
      </c>
      <c r="H108" t="str">
        <f>INDEX(products!$A$1:$G$49,MATCH(RFM_prep!$D108,products!$A$1:$A$49,0),MATCH(RFM_prep!H$2,products!$A$1:$G$1,0))</f>
        <v>Ara</v>
      </c>
      <c r="I108">
        <f>INDEX(products!$A$1:$G$49,MATCH(RFM_prep!$D108,products!$A$1:$A$49,0),MATCH(RFM_prep!I$2,products!$A$1:$G$1,0))</f>
        <v>6.75</v>
      </c>
      <c r="J108">
        <f>I108*E108</f>
        <v>40.5</v>
      </c>
      <c r="K108" t="str">
        <f>_xlfn.XLOOKUP(C108,customers!$A$2:$A$1001,customers!$I$2:$I$1001,,0)</f>
        <v>Yes</v>
      </c>
      <c r="L108" t="str">
        <f t="shared" si="5"/>
        <v>811</v>
      </c>
      <c r="N108" s="6" t="s">
        <v>5694</v>
      </c>
      <c r="O108" s="8">
        <v>44711</v>
      </c>
      <c r="P108" s="7">
        <v>1</v>
      </c>
      <c r="Q108" s="7">
        <v>123.50999999999999</v>
      </c>
      <c r="S108" t="s">
        <v>5694</v>
      </c>
      <c r="T108" s="8">
        <v>44711</v>
      </c>
      <c r="U108">
        <v>1</v>
      </c>
      <c r="V108">
        <v>123.50999999999999</v>
      </c>
      <c r="W108" s="7">
        <v>82</v>
      </c>
      <c r="X108">
        <f t="shared" si="6"/>
        <v>9</v>
      </c>
      <c r="Y108">
        <f t="shared" si="7"/>
        <v>0</v>
      </c>
      <c r="Z108">
        <f t="shared" si="8"/>
        <v>9</v>
      </c>
      <c r="AA108" s="10">
        <f t="shared" si="9"/>
        <v>6</v>
      </c>
      <c r="AB108"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Promising</v>
      </c>
      <c r="AC108" t="str">
        <f>_xlfn.XLOOKUP(table_RFM_processed[[#This Row],[Customer ID]],table_RFM_preprocess[Customer ID],table_RFM_preprocess[Loyalty Card],,0)</f>
        <v>No</v>
      </c>
    </row>
    <row r="109" spans="1:29" x14ac:dyDescent="0.25">
      <c r="A109" s="2" t="s">
        <v>1083</v>
      </c>
      <c r="B109" s="3">
        <v>43956</v>
      </c>
      <c r="C109" s="2" t="s">
        <v>1084</v>
      </c>
      <c r="D109" t="s">
        <v>6183</v>
      </c>
      <c r="E109" s="2">
        <v>2</v>
      </c>
      <c r="F109" s="2" t="str">
        <f>_xlfn.XLOOKUP(C109,customers!$A$2:$A$1001,customers!$B$2:$B$1001,,0)</f>
        <v>Lind Conyers</v>
      </c>
      <c r="G109" s="2" t="str">
        <f>_xlfn.XLOOKUP(C109,customers!$A$1:$A$1001,customers!$G$1:$G$1001,,0)</f>
        <v>United States</v>
      </c>
      <c r="H109" t="str">
        <f>INDEX(products!$A$1:$G$49,MATCH(RFM_prep!$D109,products!$A$1:$A$49,0),MATCH(RFM_prep!H$2,products!$A$1:$G$1,0))</f>
        <v>Exc</v>
      </c>
      <c r="I109">
        <f>INDEX(products!$A$1:$G$49,MATCH(RFM_prep!$D109,products!$A$1:$A$49,0),MATCH(RFM_prep!I$2,products!$A$1:$G$1,0))</f>
        <v>12.15</v>
      </c>
      <c r="J109">
        <f>I109*E109</f>
        <v>24.3</v>
      </c>
      <c r="K109" t="str">
        <f>_xlfn.XLOOKUP(C109,customers!$A$2:$A$1001,customers!$I$2:$I$1001,,0)</f>
        <v>No</v>
      </c>
      <c r="L109" t="str">
        <f t="shared" si="5"/>
        <v>837</v>
      </c>
      <c r="N109" s="6" t="s">
        <v>920</v>
      </c>
      <c r="O109" s="8">
        <v>43855</v>
      </c>
      <c r="P109" s="7">
        <v>1</v>
      </c>
      <c r="Q109" s="7">
        <v>3.5849999999999995</v>
      </c>
      <c r="S109" t="s">
        <v>920</v>
      </c>
      <c r="T109" s="8">
        <v>43855</v>
      </c>
      <c r="U109">
        <v>1</v>
      </c>
      <c r="V109">
        <v>3.5849999999999995</v>
      </c>
      <c r="W109" s="7">
        <v>938</v>
      </c>
      <c r="X109">
        <f t="shared" si="6"/>
        <v>2</v>
      </c>
      <c r="Y109">
        <f t="shared" si="7"/>
        <v>0</v>
      </c>
      <c r="Z109">
        <f t="shared" si="8"/>
        <v>0</v>
      </c>
      <c r="AA109" s="10">
        <f t="shared" si="9"/>
        <v>0.66666666666666663</v>
      </c>
      <c r="AB109"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Lost</v>
      </c>
      <c r="AC109" t="str">
        <f>_xlfn.XLOOKUP(table_RFM_processed[[#This Row],[Customer ID]],table_RFM_preprocess[Customer ID],table_RFM_preprocess[Loyalty Card],,0)</f>
        <v>Yes</v>
      </c>
    </row>
    <row r="110" spans="1:29" x14ac:dyDescent="0.25">
      <c r="A110" s="2" t="s">
        <v>1089</v>
      </c>
      <c r="B110" s="3">
        <v>43569</v>
      </c>
      <c r="C110" s="2" t="s">
        <v>1090</v>
      </c>
      <c r="D110" t="s">
        <v>6146</v>
      </c>
      <c r="E110" s="2">
        <v>3</v>
      </c>
      <c r="F110" s="2" t="str">
        <f>_xlfn.XLOOKUP(C110,customers!$A$2:$A$1001,customers!$B$2:$B$1001,,0)</f>
        <v>Pen Wye</v>
      </c>
      <c r="G110" s="2" t="str">
        <f>_xlfn.XLOOKUP(C110,customers!$A$1:$A$1001,customers!$G$1:$G$1001,,0)</f>
        <v>United States</v>
      </c>
      <c r="H110" t="str">
        <f>INDEX(products!$A$1:$G$49,MATCH(RFM_prep!$D110,products!$A$1:$A$49,0),MATCH(RFM_prep!H$2,products!$A$1:$G$1,0))</f>
        <v>Rob</v>
      </c>
      <c r="I110">
        <f>INDEX(products!$A$1:$G$49,MATCH(RFM_prep!$D110,products!$A$1:$A$49,0),MATCH(RFM_prep!I$2,products!$A$1:$G$1,0))</f>
        <v>5.97</v>
      </c>
      <c r="J110">
        <f>I110*E110</f>
        <v>17.91</v>
      </c>
      <c r="K110" t="str">
        <f>_xlfn.XLOOKUP(C110,customers!$A$2:$A$1001,customers!$I$2:$I$1001,,0)</f>
        <v>Yes</v>
      </c>
      <c r="L110" t="str">
        <f t="shared" si="5"/>
        <v>1224</v>
      </c>
      <c r="N110" s="6" t="s">
        <v>4186</v>
      </c>
      <c r="O110" s="8">
        <v>43476</v>
      </c>
      <c r="P110" s="7">
        <v>1</v>
      </c>
      <c r="Q110" s="7">
        <v>68.655000000000001</v>
      </c>
      <c r="S110" t="s">
        <v>4186</v>
      </c>
      <c r="T110" s="8">
        <v>43476</v>
      </c>
      <c r="U110">
        <v>1</v>
      </c>
      <c r="V110">
        <v>68.655000000000001</v>
      </c>
      <c r="W110" s="7">
        <v>1317</v>
      </c>
      <c r="X110">
        <f t="shared" si="6"/>
        <v>0</v>
      </c>
      <c r="Y110">
        <f t="shared" si="7"/>
        <v>0</v>
      </c>
      <c r="Z110">
        <f t="shared" si="8"/>
        <v>7</v>
      </c>
      <c r="AA110" s="10">
        <f t="shared" si="9"/>
        <v>2.3333333333333335</v>
      </c>
      <c r="AB110"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At Risk</v>
      </c>
      <c r="AC110" t="str">
        <f>_xlfn.XLOOKUP(table_RFM_processed[[#This Row],[Customer ID]],table_RFM_preprocess[Customer ID],table_RFM_preprocess[Loyalty Card],,0)</f>
        <v>No</v>
      </c>
    </row>
    <row r="111" spans="1:29" x14ac:dyDescent="0.25">
      <c r="A111" s="2" t="s">
        <v>1095</v>
      </c>
      <c r="B111" s="3">
        <v>44041</v>
      </c>
      <c r="C111" s="2" t="s">
        <v>1096</v>
      </c>
      <c r="D111" t="s">
        <v>6157</v>
      </c>
      <c r="E111" s="2">
        <v>4</v>
      </c>
      <c r="F111" s="2" t="str">
        <f>_xlfn.XLOOKUP(C111,customers!$A$2:$A$1001,customers!$B$2:$B$1001,,0)</f>
        <v>Isahella Hagland</v>
      </c>
      <c r="G111" s="2" t="str">
        <f>_xlfn.XLOOKUP(C111,customers!$A$1:$A$1001,customers!$G$1:$G$1001,,0)</f>
        <v>United States</v>
      </c>
      <c r="H111" t="str">
        <f>INDEX(products!$A$1:$G$49,MATCH(RFM_prep!$D111,products!$A$1:$A$49,0),MATCH(RFM_prep!H$2,products!$A$1:$G$1,0))</f>
        <v>Ara</v>
      </c>
      <c r="I111">
        <f>INDEX(products!$A$1:$G$49,MATCH(RFM_prep!$D111,products!$A$1:$A$49,0),MATCH(RFM_prep!I$2,products!$A$1:$G$1,0))</f>
        <v>6.75</v>
      </c>
      <c r="J111">
        <f>I111*E111</f>
        <v>27</v>
      </c>
      <c r="K111" t="str">
        <f>_xlfn.XLOOKUP(C111,customers!$A$2:$A$1001,customers!$I$2:$I$1001,,0)</f>
        <v>No</v>
      </c>
      <c r="L111" t="str">
        <f t="shared" si="5"/>
        <v>752</v>
      </c>
      <c r="N111" s="6" t="s">
        <v>1362</v>
      </c>
      <c r="O111" s="8">
        <v>43640</v>
      </c>
      <c r="P111" s="7">
        <v>1</v>
      </c>
      <c r="Q111" s="7">
        <v>155.24999999999997</v>
      </c>
      <c r="S111" t="s">
        <v>1362</v>
      </c>
      <c r="T111" s="8">
        <v>43640</v>
      </c>
      <c r="U111">
        <v>1</v>
      </c>
      <c r="V111">
        <v>155.24999999999997</v>
      </c>
      <c r="W111" s="7">
        <v>1153</v>
      </c>
      <c r="X111">
        <f t="shared" si="6"/>
        <v>1</v>
      </c>
      <c r="Y111">
        <f t="shared" si="7"/>
        <v>0</v>
      </c>
      <c r="Z111">
        <f t="shared" si="8"/>
        <v>9</v>
      </c>
      <c r="AA111" s="10">
        <f t="shared" si="9"/>
        <v>3.3333333333333335</v>
      </c>
      <c r="AB111"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Need Attention</v>
      </c>
      <c r="AC111" t="str">
        <f>_xlfn.XLOOKUP(table_RFM_processed[[#This Row],[Customer ID]],table_RFM_preprocess[Customer ID],table_RFM_preprocess[Loyalty Card],,0)</f>
        <v>Yes</v>
      </c>
    </row>
    <row r="112" spans="1:29" x14ac:dyDescent="0.25">
      <c r="A112" s="2" t="s">
        <v>1100</v>
      </c>
      <c r="B112" s="3">
        <v>43811</v>
      </c>
      <c r="C112" s="2" t="s">
        <v>1101</v>
      </c>
      <c r="D112" t="s">
        <v>6169</v>
      </c>
      <c r="E112" s="2">
        <v>1</v>
      </c>
      <c r="F112" s="2" t="str">
        <f>_xlfn.XLOOKUP(C112,customers!$A$2:$A$1001,customers!$B$2:$B$1001,,0)</f>
        <v>Terry Sheryn</v>
      </c>
      <c r="G112" s="2" t="str">
        <f>_xlfn.XLOOKUP(C112,customers!$A$1:$A$1001,customers!$G$1:$G$1001,,0)</f>
        <v>United States</v>
      </c>
      <c r="H112" t="str">
        <f>INDEX(products!$A$1:$G$49,MATCH(RFM_prep!$D112,products!$A$1:$A$49,0),MATCH(RFM_prep!H$2,products!$A$1:$G$1,0))</f>
        <v>Lib</v>
      </c>
      <c r="I112">
        <f>INDEX(products!$A$1:$G$49,MATCH(RFM_prep!$D112,products!$A$1:$A$49,0),MATCH(RFM_prep!I$2,products!$A$1:$G$1,0))</f>
        <v>7.77</v>
      </c>
      <c r="J112">
        <f>I112*E112</f>
        <v>7.77</v>
      </c>
      <c r="K112" t="str">
        <f>_xlfn.XLOOKUP(C112,customers!$A$2:$A$1001,customers!$I$2:$I$1001,,0)</f>
        <v>Yes</v>
      </c>
      <c r="L112" t="str">
        <f t="shared" si="5"/>
        <v>982</v>
      </c>
      <c r="N112" s="6" t="s">
        <v>1953</v>
      </c>
      <c r="O112" s="8">
        <v>44355</v>
      </c>
      <c r="P112" s="7">
        <v>1</v>
      </c>
      <c r="Q112" s="7">
        <v>5.97</v>
      </c>
      <c r="S112" t="s">
        <v>1953</v>
      </c>
      <c r="T112" s="8">
        <v>44355</v>
      </c>
      <c r="U112">
        <v>1</v>
      </c>
      <c r="V112">
        <v>5.97</v>
      </c>
      <c r="W112" s="7">
        <v>438</v>
      </c>
      <c r="X112">
        <f t="shared" si="6"/>
        <v>6</v>
      </c>
      <c r="Y112">
        <f t="shared" si="7"/>
        <v>0</v>
      </c>
      <c r="Z112">
        <f t="shared" si="8"/>
        <v>0</v>
      </c>
      <c r="AA112" s="10">
        <f t="shared" si="9"/>
        <v>2</v>
      </c>
      <c r="AB112"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At Risk</v>
      </c>
      <c r="AC112" t="str">
        <f>_xlfn.XLOOKUP(table_RFM_processed[[#This Row],[Customer ID]],table_RFM_preprocess[Customer ID],table_RFM_preprocess[Loyalty Card],,0)</f>
        <v>No</v>
      </c>
    </row>
    <row r="113" spans="1:29" x14ac:dyDescent="0.25">
      <c r="A113" s="2" t="s">
        <v>1106</v>
      </c>
      <c r="B113" s="3">
        <v>44727</v>
      </c>
      <c r="C113" s="2" t="s">
        <v>1107</v>
      </c>
      <c r="D113" t="s">
        <v>6184</v>
      </c>
      <c r="E113" s="2">
        <v>3</v>
      </c>
      <c r="F113" s="2" t="str">
        <f>_xlfn.XLOOKUP(C113,customers!$A$2:$A$1001,customers!$B$2:$B$1001,,0)</f>
        <v>Marie-jeanne Redgrave</v>
      </c>
      <c r="G113" s="2" t="str">
        <f>_xlfn.XLOOKUP(C113,customers!$A$1:$A$1001,customers!$G$1:$G$1001,,0)</f>
        <v>United States</v>
      </c>
      <c r="H113" t="str">
        <f>INDEX(products!$A$1:$G$49,MATCH(RFM_prep!$D113,products!$A$1:$A$49,0),MATCH(RFM_prep!H$2,products!$A$1:$G$1,0))</f>
        <v>Exc</v>
      </c>
      <c r="I113">
        <f>INDEX(products!$A$1:$G$49,MATCH(RFM_prep!$D113,products!$A$1:$A$49,0),MATCH(RFM_prep!I$2,products!$A$1:$G$1,0))</f>
        <v>4.4550000000000001</v>
      </c>
      <c r="J113">
        <f>I113*E113</f>
        <v>13.365</v>
      </c>
      <c r="K113" t="str">
        <f>_xlfn.XLOOKUP(C113,customers!$A$2:$A$1001,customers!$I$2:$I$1001,,0)</f>
        <v>Yes</v>
      </c>
      <c r="L113" t="str">
        <f t="shared" si="5"/>
        <v>66</v>
      </c>
      <c r="N113" s="6" t="s">
        <v>4876</v>
      </c>
      <c r="O113" s="8">
        <v>44540</v>
      </c>
      <c r="P113" s="7">
        <v>1</v>
      </c>
      <c r="Q113" s="7">
        <v>20.25</v>
      </c>
      <c r="S113" t="s">
        <v>4876</v>
      </c>
      <c r="T113" s="8">
        <v>44540</v>
      </c>
      <c r="U113">
        <v>1</v>
      </c>
      <c r="V113">
        <v>20.25</v>
      </c>
      <c r="W113" s="7">
        <v>253</v>
      </c>
      <c r="X113">
        <f t="shared" si="6"/>
        <v>8</v>
      </c>
      <c r="Y113">
        <f t="shared" si="7"/>
        <v>0</v>
      </c>
      <c r="Z113">
        <f t="shared" si="8"/>
        <v>2</v>
      </c>
      <c r="AA113" s="10">
        <f t="shared" si="9"/>
        <v>3.3333333333333335</v>
      </c>
      <c r="AB113"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Need Attention</v>
      </c>
      <c r="AC113" t="str">
        <f>_xlfn.XLOOKUP(table_RFM_processed[[#This Row],[Customer ID]],table_RFM_preprocess[Customer ID],table_RFM_preprocess[Loyalty Card],,0)</f>
        <v>No</v>
      </c>
    </row>
    <row r="114" spans="1:29" x14ac:dyDescent="0.25">
      <c r="A114" s="2" t="s">
        <v>1112</v>
      </c>
      <c r="B114" s="3">
        <v>43642</v>
      </c>
      <c r="C114" s="2" t="s">
        <v>1113</v>
      </c>
      <c r="D114" t="s">
        <v>6172</v>
      </c>
      <c r="E114" s="2">
        <v>5</v>
      </c>
      <c r="F114" s="2" t="str">
        <f>_xlfn.XLOOKUP(C114,customers!$A$2:$A$1001,customers!$B$2:$B$1001,,0)</f>
        <v>Betty Fominov</v>
      </c>
      <c r="G114" s="2" t="str">
        <f>_xlfn.XLOOKUP(C114,customers!$A$1:$A$1001,customers!$G$1:$G$1001,,0)</f>
        <v>United States</v>
      </c>
      <c r="H114" t="str">
        <f>INDEX(products!$A$1:$G$49,MATCH(RFM_prep!$D114,products!$A$1:$A$49,0),MATCH(RFM_prep!H$2,products!$A$1:$G$1,0))</f>
        <v>Rob</v>
      </c>
      <c r="I114">
        <f>INDEX(products!$A$1:$G$49,MATCH(RFM_prep!$D114,products!$A$1:$A$49,0),MATCH(RFM_prep!I$2,products!$A$1:$G$1,0))</f>
        <v>5.3699999999999992</v>
      </c>
      <c r="J114">
        <f>I114*E114</f>
        <v>26.849999999999994</v>
      </c>
      <c r="K114" t="str">
        <f>_xlfn.XLOOKUP(C114,customers!$A$2:$A$1001,customers!$I$2:$I$1001,,0)</f>
        <v>No</v>
      </c>
      <c r="L114" t="str">
        <f t="shared" si="5"/>
        <v>1151</v>
      </c>
      <c r="N114" s="6" t="s">
        <v>1329</v>
      </c>
      <c r="O114" s="8">
        <v>44108</v>
      </c>
      <c r="P114" s="7">
        <v>1</v>
      </c>
      <c r="Q114" s="7">
        <v>51.749999999999993</v>
      </c>
      <c r="S114" t="s">
        <v>1329</v>
      </c>
      <c r="T114" s="8">
        <v>44108</v>
      </c>
      <c r="U114">
        <v>1</v>
      </c>
      <c r="V114">
        <v>51.749999999999993</v>
      </c>
      <c r="W114" s="7">
        <v>685</v>
      </c>
      <c r="X114">
        <f t="shared" si="6"/>
        <v>4</v>
      </c>
      <c r="Y114">
        <f t="shared" si="7"/>
        <v>0</v>
      </c>
      <c r="Z114">
        <f t="shared" si="8"/>
        <v>6</v>
      </c>
      <c r="AA114" s="10">
        <f t="shared" si="9"/>
        <v>3.3333333333333335</v>
      </c>
      <c r="AB114"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Need Attention</v>
      </c>
      <c r="AC114" t="str">
        <f>_xlfn.XLOOKUP(table_RFM_processed[[#This Row],[Customer ID]],table_RFM_preprocess[Customer ID],table_RFM_preprocess[Loyalty Card],,0)</f>
        <v>Yes</v>
      </c>
    </row>
    <row r="115" spans="1:29" x14ac:dyDescent="0.25">
      <c r="A115" s="2" t="s">
        <v>1117</v>
      </c>
      <c r="B115" s="3">
        <v>44481</v>
      </c>
      <c r="C115" s="2" t="s">
        <v>1118</v>
      </c>
      <c r="D115" t="s">
        <v>6155</v>
      </c>
      <c r="E115" s="2">
        <v>1</v>
      </c>
      <c r="F115" s="2" t="str">
        <f>_xlfn.XLOOKUP(C115,customers!$A$2:$A$1001,customers!$B$2:$B$1001,,0)</f>
        <v>Shawnee Critchlow</v>
      </c>
      <c r="G115" s="2" t="str">
        <f>_xlfn.XLOOKUP(C115,customers!$A$1:$A$1001,customers!$G$1:$G$1001,,0)</f>
        <v>United States</v>
      </c>
      <c r="H115" t="str">
        <f>INDEX(products!$A$1:$G$49,MATCH(RFM_prep!$D115,products!$A$1:$A$49,0),MATCH(RFM_prep!H$2,products!$A$1:$G$1,0))</f>
        <v>Ara</v>
      </c>
      <c r="I115">
        <f>INDEX(products!$A$1:$G$49,MATCH(RFM_prep!$D115,products!$A$1:$A$49,0),MATCH(RFM_prep!I$2,products!$A$1:$G$1,0))</f>
        <v>11.25</v>
      </c>
      <c r="J115">
        <f>I115*E115</f>
        <v>11.25</v>
      </c>
      <c r="K115" t="str">
        <f>_xlfn.XLOOKUP(C115,customers!$A$2:$A$1001,customers!$I$2:$I$1001,,0)</f>
        <v>No</v>
      </c>
      <c r="L115" t="str">
        <f t="shared" si="5"/>
        <v>312</v>
      </c>
      <c r="N115" s="6" t="s">
        <v>2026</v>
      </c>
      <c r="O115" s="8">
        <v>44435</v>
      </c>
      <c r="P115" s="7">
        <v>1</v>
      </c>
      <c r="Q115" s="7">
        <v>71.699999999999989</v>
      </c>
      <c r="S115" t="s">
        <v>2026</v>
      </c>
      <c r="T115" s="8">
        <v>44435</v>
      </c>
      <c r="U115">
        <v>1</v>
      </c>
      <c r="V115">
        <v>71.699999999999989</v>
      </c>
      <c r="W115" s="7">
        <v>358</v>
      </c>
      <c r="X115">
        <f t="shared" si="6"/>
        <v>7</v>
      </c>
      <c r="Y115">
        <f t="shared" si="7"/>
        <v>0</v>
      </c>
      <c r="Z115">
        <f t="shared" si="8"/>
        <v>7</v>
      </c>
      <c r="AA115" s="10">
        <f t="shared" si="9"/>
        <v>4.666666666666667</v>
      </c>
      <c r="AB115"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Need Attention</v>
      </c>
      <c r="AC115" t="str">
        <f>_xlfn.XLOOKUP(table_RFM_processed[[#This Row],[Customer ID]],table_RFM_preprocess[Customer ID],table_RFM_preprocess[Loyalty Card],,0)</f>
        <v>Yes</v>
      </c>
    </row>
    <row r="116" spans="1:29" x14ac:dyDescent="0.25">
      <c r="A116" s="2" t="s">
        <v>1123</v>
      </c>
      <c r="B116" s="3">
        <v>43556</v>
      </c>
      <c r="C116" s="2" t="s">
        <v>1124</v>
      </c>
      <c r="D116" t="s">
        <v>6162</v>
      </c>
      <c r="E116" s="2">
        <v>1</v>
      </c>
      <c r="F116" s="2" t="str">
        <f>_xlfn.XLOOKUP(C116,customers!$A$2:$A$1001,customers!$B$2:$B$1001,,0)</f>
        <v>Merrel Steptow</v>
      </c>
      <c r="G116" s="2" t="str">
        <f>_xlfn.XLOOKUP(C116,customers!$A$1:$A$1001,customers!$G$1:$G$1001,,0)</f>
        <v>Ireland</v>
      </c>
      <c r="H116" t="str">
        <f>INDEX(products!$A$1:$G$49,MATCH(RFM_prep!$D116,products!$A$1:$A$49,0),MATCH(RFM_prep!H$2,products!$A$1:$G$1,0))</f>
        <v>Lib</v>
      </c>
      <c r="I116">
        <f>INDEX(products!$A$1:$G$49,MATCH(RFM_prep!$D116,products!$A$1:$A$49,0),MATCH(RFM_prep!I$2,products!$A$1:$G$1,0))</f>
        <v>14.55</v>
      </c>
      <c r="J116">
        <f>I116*E116</f>
        <v>14.55</v>
      </c>
      <c r="K116" t="str">
        <f>_xlfn.XLOOKUP(C116,customers!$A$2:$A$1001,customers!$I$2:$I$1001,,0)</f>
        <v>No</v>
      </c>
      <c r="L116" t="str">
        <f t="shared" si="5"/>
        <v>1237</v>
      </c>
      <c r="N116" s="6" t="s">
        <v>1850</v>
      </c>
      <c r="O116" s="8">
        <v>44082</v>
      </c>
      <c r="P116" s="7">
        <v>1</v>
      </c>
      <c r="Q116" s="7">
        <v>45.769999999999996</v>
      </c>
      <c r="S116" t="s">
        <v>1850</v>
      </c>
      <c r="T116" s="8">
        <v>44082</v>
      </c>
      <c r="U116">
        <v>1</v>
      </c>
      <c r="V116">
        <v>45.769999999999996</v>
      </c>
      <c r="W116" s="7">
        <v>711</v>
      </c>
      <c r="X116">
        <f t="shared" si="6"/>
        <v>4</v>
      </c>
      <c r="Y116">
        <f t="shared" si="7"/>
        <v>0</v>
      </c>
      <c r="Z116">
        <f t="shared" si="8"/>
        <v>6</v>
      </c>
      <c r="AA116" s="10">
        <f t="shared" si="9"/>
        <v>3.3333333333333335</v>
      </c>
      <c r="AB116"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Need Attention</v>
      </c>
      <c r="AC116" t="str">
        <f>_xlfn.XLOOKUP(table_RFM_processed[[#This Row],[Customer ID]],table_RFM_preprocess[Customer ID],table_RFM_preprocess[Loyalty Card],,0)</f>
        <v>No</v>
      </c>
    </row>
    <row r="117" spans="1:29" x14ac:dyDescent="0.25">
      <c r="A117" s="2" t="s">
        <v>1129</v>
      </c>
      <c r="B117" s="3">
        <v>44265</v>
      </c>
      <c r="C117" s="2" t="s">
        <v>1130</v>
      </c>
      <c r="D117" t="s">
        <v>6178</v>
      </c>
      <c r="E117" s="2">
        <v>4</v>
      </c>
      <c r="F117" s="2" t="str">
        <f>_xlfn.XLOOKUP(C117,customers!$A$2:$A$1001,customers!$B$2:$B$1001,,0)</f>
        <v>Carmina Hubbuck</v>
      </c>
      <c r="G117" s="2" t="str">
        <f>_xlfn.XLOOKUP(C117,customers!$A$1:$A$1001,customers!$G$1:$G$1001,,0)</f>
        <v>United States</v>
      </c>
      <c r="H117" t="str">
        <f>INDEX(products!$A$1:$G$49,MATCH(RFM_prep!$D117,products!$A$1:$A$49,0),MATCH(RFM_prep!H$2,products!$A$1:$G$1,0))</f>
        <v>Rob</v>
      </c>
      <c r="I117">
        <f>INDEX(products!$A$1:$G$49,MATCH(RFM_prep!$D117,products!$A$1:$A$49,0),MATCH(RFM_prep!I$2,products!$A$1:$G$1,0))</f>
        <v>3.5849999999999995</v>
      </c>
      <c r="J117">
        <f>I117*E117</f>
        <v>14.339999999999998</v>
      </c>
      <c r="K117" t="str">
        <f>_xlfn.XLOOKUP(C117,customers!$A$2:$A$1001,customers!$I$2:$I$1001,,0)</f>
        <v>No</v>
      </c>
      <c r="L117" t="str">
        <f t="shared" si="5"/>
        <v>528</v>
      </c>
      <c r="N117" s="6" t="s">
        <v>5118</v>
      </c>
      <c r="O117" s="8">
        <v>44008</v>
      </c>
      <c r="P117" s="7">
        <v>1</v>
      </c>
      <c r="Q117" s="7">
        <v>4.7549999999999999</v>
      </c>
      <c r="S117" t="s">
        <v>5118</v>
      </c>
      <c r="T117" s="8">
        <v>44008</v>
      </c>
      <c r="U117">
        <v>1</v>
      </c>
      <c r="V117">
        <v>4.7549999999999999</v>
      </c>
      <c r="W117" s="7">
        <v>785</v>
      </c>
      <c r="X117">
        <f t="shared" si="6"/>
        <v>3</v>
      </c>
      <c r="Y117">
        <f t="shared" si="7"/>
        <v>0</v>
      </c>
      <c r="Z117">
        <f t="shared" si="8"/>
        <v>0</v>
      </c>
      <c r="AA117" s="10">
        <f t="shared" si="9"/>
        <v>1</v>
      </c>
      <c r="AB117"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At Risk</v>
      </c>
      <c r="AC117" t="str">
        <f>_xlfn.XLOOKUP(table_RFM_processed[[#This Row],[Customer ID]],table_RFM_preprocess[Customer ID],table_RFM_preprocess[Loyalty Card],,0)</f>
        <v>Yes</v>
      </c>
    </row>
    <row r="118" spans="1:29" x14ac:dyDescent="0.25">
      <c r="A118" s="2" t="s">
        <v>1134</v>
      </c>
      <c r="B118" s="3">
        <v>43693</v>
      </c>
      <c r="C118" s="2" t="s">
        <v>1135</v>
      </c>
      <c r="D118" t="s">
        <v>6170</v>
      </c>
      <c r="E118" s="2">
        <v>1</v>
      </c>
      <c r="F118" s="2" t="str">
        <f>_xlfn.XLOOKUP(C118,customers!$A$2:$A$1001,customers!$B$2:$B$1001,,0)</f>
        <v>Ingeberg Mulliner</v>
      </c>
      <c r="G118" s="2" t="str">
        <f>_xlfn.XLOOKUP(C118,customers!$A$1:$A$1001,customers!$G$1:$G$1001,,0)</f>
        <v>United Kingdom</v>
      </c>
      <c r="H118" t="str">
        <f>INDEX(products!$A$1:$G$49,MATCH(RFM_prep!$D118,products!$A$1:$A$49,0),MATCH(RFM_prep!H$2,products!$A$1:$G$1,0))</f>
        <v>Lib</v>
      </c>
      <c r="I118">
        <f>INDEX(products!$A$1:$G$49,MATCH(RFM_prep!$D118,products!$A$1:$A$49,0),MATCH(RFM_prep!I$2,products!$A$1:$G$1,0))</f>
        <v>15.85</v>
      </c>
      <c r="J118">
        <f>I118*E118</f>
        <v>15.85</v>
      </c>
      <c r="K118" t="str">
        <f>_xlfn.XLOOKUP(C118,customers!$A$2:$A$1001,customers!$I$2:$I$1001,,0)</f>
        <v>No</v>
      </c>
      <c r="L118" t="str">
        <f t="shared" si="5"/>
        <v>1100</v>
      </c>
      <c r="N118" s="6" t="s">
        <v>2380</v>
      </c>
      <c r="O118" s="8">
        <v>43885</v>
      </c>
      <c r="P118" s="7">
        <v>1</v>
      </c>
      <c r="Q118" s="7">
        <v>28.53</v>
      </c>
      <c r="S118" t="s">
        <v>2380</v>
      </c>
      <c r="T118" s="8">
        <v>43885</v>
      </c>
      <c r="U118">
        <v>1</v>
      </c>
      <c r="V118">
        <v>28.53</v>
      </c>
      <c r="W118" s="7">
        <v>908</v>
      </c>
      <c r="X118">
        <f t="shared" si="6"/>
        <v>3</v>
      </c>
      <c r="Y118">
        <f t="shared" si="7"/>
        <v>0</v>
      </c>
      <c r="Z118">
        <f t="shared" si="8"/>
        <v>4</v>
      </c>
      <c r="AA118" s="10">
        <f t="shared" si="9"/>
        <v>2.3333333333333335</v>
      </c>
      <c r="AB118"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At Risk</v>
      </c>
      <c r="AC118" t="str">
        <f>_xlfn.XLOOKUP(table_RFM_processed[[#This Row],[Customer ID]],table_RFM_preprocess[Customer ID],table_RFM_preprocess[Loyalty Card],,0)</f>
        <v>Yes</v>
      </c>
    </row>
    <row r="119" spans="1:29" x14ac:dyDescent="0.25">
      <c r="A119" s="2" t="s">
        <v>1140</v>
      </c>
      <c r="B119" s="3">
        <v>44054</v>
      </c>
      <c r="C119" s="2" t="s">
        <v>1141</v>
      </c>
      <c r="D119" t="s">
        <v>6145</v>
      </c>
      <c r="E119" s="2">
        <v>4</v>
      </c>
      <c r="F119" s="2" t="str">
        <f>_xlfn.XLOOKUP(C119,customers!$A$2:$A$1001,customers!$B$2:$B$1001,,0)</f>
        <v>Geneva Standley</v>
      </c>
      <c r="G119" s="2" t="str">
        <f>_xlfn.XLOOKUP(C119,customers!$A$1:$A$1001,customers!$G$1:$G$1001,,0)</f>
        <v>Ireland</v>
      </c>
      <c r="H119" t="str">
        <f>INDEX(products!$A$1:$G$49,MATCH(RFM_prep!$D119,products!$A$1:$A$49,0),MATCH(RFM_prep!H$2,products!$A$1:$G$1,0))</f>
        <v>Lib</v>
      </c>
      <c r="I119">
        <f>INDEX(products!$A$1:$G$49,MATCH(RFM_prep!$D119,products!$A$1:$A$49,0),MATCH(RFM_prep!I$2,products!$A$1:$G$1,0))</f>
        <v>4.7549999999999999</v>
      </c>
      <c r="J119">
        <f>I119*E119</f>
        <v>19.02</v>
      </c>
      <c r="K119" t="str">
        <f>_xlfn.XLOOKUP(C119,customers!$A$2:$A$1001,customers!$I$2:$I$1001,,0)</f>
        <v>Yes</v>
      </c>
      <c r="L119" t="str">
        <f t="shared" si="5"/>
        <v>739</v>
      </c>
      <c r="N119" s="6" t="s">
        <v>2840</v>
      </c>
      <c r="O119" s="8">
        <v>44457</v>
      </c>
      <c r="P119" s="7">
        <v>1</v>
      </c>
      <c r="Q119" s="7">
        <v>29.784999999999997</v>
      </c>
      <c r="S119" t="s">
        <v>2840</v>
      </c>
      <c r="T119" s="8">
        <v>44457</v>
      </c>
      <c r="U119">
        <v>1</v>
      </c>
      <c r="V119">
        <v>29.784999999999997</v>
      </c>
      <c r="W119" s="7">
        <v>336</v>
      </c>
      <c r="X119">
        <f t="shared" si="6"/>
        <v>7</v>
      </c>
      <c r="Y119">
        <f t="shared" si="7"/>
        <v>0</v>
      </c>
      <c r="Z119">
        <f t="shared" si="8"/>
        <v>4</v>
      </c>
      <c r="AA119" s="10">
        <f t="shared" si="9"/>
        <v>3.6666666666666665</v>
      </c>
      <c r="AB119"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Need Attention</v>
      </c>
      <c r="AC119" t="str">
        <f>_xlfn.XLOOKUP(table_RFM_processed[[#This Row],[Customer ID]],table_RFM_preprocess[Customer ID],table_RFM_preprocess[Loyalty Card],,0)</f>
        <v>Yes</v>
      </c>
    </row>
    <row r="120" spans="1:29" x14ac:dyDescent="0.25">
      <c r="A120" s="2" t="s">
        <v>1146</v>
      </c>
      <c r="B120" s="3">
        <v>44656</v>
      </c>
      <c r="C120" s="2" t="s">
        <v>1147</v>
      </c>
      <c r="D120" t="s">
        <v>6161</v>
      </c>
      <c r="E120" s="2">
        <v>4</v>
      </c>
      <c r="F120" s="2" t="str">
        <f>_xlfn.XLOOKUP(C120,customers!$A$2:$A$1001,customers!$B$2:$B$1001,,0)</f>
        <v>Brook Drage</v>
      </c>
      <c r="G120" s="2" t="str">
        <f>_xlfn.XLOOKUP(C120,customers!$A$1:$A$1001,customers!$G$1:$G$1001,,0)</f>
        <v>United States</v>
      </c>
      <c r="H120" t="str">
        <f>INDEX(products!$A$1:$G$49,MATCH(RFM_prep!$D120,products!$A$1:$A$49,0),MATCH(RFM_prep!H$2,products!$A$1:$G$1,0))</f>
        <v>Lib</v>
      </c>
      <c r="I120">
        <f>INDEX(products!$A$1:$G$49,MATCH(RFM_prep!$D120,products!$A$1:$A$49,0),MATCH(RFM_prep!I$2,products!$A$1:$G$1,0))</f>
        <v>9.51</v>
      </c>
      <c r="J120">
        <f>I120*E120</f>
        <v>38.04</v>
      </c>
      <c r="K120" t="str">
        <f>_xlfn.XLOOKUP(C120,customers!$A$2:$A$1001,customers!$I$2:$I$1001,,0)</f>
        <v>No</v>
      </c>
      <c r="L120" t="str">
        <f t="shared" si="5"/>
        <v>137</v>
      </c>
      <c r="N120" s="6" t="s">
        <v>5229</v>
      </c>
      <c r="O120" s="8">
        <v>44755</v>
      </c>
      <c r="P120" s="7">
        <v>1</v>
      </c>
      <c r="Q120" s="7">
        <v>114.42499999999998</v>
      </c>
      <c r="S120" t="s">
        <v>5229</v>
      </c>
      <c r="T120" s="8">
        <v>44755</v>
      </c>
      <c r="U120">
        <v>1</v>
      </c>
      <c r="V120">
        <v>114.42499999999998</v>
      </c>
      <c r="W120" s="7">
        <v>38</v>
      </c>
      <c r="X120">
        <f t="shared" si="6"/>
        <v>9</v>
      </c>
      <c r="Y120">
        <f t="shared" si="7"/>
        <v>0</v>
      </c>
      <c r="Z120">
        <f t="shared" si="8"/>
        <v>8</v>
      </c>
      <c r="AA120" s="10">
        <f t="shared" si="9"/>
        <v>5.666666666666667</v>
      </c>
      <c r="AB120"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Need Attention</v>
      </c>
      <c r="AC120" t="str">
        <f>_xlfn.XLOOKUP(table_RFM_processed[[#This Row],[Customer ID]],table_RFM_preprocess[Customer ID],table_RFM_preprocess[Loyalty Card],,0)</f>
        <v>No</v>
      </c>
    </row>
    <row r="121" spans="1:29" x14ac:dyDescent="0.25">
      <c r="A121" s="2" t="s">
        <v>1152</v>
      </c>
      <c r="B121" s="3">
        <v>43760</v>
      </c>
      <c r="C121" s="2" t="s">
        <v>1153</v>
      </c>
      <c r="D121" t="s">
        <v>6144</v>
      </c>
      <c r="E121" s="2">
        <v>3</v>
      </c>
      <c r="F121" s="2" t="str">
        <f>_xlfn.XLOOKUP(C121,customers!$A$2:$A$1001,customers!$B$2:$B$1001,,0)</f>
        <v>Muffin Yallop</v>
      </c>
      <c r="G121" s="2" t="str">
        <f>_xlfn.XLOOKUP(C121,customers!$A$1:$A$1001,customers!$G$1:$G$1001,,0)</f>
        <v>United States</v>
      </c>
      <c r="H121" t="str">
        <f>INDEX(products!$A$1:$G$49,MATCH(RFM_prep!$D121,products!$A$1:$A$49,0),MATCH(RFM_prep!H$2,products!$A$1:$G$1,0))</f>
        <v>Exc</v>
      </c>
      <c r="I121">
        <f>INDEX(products!$A$1:$G$49,MATCH(RFM_prep!$D121,products!$A$1:$A$49,0),MATCH(RFM_prep!I$2,products!$A$1:$G$1,0))</f>
        <v>7.29</v>
      </c>
      <c r="J121">
        <f>I121*E121</f>
        <v>21.87</v>
      </c>
      <c r="K121" t="str">
        <f>_xlfn.XLOOKUP(C121,customers!$A$2:$A$1001,customers!$I$2:$I$1001,,0)</f>
        <v>Yes</v>
      </c>
      <c r="L121" t="str">
        <f t="shared" si="5"/>
        <v>1033</v>
      </c>
      <c r="N121" s="6" t="s">
        <v>3628</v>
      </c>
      <c r="O121" s="8">
        <v>44258</v>
      </c>
      <c r="P121" s="7">
        <v>1</v>
      </c>
      <c r="Q121" s="7">
        <v>82.5</v>
      </c>
      <c r="S121" t="s">
        <v>3628</v>
      </c>
      <c r="T121" s="8">
        <v>44258</v>
      </c>
      <c r="U121">
        <v>1</v>
      </c>
      <c r="V121">
        <v>82.5</v>
      </c>
      <c r="W121" s="7">
        <v>535</v>
      </c>
      <c r="X121">
        <f t="shared" si="6"/>
        <v>5</v>
      </c>
      <c r="Y121">
        <f t="shared" si="7"/>
        <v>0</v>
      </c>
      <c r="Z121">
        <f t="shared" si="8"/>
        <v>8</v>
      </c>
      <c r="AA121" s="10">
        <f t="shared" si="9"/>
        <v>4.333333333333333</v>
      </c>
      <c r="AB121"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Need Attention</v>
      </c>
      <c r="AC121" t="str">
        <f>_xlfn.XLOOKUP(table_RFM_processed[[#This Row],[Customer ID]],table_RFM_preprocess[Customer ID],table_RFM_preprocess[Loyalty Card],,0)</f>
        <v>No</v>
      </c>
    </row>
    <row r="122" spans="1:29" x14ac:dyDescent="0.25">
      <c r="A122" s="2" t="s">
        <v>1158</v>
      </c>
      <c r="B122" s="3">
        <v>44471</v>
      </c>
      <c r="C122" s="2" t="s">
        <v>1159</v>
      </c>
      <c r="D122" t="s">
        <v>6156</v>
      </c>
      <c r="E122" s="2">
        <v>1</v>
      </c>
      <c r="F122" s="2" t="str">
        <f>_xlfn.XLOOKUP(C122,customers!$A$2:$A$1001,customers!$B$2:$B$1001,,0)</f>
        <v>Cordi Switsur</v>
      </c>
      <c r="G122" s="2" t="str">
        <f>_xlfn.XLOOKUP(C122,customers!$A$1:$A$1001,customers!$G$1:$G$1001,,0)</f>
        <v>United States</v>
      </c>
      <c r="H122" t="str">
        <f>INDEX(products!$A$1:$G$49,MATCH(RFM_prep!$D122,products!$A$1:$A$49,0),MATCH(RFM_prep!H$2,products!$A$1:$G$1,0))</f>
        <v>Exc</v>
      </c>
      <c r="I122">
        <f>INDEX(products!$A$1:$G$49,MATCH(RFM_prep!$D122,products!$A$1:$A$49,0),MATCH(RFM_prep!I$2,products!$A$1:$G$1,0))</f>
        <v>4.125</v>
      </c>
      <c r="J122">
        <f>I122*E122</f>
        <v>4.125</v>
      </c>
      <c r="K122" t="str">
        <f>_xlfn.XLOOKUP(C122,customers!$A$2:$A$1001,customers!$I$2:$I$1001,,0)</f>
        <v>No</v>
      </c>
      <c r="L122" t="str">
        <f t="shared" si="5"/>
        <v>322</v>
      </c>
      <c r="N122" s="6" t="s">
        <v>5263</v>
      </c>
      <c r="O122" s="8">
        <v>44476</v>
      </c>
      <c r="P122" s="7">
        <v>1</v>
      </c>
      <c r="Q122" s="7">
        <v>35.82</v>
      </c>
      <c r="S122" t="s">
        <v>5263</v>
      </c>
      <c r="T122" s="8">
        <v>44476</v>
      </c>
      <c r="U122">
        <v>1</v>
      </c>
      <c r="V122">
        <v>35.82</v>
      </c>
      <c r="W122" s="7">
        <v>317</v>
      </c>
      <c r="X122">
        <f t="shared" si="6"/>
        <v>7</v>
      </c>
      <c r="Y122">
        <f t="shared" si="7"/>
        <v>0</v>
      </c>
      <c r="Z122">
        <f t="shared" si="8"/>
        <v>5</v>
      </c>
      <c r="AA122" s="10">
        <f t="shared" si="9"/>
        <v>4</v>
      </c>
      <c r="AB122"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Need Attention</v>
      </c>
      <c r="AC122" t="str">
        <f>_xlfn.XLOOKUP(table_RFM_processed[[#This Row],[Customer ID]],table_RFM_preprocess[Customer ID],table_RFM_preprocess[Loyalty Card],,0)</f>
        <v>Yes</v>
      </c>
    </row>
    <row r="123" spans="1:29" x14ac:dyDescent="0.25">
      <c r="A123" s="2" t="s">
        <v>1158</v>
      </c>
      <c r="B123" s="3">
        <v>44471</v>
      </c>
      <c r="C123" s="2" t="s">
        <v>1159</v>
      </c>
      <c r="D123" t="s">
        <v>6167</v>
      </c>
      <c r="E123" s="2">
        <v>1</v>
      </c>
      <c r="F123" s="2" t="str">
        <f>_xlfn.XLOOKUP(C123,customers!$A$2:$A$1001,customers!$B$2:$B$1001,,0)</f>
        <v>Cordi Switsur</v>
      </c>
      <c r="G123" s="2" t="str">
        <f>_xlfn.XLOOKUP(C123,customers!$A$1:$A$1001,customers!$G$1:$G$1001,,0)</f>
        <v>United States</v>
      </c>
      <c r="H123" t="str">
        <f>INDEX(products!$A$1:$G$49,MATCH(RFM_prep!$D123,products!$A$1:$A$49,0),MATCH(RFM_prep!H$2,products!$A$1:$G$1,0))</f>
        <v>Ara</v>
      </c>
      <c r="I123">
        <f>INDEX(products!$A$1:$G$49,MATCH(RFM_prep!$D123,products!$A$1:$A$49,0),MATCH(RFM_prep!I$2,products!$A$1:$G$1,0))</f>
        <v>3.8849999999999998</v>
      </c>
      <c r="J123">
        <f>I123*E123</f>
        <v>3.8849999999999998</v>
      </c>
      <c r="K123" t="str">
        <f>_xlfn.XLOOKUP(C123,customers!$A$2:$A$1001,customers!$I$2:$I$1001,,0)</f>
        <v>No</v>
      </c>
      <c r="L123" t="str">
        <f t="shared" si="5"/>
        <v>322</v>
      </c>
      <c r="N123" s="6" t="s">
        <v>3997</v>
      </c>
      <c r="O123" s="8">
        <v>44006</v>
      </c>
      <c r="P123" s="7">
        <v>1</v>
      </c>
      <c r="Q123" s="7">
        <v>77.699999999999989</v>
      </c>
      <c r="S123" t="s">
        <v>3997</v>
      </c>
      <c r="T123" s="8">
        <v>44006</v>
      </c>
      <c r="U123">
        <v>1</v>
      </c>
      <c r="V123">
        <v>77.699999999999989</v>
      </c>
      <c r="W123" s="7">
        <v>787</v>
      </c>
      <c r="X123">
        <f t="shared" si="6"/>
        <v>3</v>
      </c>
      <c r="Y123">
        <f t="shared" si="7"/>
        <v>0</v>
      </c>
      <c r="Z123">
        <f t="shared" si="8"/>
        <v>8</v>
      </c>
      <c r="AA123" s="10">
        <f t="shared" si="9"/>
        <v>3.6666666666666665</v>
      </c>
      <c r="AB123"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Need Attention</v>
      </c>
      <c r="AC123" t="str">
        <f>_xlfn.XLOOKUP(table_RFM_processed[[#This Row],[Customer ID]],table_RFM_preprocess[Customer ID],table_RFM_preprocess[Loyalty Card],,0)</f>
        <v>No</v>
      </c>
    </row>
    <row r="124" spans="1:29" x14ac:dyDescent="0.25">
      <c r="A124" s="2" t="s">
        <v>1158</v>
      </c>
      <c r="B124" s="3">
        <v>44471</v>
      </c>
      <c r="C124" s="2" t="s">
        <v>1159</v>
      </c>
      <c r="D124" t="s">
        <v>6141</v>
      </c>
      <c r="E124" s="2">
        <v>5</v>
      </c>
      <c r="F124" s="2" t="str">
        <f>_xlfn.XLOOKUP(C124,customers!$A$2:$A$1001,customers!$B$2:$B$1001,,0)</f>
        <v>Cordi Switsur</v>
      </c>
      <c r="G124" s="2" t="str">
        <f>_xlfn.XLOOKUP(C124,customers!$A$1:$A$1001,customers!$G$1:$G$1001,,0)</f>
        <v>United States</v>
      </c>
      <c r="H124" t="str">
        <f>INDEX(products!$A$1:$G$49,MATCH(RFM_prep!$D124,products!$A$1:$A$49,0),MATCH(RFM_prep!H$2,products!$A$1:$G$1,0))</f>
        <v>Exc</v>
      </c>
      <c r="I124">
        <f>INDEX(products!$A$1:$G$49,MATCH(RFM_prep!$D124,products!$A$1:$A$49,0),MATCH(RFM_prep!I$2,products!$A$1:$G$1,0))</f>
        <v>13.75</v>
      </c>
      <c r="J124">
        <f>I124*E124</f>
        <v>68.75</v>
      </c>
      <c r="K124" t="str">
        <f>_xlfn.XLOOKUP(C124,customers!$A$2:$A$1001,customers!$I$2:$I$1001,,0)</f>
        <v>No</v>
      </c>
      <c r="L124" t="str">
        <f t="shared" si="5"/>
        <v>322</v>
      </c>
      <c r="N124" s="6" t="s">
        <v>1044</v>
      </c>
      <c r="O124" s="8">
        <v>44139</v>
      </c>
      <c r="P124" s="7">
        <v>1</v>
      </c>
      <c r="Q124" s="7">
        <v>13.095000000000001</v>
      </c>
      <c r="S124" t="s">
        <v>1044</v>
      </c>
      <c r="T124" s="8">
        <v>44139</v>
      </c>
      <c r="U124">
        <v>1</v>
      </c>
      <c r="V124">
        <v>13.095000000000001</v>
      </c>
      <c r="W124" s="7">
        <v>654</v>
      </c>
      <c r="X124">
        <f t="shared" si="6"/>
        <v>4</v>
      </c>
      <c r="Y124">
        <f t="shared" si="7"/>
        <v>0</v>
      </c>
      <c r="Z124">
        <f t="shared" si="8"/>
        <v>1</v>
      </c>
      <c r="AA124" s="10">
        <f t="shared" si="9"/>
        <v>1.6666666666666667</v>
      </c>
      <c r="AB124"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At Risk</v>
      </c>
      <c r="AC124" t="str">
        <f>_xlfn.XLOOKUP(table_RFM_processed[[#This Row],[Customer ID]],table_RFM_preprocess[Customer ID],table_RFM_preprocess[Loyalty Card],,0)</f>
        <v>Yes</v>
      </c>
    </row>
    <row r="125" spans="1:29" x14ac:dyDescent="0.25">
      <c r="A125" s="2" t="s">
        <v>1174</v>
      </c>
      <c r="B125" s="3">
        <v>44268</v>
      </c>
      <c r="C125" s="2" t="s">
        <v>1175</v>
      </c>
      <c r="D125" t="s">
        <v>6158</v>
      </c>
      <c r="E125" s="2">
        <v>4</v>
      </c>
      <c r="F125" s="2" t="str">
        <f>_xlfn.XLOOKUP(C125,customers!$A$2:$A$1001,customers!$B$2:$B$1001,,0)</f>
        <v>Mahala Ludwell</v>
      </c>
      <c r="G125" s="2" t="str">
        <f>_xlfn.XLOOKUP(C125,customers!$A$1:$A$1001,customers!$G$1:$G$1001,,0)</f>
        <v>United States</v>
      </c>
      <c r="H125" t="str">
        <f>INDEX(products!$A$1:$G$49,MATCH(RFM_prep!$D125,products!$A$1:$A$49,0),MATCH(RFM_prep!H$2,products!$A$1:$G$1,0))</f>
        <v>Ara</v>
      </c>
      <c r="I125">
        <f>INDEX(products!$A$1:$G$49,MATCH(RFM_prep!$D125,products!$A$1:$A$49,0),MATCH(RFM_prep!I$2,products!$A$1:$G$1,0))</f>
        <v>5.97</v>
      </c>
      <c r="J125">
        <f>I125*E125</f>
        <v>23.88</v>
      </c>
      <c r="K125" t="str">
        <f>_xlfn.XLOOKUP(C125,customers!$A$2:$A$1001,customers!$I$2:$I$1001,,0)</f>
        <v>Yes</v>
      </c>
      <c r="L125" t="str">
        <f t="shared" si="5"/>
        <v>525</v>
      </c>
      <c r="N125" s="6" t="s">
        <v>5716</v>
      </c>
      <c r="O125" s="8">
        <v>44451</v>
      </c>
      <c r="P125" s="7">
        <v>1</v>
      </c>
      <c r="Q125" s="7">
        <v>89.35499999999999</v>
      </c>
      <c r="S125" t="s">
        <v>5716</v>
      </c>
      <c r="T125" s="8">
        <v>44451</v>
      </c>
      <c r="U125">
        <v>1</v>
      </c>
      <c r="V125">
        <v>89.35499999999999</v>
      </c>
      <c r="W125" s="7">
        <v>342</v>
      </c>
      <c r="X125">
        <f t="shared" si="6"/>
        <v>7</v>
      </c>
      <c r="Y125">
        <f t="shared" si="7"/>
        <v>0</v>
      </c>
      <c r="Z125">
        <f t="shared" si="8"/>
        <v>8</v>
      </c>
      <c r="AA125" s="10">
        <f t="shared" si="9"/>
        <v>5</v>
      </c>
      <c r="AB125"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Potential Promising</v>
      </c>
      <c r="AC125" t="str">
        <f>_xlfn.XLOOKUP(table_RFM_processed[[#This Row],[Customer ID]],table_RFM_preprocess[Customer ID],table_RFM_preprocess[Loyalty Card],,0)</f>
        <v>No</v>
      </c>
    </row>
    <row r="126" spans="1:29" x14ac:dyDescent="0.25">
      <c r="A126" s="2" t="s">
        <v>1180</v>
      </c>
      <c r="B126" s="3">
        <v>44724</v>
      </c>
      <c r="C126" s="2" t="s">
        <v>1181</v>
      </c>
      <c r="D126" t="s">
        <v>6164</v>
      </c>
      <c r="E126" s="2">
        <v>4</v>
      </c>
      <c r="F126" s="2" t="str">
        <f>_xlfn.XLOOKUP(C126,customers!$A$2:$A$1001,customers!$B$2:$B$1001,,0)</f>
        <v>Doll Beauchamp</v>
      </c>
      <c r="G126" s="2" t="str">
        <f>_xlfn.XLOOKUP(C126,customers!$A$1:$A$1001,customers!$G$1:$G$1001,,0)</f>
        <v>United States</v>
      </c>
      <c r="H126" t="str">
        <f>INDEX(products!$A$1:$G$49,MATCH(RFM_prep!$D126,products!$A$1:$A$49,0),MATCH(RFM_prep!H$2,products!$A$1:$G$1,0))</f>
        <v>Lib</v>
      </c>
      <c r="I126">
        <f>INDEX(products!$A$1:$G$49,MATCH(RFM_prep!$D126,products!$A$1:$A$49,0),MATCH(RFM_prep!I$2,products!$A$1:$G$1,0))</f>
        <v>36.454999999999998</v>
      </c>
      <c r="J126">
        <f>I126*E126</f>
        <v>145.82</v>
      </c>
      <c r="K126" t="str">
        <f>_xlfn.XLOOKUP(C126,customers!$A$2:$A$1001,customers!$I$2:$I$1001,,0)</f>
        <v>No</v>
      </c>
      <c r="L126" t="str">
        <f t="shared" si="5"/>
        <v>69</v>
      </c>
      <c r="N126" s="6" t="s">
        <v>4424</v>
      </c>
      <c r="O126" s="8">
        <v>43693</v>
      </c>
      <c r="P126" s="7">
        <v>1</v>
      </c>
      <c r="Q126" s="7">
        <v>31.08</v>
      </c>
      <c r="S126" t="s">
        <v>4424</v>
      </c>
      <c r="T126" s="8">
        <v>43693</v>
      </c>
      <c r="U126">
        <v>1</v>
      </c>
      <c r="V126">
        <v>31.08</v>
      </c>
      <c r="W126" s="7">
        <v>1100</v>
      </c>
      <c r="X126">
        <f t="shared" si="6"/>
        <v>1</v>
      </c>
      <c r="Y126">
        <f t="shared" si="7"/>
        <v>0</v>
      </c>
      <c r="Z126">
        <f t="shared" si="8"/>
        <v>4</v>
      </c>
      <c r="AA126" s="10">
        <f t="shared" si="9"/>
        <v>1.6666666666666667</v>
      </c>
      <c r="AB126"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At Risk</v>
      </c>
      <c r="AC126" t="str">
        <f>_xlfn.XLOOKUP(table_RFM_processed[[#This Row],[Customer ID]],table_RFM_preprocess[Customer ID],table_RFM_preprocess[Loyalty Card],,0)</f>
        <v>No</v>
      </c>
    </row>
    <row r="127" spans="1:29" x14ac:dyDescent="0.25">
      <c r="A127" s="2" t="s">
        <v>1186</v>
      </c>
      <c r="B127" s="3">
        <v>43582</v>
      </c>
      <c r="C127" s="2" t="s">
        <v>1187</v>
      </c>
      <c r="D127" t="s">
        <v>6159</v>
      </c>
      <c r="E127" s="2">
        <v>5</v>
      </c>
      <c r="F127" s="2" t="str">
        <f>_xlfn.XLOOKUP(C127,customers!$A$2:$A$1001,customers!$B$2:$B$1001,,0)</f>
        <v>Stanford Rodliff</v>
      </c>
      <c r="G127" s="2" t="str">
        <f>_xlfn.XLOOKUP(C127,customers!$A$1:$A$1001,customers!$G$1:$G$1001,,0)</f>
        <v>United States</v>
      </c>
      <c r="H127" t="str">
        <f>INDEX(products!$A$1:$G$49,MATCH(RFM_prep!$D127,products!$A$1:$A$49,0),MATCH(RFM_prep!H$2,products!$A$1:$G$1,0))</f>
        <v>Lib</v>
      </c>
      <c r="I127">
        <f>INDEX(products!$A$1:$G$49,MATCH(RFM_prep!$D127,products!$A$1:$A$49,0),MATCH(RFM_prep!I$2,products!$A$1:$G$1,0))</f>
        <v>4.3650000000000002</v>
      </c>
      <c r="J127">
        <f>I127*E127</f>
        <v>21.825000000000003</v>
      </c>
      <c r="K127" t="str">
        <f>_xlfn.XLOOKUP(C127,customers!$A$2:$A$1001,customers!$I$2:$I$1001,,0)</f>
        <v>Yes</v>
      </c>
      <c r="L127" t="str">
        <f t="shared" si="5"/>
        <v>1211</v>
      </c>
      <c r="N127" s="6" t="s">
        <v>3830</v>
      </c>
      <c r="O127" s="8">
        <v>43587</v>
      </c>
      <c r="P127" s="7">
        <v>1</v>
      </c>
      <c r="Q127" s="7">
        <v>8.0549999999999997</v>
      </c>
      <c r="S127" t="s">
        <v>3830</v>
      </c>
      <c r="T127" s="8">
        <v>43587</v>
      </c>
      <c r="U127">
        <v>1</v>
      </c>
      <c r="V127">
        <v>8.0549999999999997</v>
      </c>
      <c r="W127" s="7">
        <v>1206</v>
      </c>
      <c r="X127">
        <f t="shared" si="6"/>
        <v>0</v>
      </c>
      <c r="Y127">
        <f t="shared" si="7"/>
        <v>0</v>
      </c>
      <c r="Z127">
        <f t="shared" si="8"/>
        <v>0</v>
      </c>
      <c r="AA127" s="10">
        <f t="shared" si="9"/>
        <v>0</v>
      </c>
      <c r="AB127"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Lost</v>
      </c>
      <c r="AC127" t="str">
        <f>_xlfn.XLOOKUP(table_RFM_processed[[#This Row],[Customer ID]],table_RFM_preprocess[Customer ID],table_RFM_preprocess[Loyalty Card],,0)</f>
        <v>Yes</v>
      </c>
    </row>
    <row r="128" spans="1:29" x14ac:dyDescent="0.25">
      <c r="A128" s="2" t="s">
        <v>1192</v>
      </c>
      <c r="B128" s="3">
        <v>43608</v>
      </c>
      <c r="C128" s="2" t="s">
        <v>1193</v>
      </c>
      <c r="D128" t="s">
        <v>6160</v>
      </c>
      <c r="E128" s="2">
        <v>3</v>
      </c>
      <c r="F128" s="2" t="str">
        <f>_xlfn.XLOOKUP(C128,customers!$A$2:$A$1001,customers!$B$2:$B$1001,,0)</f>
        <v>Stevana Woodham</v>
      </c>
      <c r="G128" s="2" t="str">
        <f>_xlfn.XLOOKUP(C128,customers!$A$1:$A$1001,customers!$G$1:$G$1001,,0)</f>
        <v>Ireland</v>
      </c>
      <c r="H128" t="str">
        <f>INDEX(products!$A$1:$G$49,MATCH(RFM_prep!$D128,products!$A$1:$A$49,0),MATCH(RFM_prep!H$2,products!$A$1:$G$1,0))</f>
        <v>Lib</v>
      </c>
      <c r="I128">
        <f>INDEX(products!$A$1:$G$49,MATCH(RFM_prep!$D128,products!$A$1:$A$49,0),MATCH(RFM_prep!I$2,products!$A$1:$G$1,0))</f>
        <v>8.73</v>
      </c>
      <c r="J128">
        <f>I128*E128</f>
        <v>26.19</v>
      </c>
      <c r="K128" t="str">
        <f>_xlfn.XLOOKUP(C128,customers!$A$2:$A$1001,customers!$I$2:$I$1001,,0)</f>
        <v>Yes</v>
      </c>
      <c r="L128" t="str">
        <f t="shared" si="5"/>
        <v>1185</v>
      </c>
      <c r="N128" s="6" t="s">
        <v>1754</v>
      </c>
      <c r="O128" s="8">
        <v>43836</v>
      </c>
      <c r="P128" s="7">
        <v>1</v>
      </c>
      <c r="Q128" s="7">
        <v>119.13999999999999</v>
      </c>
      <c r="S128" t="s">
        <v>1754</v>
      </c>
      <c r="T128" s="8">
        <v>43836</v>
      </c>
      <c r="U128">
        <v>1</v>
      </c>
      <c r="V128">
        <v>119.13999999999999</v>
      </c>
      <c r="W128" s="7">
        <v>957</v>
      </c>
      <c r="X128">
        <f t="shared" si="6"/>
        <v>2</v>
      </c>
      <c r="Y128">
        <f t="shared" si="7"/>
        <v>0</v>
      </c>
      <c r="Z128">
        <f t="shared" si="8"/>
        <v>9</v>
      </c>
      <c r="AA128" s="10">
        <f t="shared" si="9"/>
        <v>3.6666666666666665</v>
      </c>
      <c r="AB128"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Need Attention</v>
      </c>
      <c r="AC128" t="str">
        <f>_xlfn.XLOOKUP(table_RFM_processed[[#This Row],[Customer ID]],table_RFM_preprocess[Customer ID],table_RFM_preprocess[Loyalty Card],,0)</f>
        <v>Yes</v>
      </c>
    </row>
    <row r="129" spans="1:29" x14ac:dyDescent="0.25">
      <c r="A129" s="2" t="s">
        <v>1198</v>
      </c>
      <c r="B129" s="3">
        <v>44026</v>
      </c>
      <c r="C129" s="2" t="s">
        <v>1199</v>
      </c>
      <c r="D129" t="s">
        <v>6155</v>
      </c>
      <c r="E129" s="2">
        <v>1</v>
      </c>
      <c r="F129" s="2" t="str">
        <f>_xlfn.XLOOKUP(C129,customers!$A$2:$A$1001,customers!$B$2:$B$1001,,0)</f>
        <v>Hewet Synnot</v>
      </c>
      <c r="G129" s="2" t="str">
        <f>_xlfn.XLOOKUP(C129,customers!$A$1:$A$1001,customers!$G$1:$G$1001,,0)</f>
        <v>United States</v>
      </c>
      <c r="H129" t="str">
        <f>INDEX(products!$A$1:$G$49,MATCH(RFM_prep!$D129,products!$A$1:$A$49,0),MATCH(RFM_prep!H$2,products!$A$1:$G$1,0))</f>
        <v>Ara</v>
      </c>
      <c r="I129">
        <f>INDEX(products!$A$1:$G$49,MATCH(RFM_prep!$D129,products!$A$1:$A$49,0),MATCH(RFM_prep!I$2,products!$A$1:$G$1,0))</f>
        <v>11.25</v>
      </c>
      <c r="J129">
        <f>I129*E129</f>
        <v>11.25</v>
      </c>
      <c r="K129" t="str">
        <f>_xlfn.XLOOKUP(C129,customers!$A$2:$A$1001,customers!$I$2:$I$1001,,0)</f>
        <v>No</v>
      </c>
      <c r="L129" t="str">
        <f t="shared" si="5"/>
        <v>767</v>
      </c>
      <c r="N129" s="6" t="s">
        <v>1019</v>
      </c>
      <c r="O129" s="8">
        <v>44014</v>
      </c>
      <c r="P129" s="7">
        <v>1</v>
      </c>
      <c r="Q129" s="7">
        <v>17.91</v>
      </c>
      <c r="S129" t="s">
        <v>1019</v>
      </c>
      <c r="T129" s="8">
        <v>44014</v>
      </c>
      <c r="U129">
        <v>1</v>
      </c>
      <c r="V129">
        <v>17.91</v>
      </c>
      <c r="W129" s="7">
        <v>779</v>
      </c>
      <c r="X129">
        <f t="shared" si="6"/>
        <v>3</v>
      </c>
      <c r="Y129">
        <f t="shared" si="7"/>
        <v>0</v>
      </c>
      <c r="Z129">
        <f t="shared" si="8"/>
        <v>2</v>
      </c>
      <c r="AA129" s="10">
        <f t="shared" si="9"/>
        <v>1.6666666666666667</v>
      </c>
      <c r="AB129"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At Risk</v>
      </c>
      <c r="AC129" t="str">
        <f>_xlfn.XLOOKUP(table_RFM_processed[[#This Row],[Customer ID]],table_RFM_preprocess[Customer ID],table_RFM_preprocess[Loyalty Card],,0)</f>
        <v>Yes</v>
      </c>
    </row>
    <row r="130" spans="1:29" x14ac:dyDescent="0.25">
      <c r="A130" s="2" t="s">
        <v>1204</v>
      </c>
      <c r="B130" s="3">
        <v>44510</v>
      </c>
      <c r="C130" s="2" t="s">
        <v>1205</v>
      </c>
      <c r="D130" t="s">
        <v>6143</v>
      </c>
      <c r="E130" s="2">
        <v>6</v>
      </c>
      <c r="F130" s="2" t="str">
        <f>_xlfn.XLOOKUP(C130,customers!$A$2:$A$1001,customers!$B$2:$B$1001,,0)</f>
        <v>Raleigh Lepere</v>
      </c>
      <c r="G130" s="2" t="str">
        <f>_xlfn.XLOOKUP(C130,customers!$A$1:$A$1001,customers!$G$1:$G$1001,,0)</f>
        <v>Ireland</v>
      </c>
      <c r="H130" t="str">
        <f>INDEX(products!$A$1:$G$49,MATCH(RFM_prep!$D130,products!$A$1:$A$49,0),MATCH(RFM_prep!H$2,products!$A$1:$G$1,0))</f>
        <v>Lib</v>
      </c>
      <c r="I130">
        <f>INDEX(products!$A$1:$G$49,MATCH(RFM_prep!$D130,products!$A$1:$A$49,0),MATCH(RFM_prep!I$2,products!$A$1:$G$1,0))</f>
        <v>12.95</v>
      </c>
      <c r="J130">
        <f>I130*E130</f>
        <v>77.699999999999989</v>
      </c>
      <c r="K130" t="str">
        <f>_xlfn.XLOOKUP(C130,customers!$A$2:$A$1001,customers!$I$2:$I$1001,,0)</f>
        <v>No</v>
      </c>
      <c r="L130" t="str">
        <f t="shared" si="5"/>
        <v>283</v>
      </c>
      <c r="N130" s="6" t="s">
        <v>700</v>
      </c>
      <c r="O130" s="8">
        <v>43580</v>
      </c>
      <c r="P130" s="7">
        <v>1</v>
      </c>
      <c r="Q130" s="7">
        <v>28.53</v>
      </c>
      <c r="S130" t="s">
        <v>700</v>
      </c>
      <c r="T130" s="8">
        <v>43580</v>
      </c>
      <c r="U130">
        <v>1</v>
      </c>
      <c r="V130">
        <v>28.53</v>
      </c>
      <c r="W130" s="7">
        <v>1213</v>
      </c>
      <c r="X130">
        <f t="shared" si="6"/>
        <v>0</v>
      </c>
      <c r="Y130">
        <f t="shared" si="7"/>
        <v>0</v>
      </c>
      <c r="Z130">
        <f t="shared" si="8"/>
        <v>4</v>
      </c>
      <c r="AA130" s="10">
        <f t="shared" si="9"/>
        <v>1.3333333333333333</v>
      </c>
      <c r="AB130"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At Risk</v>
      </c>
      <c r="AC130" t="str">
        <f>_xlfn.XLOOKUP(table_RFM_processed[[#This Row],[Customer ID]],table_RFM_preprocess[Customer ID],table_RFM_preprocess[Loyalty Card],,0)</f>
        <v>No</v>
      </c>
    </row>
    <row r="131" spans="1:29" x14ac:dyDescent="0.25">
      <c r="A131" s="2" t="s">
        <v>1210</v>
      </c>
      <c r="B131" s="3">
        <v>44439</v>
      </c>
      <c r="C131" s="2" t="s">
        <v>1211</v>
      </c>
      <c r="D131" t="s">
        <v>6157</v>
      </c>
      <c r="E131" s="2">
        <v>1</v>
      </c>
      <c r="F131" s="2" t="str">
        <f>_xlfn.XLOOKUP(C131,customers!$A$2:$A$1001,customers!$B$2:$B$1001,,0)</f>
        <v>Timofei Woofinden</v>
      </c>
      <c r="G131" s="2" t="str">
        <f>_xlfn.XLOOKUP(C131,customers!$A$1:$A$1001,customers!$G$1:$G$1001,,0)</f>
        <v>United States</v>
      </c>
      <c r="H131" t="str">
        <f>INDEX(products!$A$1:$G$49,MATCH(RFM_prep!$D131,products!$A$1:$A$49,0),MATCH(RFM_prep!H$2,products!$A$1:$G$1,0))</f>
        <v>Ara</v>
      </c>
      <c r="I131">
        <f>INDEX(products!$A$1:$G$49,MATCH(RFM_prep!$D131,products!$A$1:$A$49,0),MATCH(RFM_prep!I$2,products!$A$1:$G$1,0))</f>
        <v>6.75</v>
      </c>
      <c r="J131">
        <f>I131*E131</f>
        <v>6.75</v>
      </c>
      <c r="K131" t="str">
        <f>_xlfn.XLOOKUP(C131,customers!$A$2:$A$1001,customers!$I$2:$I$1001,,0)</f>
        <v>No</v>
      </c>
      <c r="L131" t="str">
        <f t="shared" ref="L131:L194" si="10">TEXT(DATEDIF(B131, DATE(2022,8,20), "d"), "0")</f>
        <v>354</v>
      </c>
      <c r="N131" s="6" t="s">
        <v>3249</v>
      </c>
      <c r="O131" s="8">
        <v>43954</v>
      </c>
      <c r="P131" s="7">
        <v>1</v>
      </c>
      <c r="Q131" s="7">
        <v>14.924999999999999</v>
      </c>
      <c r="S131" t="s">
        <v>3249</v>
      </c>
      <c r="T131" s="8">
        <v>43954</v>
      </c>
      <c r="U131">
        <v>1</v>
      </c>
      <c r="V131">
        <v>14.924999999999999</v>
      </c>
      <c r="W131" s="7">
        <v>839</v>
      </c>
      <c r="X131">
        <f t="shared" si="6"/>
        <v>3</v>
      </c>
      <c r="Y131">
        <f t="shared" si="7"/>
        <v>0</v>
      </c>
      <c r="Z131">
        <f t="shared" si="8"/>
        <v>2</v>
      </c>
      <c r="AA131" s="10">
        <f t="shared" si="9"/>
        <v>1.6666666666666667</v>
      </c>
      <c r="AB131"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At Risk</v>
      </c>
      <c r="AC131" t="str">
        <f>_xlfn.XLOOKUP(table_RFM_processed[[#This Row],[Customer ID]],table_RFM_preprocess[Customer ID],table_RFM_preprocess[Loyalty Card],,0)</f>
        <v>Yes</v>
      </c>
    </row>
    <row r="132" spans="1:29" x14ac:dyDescent="0.25">
      <c r="A132" s="2" t="s">
        <v>1216</v>
      </c>
      <c r="B132" s="3">
        <v>43652</v>
      </c>
      <c r="C132" s="2" t="s">
        <v>1217</v>
      </c>
      <c r="D132" t="s">
        <v>6183</v>
      </c>
      <c r="E132" s="2">
        <v>1</v>
      </c>
      <c r="F132" s="2" t="str">
        <f>_xlfn.XLOOKUP(C132,customers!$A$2:$A$1001,customers!$B$2:$B$1001,,0)</f>
        <v>Evelina Dacca</v>
      </c>
      <c r="G132" s="2" t="str">
        <f>_xlfn.XLOOKUP(C132,customers!$A$1:$A$1001,customers!$G$1:$G$1001,,0)</f>
        <v>United States</v>
      </c>
      <c r="H132" t="str">
        <f>INDEX(products!$A$1:$G$49,MATCH(RFM_prep!$D132,products!$A$1:$A$49,0),MATCH(RFM_prep!H$2,products!$A$1:$G$1,0))</f>
        <v>Exc</v>
      </c>
      <c r="I132">
        <f>INDEX(products!$A$1:$G$49,MATCH(RFM_prep!$D132,products!$A$1:$A$49,0),MATCH(RFM_prep!I$2,products!$A$1:$G$1,0))</f>
        <v>12.15</v>
      </c>
      <c r="J132">
        <f>I132*E132</f>
        <v>12.15</v>
      </c>
      <c r="K132" t="str">
        <f>_xlfn.XLOOKUP(C132,customers!$A$2:$A$1001,customers!$I$2:$I$1001,,0)</f>
        <v>Yes</v>
      </c>
      <c r="L132" t="str">
        <f t="shared" si="10"/>
        <v>1141</v>
      </c>
      <c r="N132" s="6" t="s">
        <v>879</v>
      </c>
      <c r="O132" s="8">
        <v>43795</v>
      </c>
      <c r="P132" s="7">
        <v>1</v>
      </c>
      <c r="Q132" s="7">
        <v>59.699999999999996</v>
      </c>
      <c r="S132" t="s">
        <v>879</v>
      </c>
      <c r="T132" s="8">
        <v>43795</v>
      </c>
      <c r="U132">
        <v>1</v>
      </c>
      <c r="V132">
        <v>59.699999999999996</v>
      </c>
      <c r="W132" s="7">
        <v>998</v>
      </c>
      <c r="X132">
        <f t="shared" ref="X132:X195" si="11">9-_xlfn.PERCENTRANK.EXC(W132:W1044,W132,1)*10</f>
        <v>2</v>
      </c>
      <c r="Y132">
        <f t="shared" ref="Y132:Y195" si="12">_xlfn.PERCENTRANK.EXC(U132:U1044,U132,1)*10</f>
        <v>0</v>
      </c>
      <c r="Z132">
        <f t="shared" ref="Z132:Z195" si="13">_xlfn.PERCENTRANK.EXC(V132:V1044,V132,1)*10</f>
        <v>7</v>
      </c>
      <c r="AA132" s="10">
        <f t="shared" ref="AA132:AA195" si="14">AVERAGE(X132,Y132,Z132)</f>
        <v>3</v>
      </c>
      <c r="AB132"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Need Attention</v>
      </c>
      <c r="AC132" t="str">
        <f>_xlfn.XLOOKUP(table_RFM_processed[[#This Row],[Customer ID]],table_RFM_preprocess[Customer ID],table_RFM_preprocess[Loyalty Card],,0)</f>
        <v>Yes</v>
      </c>
    </row>
    <row r="133" spans="1:29" x14ac:dyDescent="0.25">
      <c r="A133" s="2" t="s">
        <v>1222</v>
      </c>
      <c r="B133" s="3">
        <v>44624</v>
      </c>
      <c r="C133" s="2" t="s">
        <v>1223</v>
      </c>
      <c r="D133" t="s">
        <v>6182</v>
      </c>
      <c r="E133" s="2">
        <v>5</v>
      </c>
      <c r="F133" s="2" t="str">
        <f>_xlfn.XLOOKUP(C133,customers!$A$2:$A$1001,customers!$B$2:$B$1001,,0)</f>
        <v>Bidget Tremellier</v>
      </c>
      <c r="G133" s="2" t="str">
        <f>_xlfn.XLOOKUP(C133,customers!$A$1:$A$1001,customers!$G$1:$G$1001,,0)</f>
        <v>Ireland</v>
      </c>
      <c r="H133" t="str">
        <f>INDEX(products!$A$1:$G$49,MATCH(RFM_prep!$D133,products!$A$1:$A$49,0),MATCH(RFM_prep!H$2,products!$A$1:$G$1,0))</f>
        <v>Ara</v>
      </c>
      <c r="I133">
        <f>INDEX(products!$A$1:$G$49,MATCH(RFM_prep!$D133,products!$A$1:$A$49,0),MATCH(RFM_prep!I$2,products!$A$1:$G$1,0))</f>
        <v>29.784999999999997</v>
      </c>
      <c r="J133">
        <f>I133*E133</f>
        <v>148.92499999999998</v>
      </c>
      <c r="K133" t="str">
        <f>_xlfn.XLOOKUP(C133,customers!$A$2:$A$1001,customers!$I$2:$I$1001,,0)</f>
        <v>Yes</v>
      </c>
      <c r="L133" t="str">
        <f t="shared" si="10"/>
        <v>169</v>
      </c>
      <c r="N133" s="6" t="s">
        <v>2918</v>
      </c>
      <c r="O133" s="8">
        <v>44291</v>
      </c>
      <c r="P133" s="7">
        <v>1</v>
      </c>
      <c r="Q133" s="7">
        <v>83.835000000000008</v>
      </c>
      <c r="S133" t="s">
        <v>2918</v>
      </c>
      <c r="T133" s="8">
        <v>44291</v>
      </c>
      <c r="U133">
        <v>1</v>
      </c>
      <c r="V133">
        <v>83.835000000000008</v>
      </c>
      <c r="W133" s="7">
        <v>502</v>
      </c>
      <c r="X133">
        <f t="shared" si="11"/>
        <v>6</v>
      </c>
      <c r="Y133">
        <f t="shared" si="12"/>
        <v>0</v>
      </c>
      <c r="Z133">
        <f t="shared" si="13"/>
        <v>8</v>
      </c>
      <c r="AA133" s="10">
        <f t="shared" si="14"/>
        <v>4.666666666666667</v>
      </c>
      <c r="AB133"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Need Attention</v>
      </c>
      <c r="AC133" t="str">
        <f>_xlfn.XLOOKUP(table_RFM_processed[[#This Row],[Customer ID]],table_RFM_preprocess[Customer ID],table_RFM_preprocess[Loyalty Card],,0)</f>
        <v>Yes</v>
      </c>
    </row>
    <row r="134" spans="1:29" x14ac:dyDescent="0.25">
      <c r="A134" s="2" t="s">
        <v>1227</v>
      </c>
      <c r="B134" s="3">
        <v>44196</v>
      </c>
      <c r="C134" s="2" t="s">
        <v>1228</v>
      </c>
      <c r="D134" t="s">
        <v>6144</v>
      </c>
      <c r="E134" s="2">
        <v>2</v>
      </c>
      <c r="F134" s="2" t="str">
        <f>_xlfn.XLOOKUP(C134,customers!$A$2:$A$1001,customers!$B$2:$B$1001,,0)</f>
        <v>Bobinette Hindsberg</v>
      </c>
      <c r="G134" s="2" t="str">
        <f>_xlfn.XLOOKUP(C134,customers!$A$1:$A$1001,customers!$G$1:$G$1001,,0)</f>
        <v>United States</v>
      </c>
      <c r="H134" t="str">
        <f>INDEX(products!$A$1:$G$49,MATCH(RFM_prep!$D134,products!$A$1:$A$49,0),MATCH(RFM_prep!H$2,products!$A$1:$G$1,0))</f>
        <v>Exc</v>
      </c>
      <c r="I134">
        <f>INDEX(products!$A$1:$G$49,MATCH(RFM_prep!$D134,products!$A$1:$A$49,0),MATCH(RFM_prep!I$2,products!$A$1:$G$1,0))</f>
        <v>7.29</v>
      </c>
      <c r="J134">
        <f>I134*E134</f>
        <v>14.58</v>
      </c>
      <c r="K134" t="str">
        <f>_xlfn.XLOOKUP(C134,customers!$A$2:$A$1001,customers!$I$2:$I$1001,,0)</f>
        <v>Yes</v>
      </c>
      <c r="L134" t="str">
        <f t="shared" si="10"/>
        <v>597</v>
      </c>
      <c r="N134" s="6" t="s">
        <v>656</v>
      </c>
      <c r="O134" s="8">
        <v>43516</v>
      </c>
      <c r="P134" s="7">
        <v>1</v>
      </c>
      <c r="Q134" s="7">
        <v>39.799999999999997</v>
      </c>
      <c r="S134" t="s">
        <v>656</v>
      </c>
      <c r="T134" s="8">
        <v>43516</v>
      </c>
      <c r="U134">
        <v>1</v>
      </c>
      <c r="V134">
        <v>39.799999999999997</v>
      </c>
      <c r="W134" s="7">
        <v>1277</v>
      </c>
      <c r="X134">
        <f t="shared" si="11"/>
        <v>0</v>
      </c>
      <c r="Y134">
        <f t="shared" si="12"/>
        <v>0</v>
      </c>
      <c r="Z134">
        <f t="shared" si="13"/>
        <v>5</v>
      </c>
      <c r="AA134" s="10">
        <f t="shared" si="14"/>
        <v>1.6666666666666667</v>
      </c>
      <c r="AB134"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At Risk</v>
      </c>
      <c r="AC134" t="str">
        <f>_xlfn.XLOOKUP(table_RFM_processed[[#This Row],[Customer ID]],table_RFM_preprocess[Customer ID],table_RFM_preprocess[Loyalty Card],,0)</f>
        <v>Yes</v>
      </c>
    </row>
    <row r="135" spans="1:29" x14ac:dyDescent="0.25">
      <c r="A135" s="2" t="s">
        <v>1233</v>
      </c>
      <c r="B135" s="3">
        <v>44043</v>
      </c>
      <c r="C135" s="2" t="s">
        <v>1234</v>
      </c>
      <c r="D135" t="s">
        <v>6182</v>
      </c>
      <c r="E135" s="2">
        <v>5</v>
      </c>
      <c r="F135" s="2" t="str">
        <f>_xlfn.XLOOKUP(C135,customers!$A$2:$A$1001,customers!$B$2:$B$1001,,0)</f>
        <v>Osbert Robins</v>
      </c>
      <c r="G135" s="2" t="str">
        <f>_xlfn.XLOOKUP(C135,customers!$A$1:$A$1001,customers!$G$1:$G$1001,,0)</f>
        <v>United States</v>
      </c>
      <c r="H135" t="str">
        <f>INDEX(products!$A$1:$G$49,MATCH(RFM_prep!$D135,products!$A$1:$A$49,0),MATCH(RFM_prep!H$2,products!$A$1:$G$1,0))</f>
        <v>Ara</v>
      </c>
      <c r="I135">
        <f>INDEX(products!$A$1:$G$49,MATCH(RFM_prep!$D135,products!$A$1:$A$49,0),MATCH(RFM_prep!I$2,products!$A$1:$G$1,0))</f>
        <v>29.784999999999997</v>
      </c>
      <c r="J135">
        <f>I135*E135</f>
        <v>148.92499999999998</v>
      </c>
      <c r="K135" t="str">
        <f>_xlfn.XLOOKUP(C135,customers!$A$2:$A$1001,customers!$I$2:$I$1001,,0)</f>
        <v>Yes</v>
      </c>
      <c r="L135" t="str">
        <f t="shared" si="10"/>
        <v>750</v>
      </c>
      <c r="N135" s="6" t="s">
        <v>855</v>
      </c>
      <c r="O135" s="8">
        <v>44626</v>
      </c>
      <c r="P135" s="7">
        <v>1</v>
      </c>
      <c r="Q135" s="7">
        <v>82.339999999999989</v>
      </c>
      <c r="S135" t="s">
        <v>855</v>
      </c>
      <c r="T135" s="8">
        <v>44626</v>
      </c>
      <c r="U135">
        <v>1</v>
      </c>
      <c r="V135">
        <v>82.339999999999989</v>
      </c>
      <c r="W135" s="7">
        <v>167</v>
      </c>
      <c r="X135">
        <f t="shared" si="11"/>
        <v>8</v>
      </c>
      <c r="Y135">
        <f t="shared" si="12"/>
        <v>0</v>
      </c>
      <c r="Z135">
        <f t="shared" si="13"/>
        <v>8</v>
      </c>
      <c r="AA135" s="10">
        <f t="shared" si="14"/>
        <v>5.333333333333333</v>
      </c>
      <c r="AB135"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Need Attention</v>
      </c>
      <c r="AC135" t="str">
        <f>_xlfn.XLOOKUP(table_RFM_processed[[#This Row],[Customer ID]],table_RFM_preprocess[Customer ID],table_RFM_preprocess[Loyalty Card],,0)</f>
        <v>Yes</v>
      </c>
    </row>
    <row r="136" spans="1:29" x14ac:dyDescent="0.25">
      <c r="A136" s="2" t="s">
        <v>1239</v>
      </c>
      <c r="B136" s="3">
        <v>44340</v>
      </c>
      <c r="C136" s="2" t="s">
        <v>1240</v>
      </c>
      <c r="D136" t="s">
        <v>6143</v>
      </c>
      <c r="E136" s="2">
        <v>1</v>
      </c>
      <c r="F136" s="2" t="str">
        <f>_xlfn.XLOOKUP(C136,customers!$A$2:$A$1001,customers!$B$2:$B$1001,,0)</f>
        <v>Othello Syseland</v>
      </c>
      <c r="G136" s="2" t="str">
        <f>_xlfn.XLOOKUP(C136,customers!$A$1:$A$1001,customers!$G$1:$G$1001,,0)</f>
        <v>United States</v>
      </c>
      <c r="H136" t="str">
        <f>INDEX(products!$A$1:$G$49,MATCH(RFM_prep!$D136,products!$A$1:$A$49,0),MATCH(RFM_prep!H$2,products!$A$1:$G$1,0))</f>
        <v>Lib</v>
      </c>
      <c r="I136">
        <f>INDEX(products!$A$1:$G$49,MATCH(RFM_prep!$D136,products!$A$1:$A$49,0),MATCH(RFM_prep!I$2,products!$A$1:$G$1,0))</f>
        <v>12.95</v>
      </c>
      <c r="J136">
        <f>I136*E136</f>
        <v>12.95</v>
      </c>
      <c r="K136" t="str">
        <f>_xlfn.XLOOKUP(C136,customers!$A$2:$A$1001,customers!$I$2:$I$1001,,0)</f>
        <v>No</v>
      </c>
      <c r="L136" t="str">
        <f t="shared" si="10"/>
        <v>453</v>
      </c>
      <c r="N136" s="6" t="s">
        <v>5798</v>
      </c>
      <c r="O136" s="8">
        <v>44229</v>
      </c>
      <c r="P136" s="7">
        <v>1</v>
      </c>
      <c r="Q136" s="7">
        <v>28.53</v>
      </c>
      <c r="S136" t="s">
        <v>5798</v>
      </c>
      <c r="T136" s="8">
        <v>44229</v>
      </c>
      <c r="U136">
        <v>1</v>
      </c>
      <c r="V136">
        <v>28.53</v>
      </c>
      <c r="W136" s="7">
        <v>564</v>
      </c>
      <c r="X136">
        <f t="shared" si="11"/>
        <v>5</v>
      </c>
      <c r="Y136">
        <f t="shared" si="12"/>
        <v>0</v>
      </c>
      <c r="Z136">
        <f t="shared" si="13"/>
        <v>4</v>
      </c>
      <c r="AA136" s="10">
        <f t="shared" si="14"/>
        <v>3</v>
      </c>
      <c r="AB136"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Need Attention</v>
      </c>
      <c r="AC136" t="str">
        <f>_xlfn.XLOOKUP(table_RFM_processed[[#This Row],[Customer ID]],table_RFM_preprocess[Customer ID],table_RFM_preprocess[Loyalty Card],,0)</f>
        <v>No</v>
      </c>
    </row>
    <row r="137" spans="1:29" x14ac:dyDescent="0.25">
      <c r="A137" s="2" t="s">
        <v>1245</v>
      </c>
      <c r="B137" s="3">
        <v>44758</v>
      </c>
      <c r="C137" s="2" t="s">
        <v>1246</v>
      </c>
      <c r="D137" t="s">
        <v>6166</v>
      </c>
      <c r="E137" s="2">
        <v>3</v>
      </c>
      <c r="F137" s="2" t="str">
        <f>_xlfn.XLOOKUP(C137,customers!$A$2:$A$1001,customers!$B$2:$B$1001,,0)</f>
        <v>Ewell Hanby</v>
      </c>
      <c r="G137" s="2" t="str">
        <f>_xlfn.XLOOKUP(C137,customers!$A$1:$A$1001,customers!$G$1:$G$1001,,0)</f>
        <v>United States</v>
      </c>
      <c r="H137" t="str">
        <f>INDEX(products!$A$1:$G$49,MATCH(RFM_prep!$D137,products!$A$1:$A$49,0),MATCH(RFM_prep!H$2,products!$A$1:$G$1,0))</f>
        <v>Exc</v>
      </c>
      <c r="I137">
        <f>INDEX(products!$A$1:$G$49,MATCH(RFM_prep!$D137,products!$A$1:$A$49,0),MATCH(RFM_prep!I$2,products!$A$1:$G$1,0))</f>
        <v>31.624999999999996</v>
      </c>
      <c r="J137">
        <f>I137*E137</f>
        <v>94.874999999999986</v>
      </c>
      <c r="K137" t="str">
        <f>_xlfn.XLOOKUP(C137,customers!$A$2:$A$1001,customers!$I$2:$I$1001,,0)</f>
        <v>Yes</v>
      </c>
      <c r="L137" t="str">
        <f t="shared" si="10"/>
        <v>35</v>
      </c>
      <c r="N137" s="6" t="s">
        <v>2804</v>
      </c>
      <c r="O137" s="8">
        <v>44441</v>
      </c>
      <c r="P137" s="7">
        <v>1</v>
      </c>
      <c r="Q137" s="7">
        <v>15.54</v>
      </c>
      <c r="S137" t="s">
        <v>2804</v>
      </c>
      <c r="T137" s="8">
        <v>44441</v>
      </c>
      <c r="U137">
        <v>1</v>
      </c>
      <c r="V137">
        <v>15.54</v>
      </c>
      <c r="W137" s="7">
        <v>352</v>
      </c>
      <c r="X137">
        <f t="shared" si="11"/>
        <v>7</v>
      </c>
      <c r="Y137">
        <f t="shared" si="12"/>
        <v>0</v>
      </c>
      <c r="Z137">
        <f t="shared" si="13"/>
        <v>2</v>
      </c>
      <c r="AA137" s="10">
        <f t="shared" si="14"/>
        <v>3</v>
      </c>
      <c r="AB137"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Need Attention</v>
      </c>
      <c r="AC137" t="str">
        <f>_xlfn.XLOOKUP(table_RFM_processed[[#This Row],[Customer ID]],table_RFM_preprocess[Customer ID],table_RFM_preprocess[Loyalty Card],,0)</f>
        <v>No</v>
      </c>
    </row>
    <row r="138" spans="1:29" x14ac:dyDescent="0.25">
      <c r="A138" s="2" t="s">
        <v>1249</v>
      </c>
      <c r="B138" s="3">
        <v>44232</v>
      </c>
      <c r="C138" s="2" t="s">
        <v>976</v>
      </c>
      <c r="D138" t="s">
        <v>6180</v>
      </c>
      <c r="E138" s="2">
        <v>5</v>
      </c>
      <c r="F138" s="2" t="str">
        <f>_xlfn.XLOOKUP(C138,customers!$A$2:$A$1001,customers!$B$2:$B$1001,,0)</f>
        <v>Blancha McAmish</v>
      </c>
      <c r="G138" s="2" t="str">
        <f>_xlfn.XLOOKUP(C138,customers!$A$1:$A$1001,customers!$G$1:$G$1001,,0)</f>
        <v>United States</v>
      </c>
      <c r="H138" t="str">
        <f>INDEX(products!$A$1:$G$49,MATCH(RFM_prep!$D138,products!$A$1:$A$49,0),MATCH(RFM_prep!H$2,products!$A$1:$G$1,0))</f>
        <v>Ara</v>
      </c>
      <c r="I138">
        <f>INDEX(products!$A$1:$G$49,MATCH(RFM_prep!$D138,products!$A$1:$A$49,0),MATCH(RFM_prep!I$2,products!$A$1:$G$1,0))</f>
        <v>7.77</v>
      </c>
      <c r="J138">
        <f>I138*E138</f>
        <v>38.849999999999994</v>
      </c>
      <c r="K138" t="str">
        <f>_xlfn.XLOOKUP(C138,customers!$A$2:$A$1001,customers!$I$2:$I$1001,,0)</f>
        <v>Yes</v>
      </c>
      <c r="L138" t="str">
        <f t="shared" si="10"/>
        <v>561</v>
      </c>
      <c r="N138" s="6" t="s">
        <v>1861</v>
      </c>
      <c r="O138" s="8">
        <v>44114</v>
      </c>
      <c r="P138" s="7">
        <v>1</v>
      </c>
      <c r="Q138" s="7">
        <v>29.16</v>
      </c>
      <c r="S138" t="s">
        <v>1861</v>
      </c>
      <c r="T138" s="8">
        <v>44114</v>
      </c>
      <c r="U138">
        <v>1</v>
      </c>
      <c r="V138">
        <v>29.16</v>
      </c>
      <c r="W138" s="7">
        <v>679</v>
      </c>
      <c r="X138">
        <f t="shared" si="11"/>
        <v>4</v>
      </c>
      <c r="Y138">
        <f t="shared" si="12"/>
        <v>0</v>
      </c>
      <c r="Z138">
        <f t="shared" si="13"/>
        <v>4</v>
      </c>
      <c r="AA138" s="10">
        <f t="shared" si="14"/>
        <v>2.6666666666666665</v>
      </c>
      <c r="AB138"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At Risk</v>
      </c>
      <c r="AC138" t="str">
        <f>_xlfn.XLOOKUP(table_RFM_processed[[#This Row],[Customer ID]],table_RFM_preprocess[Customer ID],table_RFM_preprocess[Loyalty Card],,0)</f>
        <v>Yes</v>
      </c>
    </row>
    <row r="139" spans="1:29" x14ac:dyDescent="0.25">
      <c r="A139" s="2" t="s">
        <v>1255</v>
      </c>
      <c r="B139" s="3">
        <v>44406</v>
      </c>
      <c r="C139" s="2" t="s">
        <v>1256</v>
      </c>
      <c r="D139" t="s">
        <v>6154</v>
      </c>
      <c r="E139" s="2">
        <v>4</v>
      </c>
      <c r="F139" s="2" t="str">
        <f>_xlfn.XLOOKUP(C139,customers!$A$2:$A$1001,customers!$B$2:$B$1001,,0)</f>
        <v>Lowell Keenleyside</v>
      </c>
      <c r="G139" s="2" t="str">
        <f>_xlfn.XLOOKUP(C139,customers!$A$1:$A$1001,customers!$G$1:$G$1001,,0)</f>
        <v>United States</v>
      </c>
      <c r="H139" t="str">
        <f>INDEX(products!$A$1:$G$49,MATCH(RFM_prep!$D139,products!$A$1:$A$49,0),MATCH(RFM_prep!H$2,products!$A$1:$G$1,0))</f>
        <v>Ara</v>
      </c>
      <c r="I139">
        <f>INDEX(products!$A$1:$G$49,MATCH(RFM_prep!$D139,products!$A$1:$A$49,0),MATCH(RFM_prep!I$2,products!$A$1:$G$1,0))</f>
        <v>2.9849999999999999</v>
      </c>
      <c r="J139">
        <f>I139*E139</f>
        <v>11.94</v>
      </c>
      <c r="K139" t="str">
        <f>_xlfn.XLOOKUP(C139,customers!$A$2:$A$1001,customers!$I$2:$I$1001,,0)</f>
        <v>No</v>
      </c>
      <c r="L139" t="str">
        <f t="shared" si="10"/>
        <v>387</v>
      </c>
      <c r="N139" s="6" t="s">
        <v>3946</v>
      </c>
      <c r="O139" s="8">
        <v>43896</v>
      </c>
      <c r="P139" s="7">
        <v>1</v>
      </c>
      <c r="Q139" s="7">
        <v>13.5</v>
      </c>
      <c r="S139" t="s">
        <v>3946</v>
      </c>
      <c r="T139" s="8">
        <v>43896</v>
      </c>
      <c r="U139">
        <v>1</v>
      </c>
      <c r="V139">
        <v>13.5</v>
      </c>
      <c r="W139" s="7">
        <v>897</v>
      </c>
      <c r="X139">
        <f t="shared" si="11"/>
        <v>3</v>
      </c>
      <c r="Y139">
        <f t="shared" si="12"/>
        <v>0</v>
      </c>
      <c r="Z139">
        <f t="shared" si="13"/>
        <v>1</v>
      </c>
      <c r="AA139" s="10">
        <f t="shared" si="14"/>
        <v>1.3333333333333333</v>
      </c>
      <c r="AB139"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At Risk</v>
      </c>
      <c r="AC139" t="str">
        <f>_xlfn.XLOOKUP(table_RFM_processed[[#This Row],[Customer ID]],table_RFM_preprocess[Customer ID],table_RFM_preprocess[Loyalty Card],,0)</f>
        <v>No</v>
      </c>
    </row>
    <row r="140" spans="1:29" x14ac:dyDescent="0.25">
      <c r="A140" s="2" t="s">
        <v>1261</v>
      </c>
      <c r="B140" s="3">
        <v>44637</v>
      </c>
      <c r="C140" s="2" t="s">
        <v>1262</v>
      </c>
      <c r="D140" t="s">
        <v>6148</v>
      </c>
      <c r="E140" s="2">
        <v>3</v>
      </c>
      <c r="F140" s="2" t="str">
        <f>_xlfn.XLOOKUP(C140,customers!$A$2:$A$1001,customers!$B$2:$B$1001,,0)</f>
        <v>Elonore Joliffe</v>
      </c>
      <c r="G140" s="2" t="str">
        <f>_xlfn.XLOOKUP(C140,customers!$A$1:$A$1001,customers!$G$1:$G$1001,,0)</f>
        <v>Ireland</v>
      </c>
      <c r="H140" t="str">
        <f>INDEX(products!$A$1:$G$49,MATCH(RFM_prep!$D140,products!$A$1:$A$49,0),MATCH(RFM_prep!H$2,products!$A$1:$G$1,0))</f>
        <v>Exc</v>
      </c>
      <c r="I140">
        <f>INDEX(products!$A$1:$G$49,MATCH(RFM_prep!$D140,products!$A$1:$A$49,0),MATCH(RFM_prep!I$2,products!$A$1:$G$1,0))</f>
        <v>34.154999999999994</v>
      </c>
      <c r="J140">
        <f>I140*E140</f>
        <v>102.46499999999997</v>
      </c>
      <c r="K140" t="str">
        <f>_xlfn.XLOOKUP(C140,customers!$A$2:$A$1001,customers!$I$2:$I$1001,,0)</f>
        <v>No</v>
      </c>
      <c r="L140" t="str">
        <f t="shared" si="10"/>
        <v>156</v>
      </c>
      <c r="N140" s="6" t="s">
        <v>4018</v>
      </c>
      <c r="O140" s="8">
        <v>44017</v>
      </c>
      <c r="P140" s="7">
        <v>1</v>
      </c>
      <c r="Q140" s="7">
        <v>35.849999999999994</v>
      </c>
      <c r="S140" t="s">
        <v>4018</v>
      </c>
      <c r="T140" s="8">
        <v>44017</v>
      </c>
      <c r="U140">
        <v>1</v>
      </c>
      <c r="V140">
        <v>35.849999999999994</v>
      </c>
      <c r="W140" s="7">
        <v>776</v>
      </c>
      <c r="X140">
        <f t="shared" si="11"/>
        <v>3</v>
      </c>
      <c r="Y140">
        <f t="shared" si="12"/>
        <v>0</v>
      </c>
      <c r="Z140">
        <f t="shared" si="13"/>
        <v>5</v>
      </c>
      <c r="AA140" s="10">
        <f t="shared" si="14"/>
        <v>2.6666666666666665</v>
      </c>
      <c r="AB140"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At Risk</v>
      </c>
      <c r="AC140" t="str">
        <f>_xlfn.XLOOKUP(table_RFM_processed[[#This Row],[Customer ID]],table_RFM_preprocess[Customer ID],table_RFM_preprocess[Loyalty Card],,0)</f>
        <v>No</v>
      </c>
    </row>
    <row r="141" spans="1:29" x14ac:dyDescent="0.25">
      <c r="A141" s="2" t="s">
        <v>1266</v>
      </c>
      <c r="B141" s="3">
        <v>44238</v>
      </c>
      <c r="C141" s="2" t="s">
        <v>1267</v>
      </c>
      <c r="D141" t="s">
        <v>6183</v>
      </c>
      <c r="E141" s="2">
        <v>4</v>
      </c>
      <c r="F141" s="2" t="str">
        <f>_xlfn.XLOOKUP(C141,customers!$A$2:$A$1001,customers!$B$2:$B$1001,,0)</f>
        <v>Abraham Coleman</v>
      </c>
      <c r="G141" s="2" t="str">
        <f>_xlfn.XLOOKUP(C141,customers!$A$1:$A$1001,customers!$G$1:$G$1001,,0)</f>
        <v>United States</v>
      </c>
      <c r="H141" t="str">
        <f>INDEX(products!$A$1:$G$49,MATCH(RFM_prep!$D141,products!$A$1:$A$49,0),MATCH(RFM_prep!H$2,products!$A$1:$G$1,0))</f>
        <v>Exc</v>
      </c>
      <c r="I141">
        <f>INDEX(products!$A$1:$G$49,MATCH(RFM_prep!$D141,products!$A$1:$A$49,0),MATCH(RFM_prep!I$2,products!$A$1:$G$1,0))</f>
        <v>12.15</v>
      </c>
      <c r="J141">
        <f>I141*E141</f>
        <v>48.6</v>
      </c>
      <c r="K141" t="str">
        <f>_xlfn.XLOOKUP(C141,customers!$A$2:$A$1001,customers!$I$2:$I$1001,,0)</f>
        <v>No</v>
      </c>
      <c r="L141" t="str">
        <f t="shared" si="10"/>
        <v>555</v>
      </c>
      <c r="N141" s="6" t="s">
        <v>4042</v>
      </c>
      <c r="O141" s="8">
        <v>44217</v>
      </c>
      <c r="P141" s="7">
        <v>1</v>
      </c>
      <c r="Q141" s="7">
        <v>20.25</v>
      </c>
      <c r="S141" t="s">
        <v>4042</v>
      </c>
      <c r="T141" s="8">
        <v>44217</v>
      </c>
      <c r="U141">
        <v>1</v>
      </c>
      <c r="V141">
        <v>20.25</v>
      </c>
      <c r="W141" s="7">
        <v>576</v>
      </c>
      <c r="X141">
        <f t="shared" si="11"/>
        <v>5</v>
      </c>
      <c r="Y141">
        <f t="shared" si="12"/>
        <v>0</v>
      </c>
      <c r="Z141">
        <f t="shared" si="13"/>
        <v>2</v>
      </c>
      <c r="AA141" s="10">
        <f t="shared" si="14"/>
        <v>2.3333333333333335</v>
      </c>
      <c r="AB141"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At Risk</v>
      </c>
      <c r="AC141" t="str">
        <f>_xlfn.XLOOKUP(table_RFM_processed[[#This Row],[Customer ID]],table_RFM_preprocess[Customer ID],table_RFM_preprocess[Loyalty Card],,0)</f>
        <v>No</v>
      </c>
    </row>
    <row r="142" spans="1:29" x14ac:dyDescent="0.25">
      <c r="A142" s="2" t="s">
        <v>1271</v>
      </c>
      <c r="B142" s="3">
        <v>43509</v>
      </c>
      <c r="C142" s="2" t="s">
        <v>1272</v>
      </c>
      <c r="D142" t="s">
        <v>6143</v>
      </c>
      <c r="E142" s="2">
        <v>6</v>
      </c>
      <c r="F142" s="2" t="str">
        <f>_xlfn.XLOOKUP(C142,customers!$A$2:$A$1001,customers!$B$2:$B$1001,,0)</f>
        <v>Rivy Farington</v>
      </c>
      <c r="G142" s="2" t="str">
        <f>_xlfn.XLOOKUP(C142,customers!$A$1:$A$1001,customers!$G$1:$G$1001,,0)</f>
        <v>United States</v>
      </c>
      <c r="H142" t="str">
        <f>INDEX(products!$A$1:$G$49,MATCH(RFM_prep!$D142,products!$A$1:$A$49,0),MATCH(RFM_prep!H$2,products!$A$1:$G$1,0))</f>
        <v>Lib</v>
      </c>
      <c r="I142">
        <f>INDEX(products!$A$1:$G$49,MATCH(RFM_prep!$D142,products!$A$1:$A$49,0),MATCH(RFM_prep!I$2,products!$A$1:$G$1,0))</f>
        <v>12.95</v>
      </c>
      <c r="J142">
        <f>I142*E142</f>
        <v>77.699999999999989</v>
      </c>
      <c r="K142" t="str">
        <f>_xlfn.XLOOKUP(C142,customers!$A$2:$A$1001,customers!$I$2:$I$1001,,0)</f>
        <v>Yes</v>
      </c>
      <c r="L142" t="str">
        <f t="shared" si="10"/>
        <v>1284</v>
      </c>
      <c r="N142" s="6" t="s">
        <v>3356</v>
      </c>
      <c r="O142" s="8">
        <v>43516</v>
      </c>
      <c r="P142" s="7">
        <v>1</v>
      </c>
      <c r="Q142" s="7">
        <v>89.35499999999999</v>
      </c>
      <c r="S142" t="s">
        <v>3356</v>
      </c>
      <c r="T142" s="8">
        <v>43516</v>
      </c>
      <c r="U142">
        <v>1</v>
      </c>
      <c r="V142">
        <v>89.35499999999999</v>
      </c>
      <c r="W142" s="7">
        <v>1277</v>
      </c>
      <c r="X142">
        <f t="shared" si="11"/>
        <v>0</v>
      </c>
      <c r="Y142">
        <f t="shared" si="12"/>
        <v>0</v>
      </c>
      <c r="Z142">
        <f t="shared" si="13"/>
        <v>8</v>
      </c>
      <c r="AA142" s="10">
        <f t="shared" si="14"/>
        <v>2.6666666666666665</v>
      </c>
      <c r="AB142"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At Risk</v>
      </c>
      <c r="AC142" t="str">
        <f>_xlfn.XLOOKUP(table_RFM_processed[[#This Row],[Customer ID]],table_RFM_preprocess[Customer ID],table_RFM_preprocess[Loyalty Card],,0)</f>
        <v>Yes</v>
      </c>
    </row>
    <row r="143" spans="1:29" x14ac:dyDescent="0.25">
      <c r="A143" s="2" t="s">
        <v>1276</v>
      </c>
      <c r="B143" s="3">
        <v>44694</v>
      </c>
      <c r="C143" s="2" t="s">
        <v>1277</v>
      </c>
      <c r="D143" t="s">
        <v>6165</v>
      </c>
      <c r="E143" s="2">
        <v>1</v>
      </c>
      <c r="F143" s="2" t="str">
        <f>_xlfn.XLOOKUP(C143,customers!$A$2:$A$1001,customers!$B$2:$B$1001,,0)</f>
        <v>Vallie Kundt</v>
      </c>
      <c r="G143" s="2" t="str">
        <f>_xlfn.XLOOKUP(C143,customers!$A$1:$A$1001,customers!$G$1:$G$1001,,0)</f>
        <v>Ireland</v>
      </c>
      <c r="H143" t="str">
        <f>INDEX(products!$A$1:$G$49,MATCH(RFM_prep!$D143,products!$A$1:$A$49,0),MATCH(RFM_prep!H$2,products!$A$1:$G$1,0))</f>
        <v>Lib</v>
      </c>
      <c r="I143">
        <f>INDEX(products!$A$1:$G$49,MATCH(RFM_prep!$D143,products!$A$1:$A$49,0),MATCH(RFM_prep!I$2,products!$A$1:$G$1,0))</f>
        <v>29.784999999999997</v>
      </c>
      <c r="J143">
        <f>I143*E143</f>
        <v>29.784999999999997</v>
      </c>
      <c r="K143" t="str">
        <f>_xlfn.XLOOKUP(C143,customers!$A$2:$A$1001,customers!$I$2:$I$1001,,0)</f>
        <v>Yes</v>
      </c>
      <c r="L143" t="str">
        <f t="shared" si="10"/>
        <v>99</v>
      </c>
      <c r="N143" s="6" t="s">
        <v>5856</v>
      </c>
      <c r="O143" s="8">
        <v>44449</v>
      </c>
      <c r="P143" s="7">
        <v>1</v>
      </c>
      <c r="Q143" s="7">
        <v>109.93999999999998</v>
      </c>
      <c r="S143" t="s">
        <v>5856</v>
      </c>
      <c r="T143" s="8">
        <v>44449</v>
      </c>
      <c r="U143">
        <v>1</v>
      </c>
      <c r="V143">
        <v>109.93999999999998</v>
      </c>
      <c r="W143" s="7">
        <v>344</v>
      </c>
      <c r="X143">
        <f t="shared" si="11"/>
        <v>7</v>
      </c>
      <c r="Y143">
        <f t="shared" si="12"/>
        <v>0</v>
      </c>
      <c r="Z143">
        <f t="shared" si="13"/>
        <v>8</v>
      </c>
      <c r="AA143" s="10">
        <f t="shared" si="14"/>
        <v>5</v>
      </c>
      <c r="AB143"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Potential Promising</v>
      </c>
      <c r="AC143" t="str">
        <f>_xlfn.XLOOKUP(table_RFM_processed[[#This Row],[Customer ID]],table_RFM_preprocess[Customer ID],table_RFM_preprocess[Loyalty Card],,0)</f>
        <v>No</v>
      </c>
    </row>
    <row r="144" spans="1:29" x14ac:dyDescent="0.25">
      <c r="A144" s="2" t="s">
        <v>1283</v>
      </c>
      <c r="B144" s="3">
        <v>43970</v>
      </c>
      <c r="C144" s="2" t="s">
        <v>1284</v>
      </c>
      <c r="D144" t="s">
        <v>6167</v>
      </c>
      <c r="E144" s="2">
        <v>4</v>
      </c>
      <c r="F144" s="2" t="str">
        <f>_xlfn.XLOOKUP(C144,customers!$A$2:$A$1001,customers!$B$2:$B$1001,,0)</f>
        <v>Boyd Bett</v>
      </c>
      <c r="G144" s="2" t="str">
        <f>_xlfn.XLOOKUP(C144,customers!$A$1:$A$1001,customers!$G$1:$G$1001,,0)</f>
        <v>United States</v>
      </c>
      <c r="H144" t="str">
        <f>INDEX(products!$A$1:$G$49,MATCH(RFM_prep!$D144,products!$A$1:$A$49,0),MATCH(RFM_prep!H$2,products!$A$1:$G$1,0))</f>
        <v>Ara</v>
      </c>
      <c r="I144">
        <f>INDEX(products!$A$1:$G$49,MATCH(RFM_prep!$D144,products!$A$1:$A$49,0),MATCH(RFM_prep!I$2,products!$A$1:$G$1,0))</f>
        <v>3.8849999999999998</v>
      </c>
      <c r="J144">
        <f>I144*E144</f>
        <v>15.54</v>
      </c>
      <c r="K144" t="str">
        <f>_xlfn.XLOOKUP(C144,customers!$A$2:$A$1001,customers!$I$2:$I$1001,,0)</f>
        <v>Yes</v>
      </c>
      <c r="L144" t="str">
        <f t="shared" si="10"/>
        <v>823</v>
      </c>
      <c r="N144" s="6" t="s">
        <v>1374</v>
      </c>
      <c r="O144" s="8">
        <v>44374</v>
      </c>
      <c r="P144" s="7">
        <v>1</v>
      </c>
      <c r="Q144" s="7">
        <v>61.754999999999995</v>
      </c>
      <c r="S144" t="s">
        <v>1374</v>
      </c>
      <c r="T144" s="8">
        <v>44374</v>
      </c>
      <c r="U144">
        <v>1</v>
      </c>
      <c r="V144">
        <v>61.754999999999995</v>
      </c>
      <c r="W144" s="7">
        <v>419</v>
      </c>
      <c r="X144">
        <f t="shared" si="11"/>
        <v>6</v>
      </c>
      <c r="Y144">
        <f t="shared" si="12"/>
        <v>0</v>
      </c>
      <c r="Z144">
        <f t="shared" si="13"/>
        <v>7</v>
      </c>
      <c r="AA144" s="10">
        <f t="shared" si="14"/>
        <v>4.333333333333333</v>
      </c>
      <c r="AB144"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Need Attention</v>
      </c>
      <c r="AC144" t="str">
        <f>_xlfn.XLOOKUP(table_RFM_processed[[#This Row],[Customer ID]],table_RFM_preprocess[Customer ID],table_RFM_preprocess[Loyalty Card],,0)</f>
        <v>No</v>
      </c>
    </row>
    <row r="145" spans="1:29" x14ac:dyDescent="0.25">
      <c r="A145" s="2" t="s">
        <v>1289</v>
      </c>
      <c r="B145" s="3">
        <v>44678</v>
      </c>
      <c r="C145" s="2" t="s">
        <v>1290</v>
      </c>
      <c r="D145" t="s">
        <v>6148</v>
      </c>
      <c r="E145" s="2">
        <v>4</v>
      </c>
      <c r="F145" s="2" t="str">
        <f>_xlfn.XLOOKUP(C145,customers!$A$2:$A$1001,customers!$B$2:$B$1001,,0)</f>
        <v>Julio Armytage</v>
      </c>
      <c r="G145" s="2" t="str">
        <f>_xlfn.XLOOKUP(C145,customers!$A$1:$A$1001,customers!$G$1:$G$1001,,0)</f>
        <v>Ireland</v>
      </c>
      <c r="H145" t="str">
        <f>INDEX(products!$A$1:$G$49,MATCH(RFM_prep!$D145,products!$A$1:$A$49,0),MATCH(RFM_prep!H$2,products!$A$1:$G$1,0))</f>
        <v>Exc</v>
      </c>
      <c r="I145">
        <f>INDEX(products!$A$1:$G$49,MATCH(RFM_prep!$D145,products!$A$1:$A$49,0),MATCH(RFM_prep!I$2,products!$A$1:$G$1,0))</f>
        <v>34.154999999999994</v>
      </c>
      <c r="J145">
        <f>I145*E145</f>
        <v>136.61999999999998</v>
      </c>
      <c r="K145" t="str">
        <f>_xlfn.XLOOKUP(C145,customers!$A$2:$A$1001,customers!$I$2:$I$1001,,0)</f>
        <v>Yes</v>
      </c>
      <c r="L145" t="str">
        <f t="shared" si="10"/>
        <v>115</v>
      </c>
      <c r="N145" s="6" t="s">
        <v>903</v>
      </c>
      <c r="O145" s="8">
        <v>44362</v>
      </c>
      <c r="P145" s="7">
        <v>1</v>
      </c>
      <c r="Q145" s="7">
        <v>21.825000000000003</v>
      </c>
      <c r="S145" t="s">
        <v>903</v>
      </c>
      <c r="T145" s="8">
        <v>44362</v>
      </c>
      <c r="U145">
        <v>1</v>
      </c>
      <c r="V145">
        <v>21.825000000000003</v>
      </c>
      <c r="W145" s="7">
        <v>431</v>
      </c>
      <c r="X145">
        <f t="shared" si="11"/>
        <v>6</v>
      </c>
      <c r="Y145">
        <f t="shared" si="12"/>
        <v>0</v>
      </c>
      <c r="Z145">
        <f t="shared" si="13"/>
        <v>3</v>
      </c>
      <c r="AA145" s="10">
        <f t="shared" si="14"/>
        <v>3</v>
      </c>
      <c r="AB145"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Need Attention</v>
      </c>
      <c r="AC145" t="str">
        <f>_xlfn.XLOOKUP(table_RFM_processed[[#This Row],[Customer ID]],table_RFM_preprocess[Customer ID],table_RFM_preprocess[Loyalty Card],,0)</f>
        <v>Yes</v>
      </c>
    </row>
    <row r="146" spans="1:29" x14ac:dyDescent="0.25">
      <c r="A146" s="2" t="s">
        <v>1293</v>
      </c>
      <c r="B146" s="3">
        <v>44083</v>
      </c>
      <c r="C146" s="2" t="s">
        <v>1294</v>
      </c>
      <c r="D146" t="s">
        <v>6160</v>
      </c>
      <c r="E146" s="2">
        <v>2</v>
      </c>
      <c r="F146" s="2" t="str">
        <f>_xlfn.XLOOKUP(C146,customers!$A$2:$A$1001,customers!$B$2:$B$1001,,0)</f>
        <v>Deana Staite</v>
      </c>
      <c r="G146" s="2" t="str">
        <f>_xlfn.XLOOKUP(C146,customers!$A$1:$A$1001,customers!$G$1:$G$1001,,0)</f>
        <v>United States</v>
      </c>
      <c r="H146" t="str">
        <f>INDEX(products!$A$1:$G$49,MATCH(RFM_prep!$D146,products!$A$1:$A$49,0),MATCH(RFM_prep!H$2,products!$A$1:$G$1,0))</f>
        <v>Lib</v>
      </c>
      <c r="I146">
        <f>INDEX(products!$A$1:$G$49,MATCH(RFM_prep!$D146,products!$A$1:$A$49,0),MATCH(RFM_prep!I$2,products!$A$1:$G$1,0))</f>
        <v>8.73</v>
      </c>
      <c r="J146">
        <f>I146*E146</f>
        <v>17.46</v>
      </c>
      <c r="K146" t="str">
        <f>_xlfn.XLOOKUP(C146,customers!$A$2:$A$1001,customers!$I$2:$I$1001,,0)</f>
        <v>No</v>
      </c>
      <c r="L146" t="str">
        <f t="shared" si="10"/>
        <v>710</v>
      </c>
      <c r="N146" s="6" t="s">
        <v>1090</v>
      </c>
      <c r="O146" s="8">
        <v>43569</v>
      </c>
      <c r="P146" s="7">
        <v>1</v>
      </c>
      <c r="Q146" s="7">
        <v>17.91</v>
      </c>
      <c r="S146" t="s">
        <v>1090</v>
      </c>
      <c r="T146" s="8">
        <v>43569</v>
      </c>
      <c r="U146">
        <v>1</v>
      </c>
      <c r="V146">
        <v>17.91</v>
      </c>
      <c r="W146" s="7">
        <v>1224</v>
      </c>
      <c r="X146">
        <f t="shared" si="11"/>
        <v>0</v>
      </c>
      <c r="Y146">
        <f t="shared" si="12"/>
        <v>0</v>
      </c>
      <c r="Z146">
        <f t="shared" si="13"/>
        <v>2</v>
      </c>
      <c r="AA146" s="10">
        <f t="shared" si="14"/>
        <v>0.66666666666666663</v>
      </c>
      <c r="AB146"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Lost</v>
      </c>
      <c r="AC146" t="str">
        <f>_xlfn.XLOOKUP(table_RFM_processed[[#This Row],[Customer ID]],table_RFM_preprocess[Customer ID],table_RFM_preprocess[Loyalty Card],,0)</f>
        <v>Yes</v>
      </c>
    </row>
    <row r="147" spans="1:29" x14ac:dyDescent="0.25">
      <c r="A147" s="2" t="s">
        <v>1299</v>
      </c>
      <c r="B147" s="3">
        <v>44265</v>
      </c>
      <c r="C147" s="2" t="s">
        <v>1300</v>
      </c>
      <c r="D147" t="s">
        <v>6148</v>
      </c>
      <c r="E147" s="2">
        <v>2</v>
      </c>
      <c r="F147" s="2" t="str">
        <f>_xlfn.XLOOKUP(C147,customers!$A$2:$A$1001,customers!$B$2:$B$1001,,0)</f>
        <v>Winn Keyse</v>
      </c>
      <c r="G147" s="2" t="str">
        <f>_xlfn.XLOOKUP(C147,customers!$A$1:$A$1001,customers!$G$1:$G$1001,,0)</f>
        <v>United States</v>
      </c>
      <c r="H147" t="str">
        <f>INDEX(products!$A$1:$G$49,MATCH(RFM_prep!$D147,products!$A$1:$A$49,0),MATCH(RFM_prep!H$2,products!$A$1:$G$1,0))</f>
        <v>Exc</v>
      </c>
      <c r="I147">
        <f>INDEX(products!$A$1:$G$49,MATCH(RFM_prep!$D147,products!$A$1:$A$49,0),MATCH(RFM_prep!I$2,products!$A$1:$G$1,0))</f>
        <v>34.154999999999994</v>
      </c>
      <c r="J147">
        <f>I147*E147</f>
        <v>68.309999999999988</v>
      </c>
      <c r="K147" t="str">
        <f>_xlfn.XLOOKUP(C147,customers!$A$2:$A$1001,customers!$I$2:$I$1001,,0)</f>
        <v>Yes</v>
      </c>
      <c r="L147" t="str">
        <f t="shared" si="10"/>
        <v>528</v>
      </c>
      <c r="N147" s="6" t="s">
        <v>5835</v>
      </c>
      <c r="O147" s="8">
        <v>43524</v>
      </c>
      <c r="P147" s="7">
        <v>1</v>
      </c>
      <c r="Q147" s="7">
        <v>119.13999999999999</v>
      </c>
      <c r="S147" t="s">
        <v>5835</v>
      </c>
      <c r="T147" s="8">
        <v>43524</v>
      </c>
      <c r="U147">
        <v>1</v>
      </c>
      <c r="V147">
        <v>119.13999999999999</v>
      </c>
      <c r="W147" s="7">
        <v>1269</v>
      </c>
      <c r="X147">
        <f t="shared" si="11"/>
        <v>0</v>
      </c>
      <c r="Y147">
        <f t="shared" si="12"/>
        <v>0</v>
      </c>
      <c r="Z147">
        <f t="shared" si="13"/>
        <v>9</v>
      </c>
      <c r="AA147" s="10">
        <f t="shared" si="14"/>
        <v>3</v>
      </c>
      <c r="AB147"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Need Attention</v>
      </c>
      <c r="AC147" t="str">
        <f>_xlfn.XLOOKUP(table_RFM_processed[[#This Row],[Customer ID]],table_RFM_preprocess[Customer ID],table_RFM_preprocess[Loyalty Card],,0)</f>
        <v>No</v>
      </c>
    </row>
    <row r="148" spans="1:29" x14ac:dyDescent="0.25">
      <c r="A148" s="2" t="s">
        <v>1305</v>
      </c>
      <c r="B148" s="3">
        <v>43562</v>
      </c>
      <c r="C148" s="2" t="s">
        <v>1306</v>
      </c>
      <c r="D148" t="s">
        <v>6159</v>
      </c>
      <c r="E148" s="2">
        <v>4</v>
      </c>
      <c r="F148" s="2" t="str">
        <f>_xlfn.XLOOKUP(C148,customers!$A$2:$A$1001,customers!$B$2:$B$1001,,0)</f>
        <v>Osmund Clausen-Thue</v>
      </c>
      <c r="G148" s="2" t="str">
        <f>_xlfn.XLOOKUP(C148,customers!$A$1:$A$1001,customers!$G$1:$G$1001,,0)</f>
        <v>United States</v>
      </c>
      <c r="H148" t="str">
        <f>INDEX(products!$A$1:$G$49,MATCH(RFM_prep!$D148,products!$A$1:$A$49,0),MATCH(RFM_prep!H$2,products!$A$1:$G$1,0))</f>
        <v>Lib</v>
      </c>
      <c r="I148">
        <f>INDEX(products!$A$1:$G$49,MATCH(RFM_prep!$D148,products!$A$1:$A$49,0),MATCH(RFM_prep!I$2,products!$A$1:$G$1,0))</f>
        <v>4.3650000000000002</v>
      </c>
      <c r="J148">
        <f>I148*E148</f>
        <v>17.46</v>
      </c>
      <c r="K148" t="str">
        <f>_xlfn.XLOOKUP(C148,customers!$A$2:$A$1001,customers!$I$2:$I$1001,,0)</f>
        <v>No</v>
      </c>
      <c r="L148" t="str">
        <f t="shared" si="10"/>
        <v>1231</v>
      </c>
      <c r="N148" s="6" t="s">
        <v>5025</v>
      </c>
      <c r="O148" s="8">
        <v>43902</v>
      </c>
      <c r="P148" s="7">
        <v>1</v>
      </c>
      <c r="Q148" s="7">
        <v>10.739999999999998</v>
      </c>
      <c r="S148" t="s">
        <v>5025</v>
      </c>
      <c r="T148" s="8">
        <v>43902</v>
      </c>
      <c r="U148">
        <v>1</v>
      </c>
      <c r="V148">
        <v>10.739999999999998</v>
      </c>
      <c r="W148" s="7">
        <v>891</v>
      </c>
      <c r="X148">
        <f t="shared" si="11"/>
        <v>3</v>
      </c>
      <c r="Y148">
        <f t="shared" si="12"/>
        <v>0</v>
      </c>
      <c r="Z148">
        <f t="shared" si="13"/>
        <v>1</v>
      </c>
      <c r="AA148" s="10">
        <f t="shared" si="14"/>
        <v>1.3333333333333333</v>
      </c>
      <c r="AB148"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At Risk</v>
      </c>
      <c r="AC148" t="str">
        <f>_xlfn.XLOOKUP(table_RFM_processed[[#This Row],[Customer ID]],table_RFM_preprocess[Customer ID],table_RFM_preprocess[Loyalty Card],,0)</f>
        <v>No</v>
      </c>
    </row>
    <row r="149" spans="1:29" x14ac:dyDescent="0.25">
      <c r="A149" s="2" t="s">
        <v>1311</v>
      </c>
      <c r="B149" s="3">
        <v>44024</v>
      </c>
      <c r="C149" s="2" t="s">
        <v>1312</v>
      </c>
      <c r="D149" t="s">
        <v>6162</v>
      </c>
      <c r="E149" s="2">
        <v>3</v>
      </c>
      <c r="F149" s="2" t="str">
        <f>_xlfn.XLOOKUP(C149,customers!$A$2:$A$1001,customers!$B$2:$B$1001,,0)</f>
        <v>Leonore Francisco</v>
      </c>
      <c r="G149" s="2" t="str">
        <f>_xlfn.XLOOKUP(C149,customers!$A$1:$A$1001,customers!$G$1:$G$1001,,0)</f>
        <v>United States</v>
      </c>
      <c r="H149" t="str">
        <f>INDEX(products!$A$1:$G$49,MATCH(RFM_prep!$D149,products!$A$1:$A$49,0),MATCH(RFM_prep!H$2,products!$A$1:$G$1,0))</f>
        <v>Lib</v>
      </c>
      <c r="I149">
        <f>INDEX(products!$A$1:$G$49,MATCH(RFM_prep!$D149,products!$A$1:$A$49,0),MATCH(RFM_prep!I$2,products!$A$1:$G$1,0))</f>
        <v>14.55</v>
      </c>
      <c r="J149">
        <f>I149*E149</f>
        <v>43.650000000000006</v>
      </c>
      <c r="K149" t="str">
        <f>_xlfn.XLOOKUP(C149,customers!$A$2:$A$1001,customers!$I$2:$I$1001,,0)</f>
        <v>No</v>
      </c>
      <c r="L149" t="str">
        <f t="shared" si="10"/>
        <v>769</v>
      </c>
      <c r="N149" s="6" t="s">
        <v>5352</v>
      </c>
      <c r="O149" s="8">
        <v>44707</v>
      </c>
      <c r="P149" s="7">
        <v>1</v>
      </c>
      <c r="Q149" s="7">
        <v>25.874999999999996</v>
      </c>
      <c r="S149" t="s">
        <v>5352</v>
      </c>
      <c r="T149" s="8">
        <v>44707</v>
      </c>
      <c r="U149">
        <v>1</v>
      </c>
      <c r="V149">
        <v>25.874999999999996</v>
      </c>
      <c r="W149" s="7">
        <v>86</v>
      </c>
      <c r="X149">
        <f t="shared" si="11"/>
        <v>9</v>
      </c>
      <c r="Y149">
        <f t="shared" si="12"/>
        <v>0</v>
      </c>
      <c r="Z149">
        <f t="shared" si="13"/>
        <v>3</v>
      </c>
      <c r="AA149" s="10">
        <f t="shared" si="14"/>
        <v>4</v>
      </c>
      <c r="AB149"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Need Attention</v>
      </c>
      <c r="AC149" t="str">
        <f>_xlfn.XLOOKUP(table_RFM_processed[[#This Row],[Customer ID]],table_RFM_preprocess[Customer ID],table_RFM_preprocess[Loyalty Card],,0)</f>
        <v>No</v>
      </c>
    </row>
    <row r="150" spans="1:29" x14ac:dyDescent="0.25">
      <c r="A150" s="2" t="s">
        <v>1311</v>
      </c>
      <c r="B150" s="3">
        <v>44024</v>
      </c>
      <c r="C150" s="2" t="s">
        <v>1312</v>
      </c>
      <c r="D150" t="s">
        <v>6141</v>
      </c>
      <c r="E150" s="2">
        <v>2</v>
      </c>
      <c r="F150" s="2" t="str">
        <f>_xlfn.XLOOKUP(C150,customers!$A$2:$A$1001,customers!$B$2:$B$1001,,0)</f>
        <v>Leonore Francisco</v>
      </c>
      <c r="G150" s="2" t="str">
        <f>_xlfn.XLOOKUP(C150,customers!$A$1:$A$1001,customers!$G$1:$G$1001,,0)</f>
        <v>United States</v>
      </c>
      <c r="H150" t="str">
        <f>INDEX(products!$A$1:$G$49,MATCH(RFM_prep!$D150,products!$A$1:$A$49,0),MATCH(RFM_prep!H$2,products!$A$1:$G$1,0))</f>
        <v>Exc</v>
      </c>
      <c r="I150">
        <f>INDEX(products!$A$1:$G$49,MATCH(RFM_prep!$D150,products!$A$1:$A$49,0),MATCH(RFM_prep!I$2,products!$A$1:$G$1,0))</f>
        <v>13.75</v>
      </c>
      <c r="J150">
        <f>I150*E150</f>
        <v>27.5</v>
      </c>
      <c r="K150" t="str">
        <f>_xlfn.XLOOKUP(C150,customers!$A$2:$A$1001,customers!$I$2:$I$1001,,0)</f>
        <v>No</v>
      </c>
      <c r="L150" t="str">
        <f t="shared" si="10"/>
        <v>769</v>
      </c>
      <c r="N150" s="6" t="s">
        <v>762</v>
      </c>
      <c r="O150" s="8">
        <v>44085</v>
      </c>
      <c r="P150" s="7">
        <v>1</v>
      </c>
      <c r="Q150" s="7">
        <v>91.539999999999992</v>
      </c>
      <c r="S150" t="s">
        <v>762</v>
      </c>
      <c r="T150" s="8">
        <v>44085</v>
      </c>
      <c r="U150">
        <v>1</v>
      </c>
      <c r="V150">
        <v>91.539999999999992</v>
      </c>
      <c r="W150" s="7">
        <v>708</v>
      </c>
      <c r="X150">
        <f t="shared" si="11"/>
        <v>4</v>
      </c>
      <c r="Y150">
        <f t="shared" si="12"/>
        <v>0</v>
      </c>
      <c r="Z150">
        <f t="shared" si="13"/>
        <v>8</v>
      </c>
      <c r="AA150" s="10">
        <f t="shared" si="14"/>
        <v>4</v>
      </c>
      <c r="AB150"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Need Attention</v>
      </c>
      <c r="AC150" t="str">
        <f>_xlfn.XLOOKUP(table_RFM_processed[[#This Row],[Customer ID]],table_RFM_preprocess[Customer ID],table_RFM_preprocess[Loyalty Card],,0)</f>
        <v>No</v>
      </c>
    </row>
    <row r="151" spans="1:29" x14ac:dyDescent="0.25">
      <c r="A151" s="2" t="s">
        <v>1322</v>
      </c>
      <c r="B151" s="3">
        <v>44551</v>
      </c>
      <c r="C151" s="2" t="s">
        <v>1323</v>
      </c>
      <c r="D151" t="s">
        <v>6153</v>
      </c>
      <c r="E151" s="2">
        <v>5</v>
      </c>
      <c r="F151" s="2" t="str">
        <f>_xlfn.XLOOKUP(C151,customers!$A$2:$A$1001,customers!$B$2:$B$1001,,0)</f>
        <v>Giacobo Skingle</v>
      </c>
      <c r="G151" s="2" t="str">
        <f>_xlfn.XLOOKUP(C151,customers!$A$1:$A$1001,customers!$G$1:$G$1001,,0)</f>
        <v>United States</v>
      </c>
      <c r="H151" t="str">
        <f>INDEX(products!$A$1:$G$49,MATCH(RFM_prep!$D151,products!$A$1:$A$49,0),MATCH(RFM_prep!H$2,products!$A$1:$G$1,0))</f>
        <v>Exc</v>
      </c>
      <c r="I151">
        <f>INDEX(products!$A$1:$G$49,MATCH(RFM_prep!$D151,products!$A$1:$A$49,0),MATCH(RFM_prep!I$2,products!$A$1:$G$1,0))</f>
        <v>3.645</v>
      </c>
      <c r="J151">
        <f>I151*E151</f>
        <v>18.225000000000001</v>
      </c>
      <c r="K151" t="str">
        <f>_xlfn.XLOOKUP(C151,customers!$A$2:$A$1001,customers!$I$2:$I$1001,,0)</f>
        <v>Yes</v>
      </c>
      <c r="L151" t="str">
        <f t="shared" si="10"/>
        <v>242</v>
      </c>
      <c r="N151" s="6" t="s">
        <v>3059</v>
      </c>
      <c r="O151" s="8">
        <v>43841</v>
      </c>
      <c r="P151" s="7">
        <v>1</v>
      </c>
      <c r="Q151" s="7">
        <v>9.51</v>
      </c>
      <c r="S151" t="s">
        <v>3059</v>
      </c>
      <c r="T151" s="8">
        <v>43841</v>
      </c>
      <c r="U151">
        <v>1</v>
      </c>
      <c r="V151">
        <v>9.51</v>
      </c>
      <c r="W151" s="7">
        <v>952</v>
      </c>
      <c r="X151">
        <f t="shared" si="11"/>
        <v>2</v>
      </c>
      <c r="Y151">
        <f t="shared" si="12"/>
        <v>0</v>
      </c>
      <c r="Z151">
        <f t="shared" si="13"/>
        <v>1</v>
      </c>
      <c r="AA151" s="10">
        <f t="shared" si="14"/>
        <v>1</v>
      </c>
      <c r="AB151"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At Risk</v>
      </c>
      <c r="AC151" t="str">
        <f>_xlfn.XLOOKUP(table_RFM_processed[[#This Row],[Customer ID]],table_RFM_preprocess[Customer ID],table_RFM_preprocess[Loyalty Card],,0)</f>
        <v>Yes</v>
      </c>
    </row>
    <row r="152" spans="1:29" x14ac:dyDescent="0.25">
      <c r="A152" s="2" t="s">
        <v>1328</v>
      </c>
      <c r="B152" s="3">
        <v>44108</v>
      </c>
      <c r="C152" s="2" t="s">
        <v>1329</v>
      </c>
      <c r="D152" t="s">
        <v>6175</v>
      </c>
      <c r="E152" s="2">
        <v>2</v>
      </c>
      <c r="F152" s="2" t="str">
        <f>_xlfn.XLOOKUP(C152,customers!$A$2:$A$1001,customers!$B$2:$B$1001,,0)</f>
        <v>Gerard Pirdy</v>
      </c>
      <c r="G152" s="2" t="str">
        <f>_xlfn.XLOOKUP(C152,customers!$A$1:$A$1001,customers!$G$1:$G$1001,,0)</f>
        <v>United States</v>
      </c>
      <c r="H152" t="str">
        <f>INDEX(products!$A$1:$G$49,MATCH(RFM_prep!$D152,products!$A$1:$A$49,0),MATCH(RFM_prep!H$2,products!$A$1:$G$1,0))</f>
        <v>Ara</v>
      </c>
      <c r="I152">
        <f>INDEX(products!$A$1:$G$49,MATCH(RFM_prep!$D152,products!$A$1:$A$49,0),MATCH(RFM_prep!I$2,products!$A$1:$G$1,0))</f>
        <v>25.874999999999996</v>
      </c>
      <c r="J152">
        <f>I152*E152</f>
        <v>51.749999999999993</v>
      </c>
      <c r="K152" t="str">
        <f>_xlfn.XLOOKUP(C152,customers!$A$2:$A$1001,customers!$I$2:$I$1001,,0)</f>
        <v>Yes</v>
      </c>
      <c r="L152" t="str">
        <f t="shared" si="10"/>
        <v>685</v>
      </c>
      <c r="N152" s="6" t="s">
        <v>4360</v>
      </c>
      <c r="O152" s="8">
        <v>44637</v>
      </c>
      <c r="P152" s="7">
        <v>1</v>
      </c>
      <c r="Q152" s="7">
        <v>72.91</v>
      </c>
      <c r="S152" t="s">
        <v>4360</v>
      </c>
      <c r="T152" s="8">
        <v>44637</v>
      </c>
      <c r="U152">
        <v>1</v>
      </c>
      <c r="V152">
        <v>72.91</v>
      </c>
      <c r="W152" s="7">
        <v>156</v>
      </c>
      <c r="X152">
        <f t="shared" si="11"/>
        <v>8</v>
      </c>
      <c r="Y152">
        <f t="shared" si="12"/>
        <v>0</v>
      </c>
      <c r="Z152">
        <f t="shared" si="13"/>
        <v>7</v>
      </c>
      <c r="AA152" s="10">
        <f t="shared" si="14"/>
        <v>5</v>
      </c>
      <c r="AB152"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Potential Promising</v>
      </c>
      <c r="AC152" t="str">
        <f>_xlfn.XLOOKUP(table_RFM_processed[[#This Row],[Customer ID]],table_RFM_preprocess[Customer ID],table_RFM_preprocess[Loyalty Card],,0)</f>
        <v>Yes</v>
      </c>
    </row>
    <row r="153" spans="1:29" x14ac:dyDescent="0.25">
      <c r="A153" s="2" t="s">
        <v>1333</v>
      </c>
      <c r="B153" s="3">
        <v>44051</v>
      </c>
      <c r="C153" s="2" t="s">
        <v>1334</v>
      </c>
      <c r="D153" t="s">
        <v>6143</v>
      </c>
      <c r="E153" s="2">
        <v>1</v>
      </c>
      <c r="F153" s="2" t="str">
        <f>_xlfn.XLOOKUP(C153,customers!$A$2:$A$1001,customers!$B$2:$B$1001,,0)</f>
        <v>Jacinthe Balsillie</v>
      </c>
      <c r="G153" s="2" t="str">
        <f>_xlfn.XLOOKUP(C153,customers!$A$1:$A$1001,customers!$G$1:$G$1001,,0)</f>
        <v>United States</v>
      </c>
      <c r="H153" t="str">
        <f>INDEX(products!$A$1:$G$49,MATCH(RFM_prep!$D153,products!$A$1:$A$49,0),MATCH(RFM_prep!H$2,products!$A$1:$G$1,0))</f>
        <v>Lib</v>
      </c>
      <c r="I153">
        <f>INDEX(products!$A$1:$G$49,MATCH(RFM_prep!$D153,products!$A$1:$A$49,0),MATCH(RFM_prep!I$2,products!$A$1:$G$1,0))</f>
        <v>12.95</v>
      </c>
      <c r="J153">
        <f>I153*E153</f>
        <v>12.95</v>
      </c>
      <c r="K153" t="str">
        <f>_xlfn.XLOOKUP(C153,customers!$A$2:$A$1001,customers!$I$2:$I$1001,,0)</f>
        <v>Yes</v>
      </c>
      <c r="L153" t="str">
        <f t="shared" si="10"/>
        <v>742</v>
      </c>
      <c r="N153" s="6" t="s">
        <v>2782</v>
      </c>
      <c r="O153" s="8">
        <v>44416</v>
      </c>
      <c r="P153" s="7">
        <v>1</v>
      </c>
      <c r="Q153" s="7">
        <v>68.75</v>
      </c>
      <c r="S153" t="s">
        <v>2782</v>
      </c>
      <c r="T153" s="8">
        <v>44416</v>
      </c>
      <c r="U153">
        <v>1</v>
      </c>
      <c r="V153">
        <v>68.75</v>
      </c>
      <c r="W153" s="7">
        <v>377</v>
      </c>
      <c r="X153">
        <f t="shared" si="11"/>
        <v>7</v>
      </c>
      <c r="Y153">
        <f t="shared" si="12"/>
        <v>0</v>
      </c>
      <c r="Z153">
        <f t="shared" si="13"/>
        <v>7</v>
      </c>
      <c r="AA153" s="10">
        <f t="shared" si="14"/>
        <v>4.666666666666667</v>
      </c>
      <c r="AB153"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Need Attention</v>
      </c>
      <c r="AC153" t="str">
        <f>_xlfn.XLOOKUP(table_RFM_processed[[#This Row],[Customer ID]],table_RFM_preprocess[Customer ID],table_RFM_preprocess[Loyalty Card],,0)</f>
        <v>Yes</v>
      </c>
    </row>
    <row r="154" spans="1:29" x14ac:dyDescent="0.25">
      <c r="A154" s="2" t="s">
        <v>1339</v>
      </c>
      <c r="B154" s="3">
        <v>44115</v>
      </c>
      <c r="C154" s="2" t="s">
        <v>1340</v>
      </c>
      <c r="D154" t="s">
        <v>6155</v>
      </c>
      <c r="E154" s="2">
        <v>3</v>
      </c>
      <c r="F154" s="2" t="str">
        <f>_xlfn.XLOOKUP(C154,customers!$A$2:$A$1001,customers!$B$2:$B$1001,,0)</f>
        <v>Quinton Fouracres</v>
      </c>
      <c r="G154" s="2" t="str">
        <f>_xlfn.XLOOKUP(C154,customers!$A$1:$A$1001,customers!$G$1:$G$1001,,0)</f>
        <v>United States</v>
      </c>
      <c r="H154" t="str">
        <f>INDEX(products!$A$1:$G$49,MATCH(RFM_prep!$D154,products!$A$1:$A$49,0),MATCH(RFM_prep!H$2,products!$A$1:$G$1,0))</f>
        <v>Ara</v>
      </c>
      <c r="I154">
        <f>INDEX(products!$A$1:$G$49,MATCH(RFM_prep!$D154,products!$A$1:$A$49,0),MATCH(RFM_prep!I$2,products!$A$1:$G$1,0))</f>
        <v>11.25</v>
      </c>
      <c r="J154">
        <f>I154*E154</f>
        <v>33.75</v>
      </c>
      <c r="K154" t="str">
        <f>_xlfn.XLOOKUP(C154,customers!$A$2:$A$1001,customers!$I$2:$I$1001,,0)</f>
        <v>Yes</v>
      </c>
      <c r="L154" t="str">
        <f t="shared" si="10"/>
        <v>678</v>
      </c>
      <c r="N154" s="6" t="s">
        <v>2877</v>
      </c>
      <c r="O154" s="8">
        <v>44431</v>
      </c>
      <c r="P154" s="7">
        <v>1</v>
      </c>
      <c r="Q154" s="7">
        <v>26.73</v>
      </c>
      <c r="S154" t="s">
        <v>2877</v>
      </c>
      <c r="T154" s="8">
        <v>44431</v>
      </c>
      <c r="U154">
        <v>1</v>
      </c>
      <c r="V154">
        <v>26.73</v>
      </c>
      <c r="W154" s="7">
        <v>362</v>
      </c>
      <c r="X154">
        <f t="shared" si="11"/>
        <v>7</v>
      </c>
      <c r="Y154">
        <f t="shared" si="12"/>
        <v>0</v>
      </c>
      <c r="Z154">
        <f t="shared" si="13"/>
        <v>4</v>
      </c>
      <c r="AA154" s="10">
        <f t="shared" si="14"/>
        <v>3.6666666666666665</v>
      </c>
      <c r="AB154"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Need Attention</v>
      </c>
      <c r="AC154" t="str">
        <f>_xlfn.XLOOKUP(table_RFM_processed[[#This Row],[Customer ID]],table_RFM_preprocess[Customer ID],table_RFM_preprocess[Loyalty Card],,0)</f>
        <v>Yes</v>
      </c>
    </row>
    <row r="155" spans="1:29" x14ac:dyDescent="0.25">
      <c r="A155" s="2" t="s">
        <v>1344</v>
      </c>
      <c r="B155" s="3">
        <v>44510</v>
      </c>
      <c r="C155" s="2" t="s">
        <v>1345</v>
      </c>
      <c r="D155" t="s">
        <v>6151</v>
      </c>
      <c r="E155" s="2">
        <v>3</v>
      </c>
      <c r="F155" s="2" t="str">
        <f>_xlfn.XLOOKUP(C155,customers!$A$2:$A$1001,customers!$B$2:$B$1001,,0)</f>
        <v>Bettina Leffek</v>
      </c>
      <c r="G155" s="2" t="str">
        <f>_xlfn.XLOOKUP(C155,customers!$A$1:$A$1001,customers!$G$1:$G$1001,,0)</f>
        <v>United States</v>
      </c>
      <c r="H155" t="str">
        <f>INDEX(products!$A$1:$G$49,MATCH(RFM_prep!$D155,products!$A$1:$A$49,0),MATCH(RFM_prep!H$2,products!$A$1:$G$1,0))</f>
        <v>Rob</v>
      </c>
      <c r="I155">
        <f>INDEX(products!$A$1:$G$49,MATCH(RFM_prep!$D155,products!$A$1:$A$49,0),MATCH(RFM_prep!I$2,products!$A$1:$G$1,0))</f>
        <v>22.884999999999998</v>
      </c>
      <c r="J155">
        <f>I155*E155</f>
        <v>68.655000000000001</v>
      </c>
      <c r="K155" t="str">
        <f>_xlfn.XLOOKUP(C155,customers!$A$2:$A$1001,customers!$I$2:$I$1001,,0)</f>
        <v>Yes</v>
      </c>
      <c r="L155" t="str">
        <f t="shared" si="10"/>
        <v>283</v>
      </c>
      <c r="N155" s="6" t="s">
        <v>2045</v>
      </c>
      <c r="O155" s="8">
        <v>44725</v>
      </c>
      <c r="P155" s="7">
        <v>1</v>
      </c>
      <c r="Q155" s="7">
        <v>204.92999999999995</v>
      </c>
      <c r="S155" t="s">
        <v>2045</v>
      </c>
      <c r="T155" s="8">
        <v>44725</v>
      </c>
      <c r="U155">
        <v>1</v>
      </c>
      <c r="V155">
        <v>204.92999999999995</v>
      </c>
      <c r="W155" s="7">
        <v>68</v>
      </c>
      <c r="X155">
        <f t="shared" si="11"/>
        <v>9</v>
      </c>
      <c r="Y155">
        <f t="shared" si="12"/>
        <v>0</v>
      </c>
      <c r="Z155">
        <f t="shared" si="13"/>
        <v>9</v>
      </c>
      <c r="AA155" s="10">
        <f t="shared" si="14"/>
        <v>6</v>
      </c>
      <c r="AB155"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Promising</v>
      </c>
      <c r="AC155" t="str">
        <f>_xlfn.XLOOKUP(table_RFM_processed[[#This Row],[Customer ID]],table_RFM_preprocess[Customer ID],table_RFM_preprocess[Loyalty Card],,0)</f>
        <v>No</v>
      </c>
    </row>
    <row r="156" spans="1:29" x14ac:dyDescent="0.25">
      <c r="A156" s="2" t="s">
        <v>1350</v>
      </c>
      <c r="B156" s="3">
        <v>44367</v>
      </c>
      <c r="C156" s="2" t="s">
        <v>1351</v>
      </c>
      <c r="D156" t="s">
        <v>6163</v>
      </c>
      <c r="E156" s="2">
        <v>1</v>
      </c>
      <c r="F156" s="2" t="str">
        <f>_xlfn.XLOOKUP(C156,customers!$A$2:$A$1001,customers!$B$2:$B$1001,,0)</f>
        <v>Hetti Penson</v>
      </c>
      <c r="G156" s="2" t="str">
        <f>_xlfn.XLOOKUP(C156,customers!$A$1:$A$1001,customers!$G$1:$G$1001,,0)</f>
        <v>United States</v>
      </c>
      <c r="H156" t="str">
        <f>INDEX(products!$A$1:$G$49,MATCH(RFM_prep!$D156,products!$A$1:$A$49,0),MATCH(RFM_prep!H$2,products!$A$1:$G$1,0))</f>
        <v>Rob</v>
      </c>
      <c r="I156">
        <f>INDEX(products!$A$1:$G$49,MATCH(RFM_prep!$D156,products!$A$1:$A$49,0),MATCH(RFM_prep!I$2,products!$A$1:$G$1,0))</f>
        <v>2.6849999999999996</v>
      </c>
      <c r="J156">
        <f>I156*E156</f>
        <v>2.6849999999999996</v>
      </c>
      <c r="K156" t="str">
        <f>_xlfn.XLOOKUP(C156,customers!$A$2:$A$1001,customers!$I$2:$I$1001,,0)</f>
        <v>No</v>
      </c>
      <c r="L156" t="str">
        <f t="shared" si="10"/>
        <v>426</v>
      </c>
      <c r="N156" s="6" t="s">
        <v>5592</v>
      </c>
      <c r="O156" s="8">
        <v>43640</v>
      </c>
      <c r="P156" s="7">
        <v>1</v>
      </c>
      <c r="Q156" s="7">
        <v>158.12499999999997</v>
      </c>
      <c r="S156" t="s">
        <v>5592</v>
      </c>
      <c r="T156" s="8">
        <v>43640</v>
      </c>
      <c r="U156">
        <v>1</v>
      </c>
      <c r="V156">
        <v>158.12499999999997</v>
      </c>
      <c r="W156" s="7">
        <v>1153</v>
      </c>
      <c r="X156">
        <f t="shared" si="11"/>
        <v>1</v>
      </c>
      <c r="Y156">
        <f t="shared" si="12"/>
        <v>0</v>
      </c>
      <c r="Z156">
        <f t="shared" si="13"/>
        <v>9</v>
      </c>
      <c r="AA156" s="10">
        <f t="shared" si="14"/>
        <v>3.3333333333333335</v>
      </c>
      <c r="AB156"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Need Attention</v>
      </c>
      <c r="AC156" t="str">
        <f>_xlfn.XLOOKUP(table_RFM_processed[[#This Row],[Customer ID]],table_RFM_preprocess[Customer ID],table_RFM_preprocess[Loyalty Card],,0)</f>
        <v>No</v>
      </c>
    </row>
    <row r="157" spans="1:29" x14ac:dyDescent="0.25">
      <c r="A157" s="2" t="s">
        <v>1355</v>
      </c>
      <c r="B157" s="3">
        <v>44473</v>
      </c>
      <c r="C157" s="2" t="s">
        <v>1356</v>
      </c>
      <c r="D157" t="s">
        <v>6168</v>
      </c>
      <c r="E157" s="2">
        <v>5</v>
      </c>
      <c r="F157" s="2" t="str">
        <f>_xlfn.XLOOKUP(C157,customers!$A$2:$A$1001,customers!$B$2:$B$1001,,0)</f>
        <v>Jocko Pray</v>
      </c>
      <c r="G157" s="2" t="str">
        <f>_xlfn.XLOOKUP(C157,customers!$A$1:$A$1001,customers!$G$1:$G$1001,,0)</f>
        <v>United States</v>
      </c>
      <c r="H157" t="str">
        <f>INDEX(products!$A$1:$G$49,MATCH(RFM_prep!$D157,products!$A$1:$A$49,0),MATCH(RFM_prep!H$2,products!$A$1:$G$1,0))</f>
        <v>Ara</v>
      </c>
      <c r="I157">
        <f>INDEX(products!$A$1:$G$49,MATCH(RFM_prep!$D157,products!$A$1:$A$49,0),MATCH(RFM_prep!I$2,products!$A$1:$G$1,0))</f>
        <v>22.884999999999998</v>
      </c>
      <c r="J157">
        <f>I157*E157</f>
        <v>114.42499999999998</v>
      </c>
      <c r="K157" t="str">
        <f>_xlfn.XLOOKUP(C157,customers!$A$2:$A$1001,customers!$I$2:$I$1001,,0)</f>
        <v>No</v>
      </c>
      <c r="L157" t="str">
        <f t="shared" si="10"/>
        <v>320</v>
      </c>
      <c r="N157" s="6" t="s">
        <v>3036</v>
      </c>
      <c r="O157" s="8">
        <v>43518</v>
      </c>
      <c r="P157" s="7">
        <v>1</v>
      </c>
      <c r="Q157" s="7">
        <v>41.169999999999995</v>
      </c>
      <c r="S157" t="s">
        <v>3036</v>
      </c>
      <c r="T157" s="8">
        <v>43518</v>
      </c>
      <c r="U157">
        <v>1</v>
      </c>
      <c r="V157">
        <v>41.169999999999995</v>
      </c>
      <c r="W157" s="7">
        <v>1275</v>
      </c>
      <c r="X157">
        <f t="shared" si="11"/>
        <v>0</v>
      </c>
      <c r="Y157">
        <f t="shared" si="12"/>
        <v>0</v>
      </c>
      <c r="Z157">
        <f t="shared" si="13"/>
        <v>5</v>
      </c>
      <c r="AA157" s="10">
        <f t="shared" si="14"/>
        <v>1.6666666666666667</v>
      </c>
      <c r="AB157"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At Risk</v>
      </c>
      <c r="AC157" t="str">
        <f>_xlfn.XLOOKUP(table_RFM_processed[[#This Row],[Customer ID]],table_RFM_preprocess[Customer ID],table_RFM_preprocess[Loyalty Card],,0)</f>
        <v>Yes</v>
      </c>
    </row>
    <row r="158" spans="1:29" x14ac:dyDescent="0.25">
      <c r="A158" s="2" t="s">
        <v>1361</v>
      </c>
      <c r="B158" s="3">
        <v>43640</v>
      </c>
      <c r="C158" s="2" t="s">
        <v>1362</v>
      </c>
      <c r="D158" t="s">
        <v>6175</v>
      </c>
      <c r="E158" s="2">
        <v>6</v>
      </c>
      <c r="F158" s="2" t="str">
        <f>_xlfn.XLOOKUP(C158,customers!$A$2:$A$1001,customers!$B$2:$B$1001,,0)</f>
        <v>Grete Holborn</v>
      </c>
      <c r="G158" s="2" t="str">
        <f>_xlfn.XLOOKUP(C158,customers!$A$1:$A$1001,customers!$G$1:$G$1001,,0)</f>
        <v>United States</v>
      </c>
      <c r="H158" t="str">
        <f>INDEX(products!$A$1:$G$49,MATCH(RFM_prep!$D158,products!$A$1:$A$49,0),MATCH(RFM_prep!H$2,products!$A$1:$G$1,0))</f>
        <v>Ara</v>
      </c>
      <c r="I158">
        <f>INDEX(products!$A$1:$G$49,MATCH(RFM_prep!$D158,products!$A$1:$A$49,0),MATCH(RFM_prep!I$2,products!$A$1:$G$1,0))</f>
        <v>25.874999999999996</v>
      </c>
      <c r="J158">
        <f>I158*E158</f>
        <v>155.24999999999997</v>
      </c>
      <c r="K158" t="str">
        <f>_xlfn.XLOOKUP(C158,customers!$A$2:$A$1001,customers!$I$2:$I$1001,,0)</f>
        <v>Yes</v>
      </c>
      <c r="L158" t="str">
        <f t="shared" si="10"/>
        <v>1153</v>
      </c>
      <c r="N158" s="6" t="s">
        <v>2200</v>
      </c>
      <c r="O158" s="8">
        <v>44412</v>
      </c>
      <c r="P158" s="7">
        <v>1</v>
      </c>
      <c r="Q158" s="7">
        <v>111.78</v>
      </c>
      <c r="S158" t="s">
        <v>2200</v>
      </c>
      <c r="T158" s="8">
        <v>44412</v>
      </c>
      <c r="U158">
        <v>1</v>
      </c>
      <c r="V158">
        <v>111.78</v>
      </c>
      <c r="W158" s="7">
        <v>381</v>
      </c>
      <c r="X158">
        <f t="shared" si="11"/>
        <v>7</v>
      </c>
      <c r="Y158">
        <f t="shared" si="12"/>
        <v>0</v>
      </c>
      <c r="Z158">
        <f t="shared" si="13"/>
        <v>8</v>
      </c>
      <c r="AA158" s="10">
        <f t="shared" si="14"/>
        <v>5</v>
      </c>
      <c r="AB158"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Potential Promising</v>
      </c>
      <c r="AC158" t="str">
        <f>_xlfn.XLOOKUP(table_RFM_processed[[#This Row],[Customer ID]],table_RFM_preprocess[Customer ID],table_RFM_preprocess[Loyalty Card],,0)</f>
        <v>Yes</v>
      </c>
    </row>
    <row r="159" spans="1:29" x14ac:dyDescent="0.25">
      <c r="A159" s="2" t="s">
        <v>1367</v>
      </c>
      <c r="B159" s="3">
        <v>43764</v>
      </c>
      <c r="C159" s="2" t="s">
        <v>1368</v>
      </c>
      <c r="D159" t="s">
        <v>6175</v>
      </c>
      <c r="E159" s="2">
        <v>3</v>
      </c>
      <c r="F159" s="2" t="str">
        <f>_xlfn.XLOOKUP(C159,customers!$A$2:$A$1001,customers!$B$2:$B$1001,,0)</f>
        <v>Fielding Keinrat</v>
      </c>
      <c r="G159" s="2" t="str">
        <f>_xlfn.XLOOKUP(C159,customers!$A$1:$A$1001,customers!$G$1:$G$1001,,0)</f>
        <v>United States</v>
      </c>
      <c r="H159" t="str">
        <f>INDEX(products!$A$1:$G$49,MATCH(RFM_prep!$D159,products!$A$1:$A$49,0),MATCH(RFM_prep!H$2,products!$A$1:$G$1,0))</f>
        <v>Ara</v>
      </c>
      <c r="I159">
        <f>INDEX(products!$A$1:$G$49,MATCH(RFM_prep!$D159,products!$A$1:$A$49,0),MATCH(RFM_prep!I$2,products!$A$1:$G$1,0))</f>
        <v>25.874999999999996</v>
      </c>
      <c r="J159">
        <f>I159*E159</f>
        <v>77.624999999999986</v>
      </c>
      <c r="K159" t="str">
        <f>_xlfn.XLOOKUP(C159,customers!$A$2:$A$1001,customers!$I$2:$I$1001,,0)</f>
        <v>Yes</v>
      </c>
      <c r="L159" t="str">
        <f t="shared" si="10"/>
        <v>1029</v>
      </c>
      <c r="N159" s="6" t="s">
        <v>5428</v>
      </c>
      <c r="O159" s="8">
        <v>44675</v>
      </c>
      <c r="P159" s="7">
        <v>2</v>
      </c>
      <c r="Q159" s="7">
        <v>18.689999999999998</v>
      </c>
      <c r="S159" t="s">
        <v>5428</v>
      </c>
      <c r="T159" s="8">
        <v>44675</v>
      </c>
      <c r="U159">
        <v>2</v>
      </c>
      <c r="V159">
        <v>18.689999999999998</v>
      </c>
      <c r="W159" s="7">
        <v>118</v>
      </c>
      <c r="X159">
        <f t="shared" si="11"/>
        <v>9</v>
      </c>
      <c r="Y159">
        <f t="shared" si="12"/>
        <v>9</v>
      </c>
      <c r="Z159">
        <f t="shared" si="13"/>
        <v>2</v>
      </c>
      <c r="AA159" s="10">
        <f t="shared" si="14"/>
        <v>6.666666666666667</v>
      </c>
      <c r="AB159"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Promising</v>
      </c>
      <c r="AC159" t="str">
        <f>_xlfn.XLOOKUP(table_RFM_processed[[#This Row],[Customer ID]],table_RFM_preprocess[Customer ID],table_RFM_preprocess[Loyalty Card],,0)</f>
        <v>Yes</v>
      </c>
    </row>
    <row r="160" spans="1:29" x14ac:dyDescent="0.25">
      <c r="A160" s="2" t="s">
        <v>1373</v>
      </c>
      <c r="B160" s="3">
        <v>44374</v>
      </c>
      <c r="C160" s="2" t="s">
        <v>1374</v>
      </c>
      <c r="D160" t="s">
        <v>6149</v>
      </c>
      <c r="E160" s="2">
        <v>3</v>
      </c>
      <c r="F160" s="2" t="str">
        <f>_xlfn.XLOOKUP(C160,customers!$A$2:$A$1001,customers!$B$2:$B$1001,,0)</f>
        <v>Paulo Yea</v>
      </c>
      <c r="G160" s="2" t="str">
        <f>_xlfn.XLOOKUP(C160,customers!$A$1:$A$1001,customers!$G$1:$G$1001,,0)</f>
        <v>Ireland</v>
      </c>
      <c r="H160" t="str">
        <f>INDEX(products!$A$1:$G$49,MATCH(RFM_prep!$D160,products!$A$1:$A$49,0),MATCH(RFM_prep!H$2,products!$A$1:$G$1,0))</f>
        <v>Rob</v>
      </c>
      <c r="I160">
        <f>INDEX(products!$A$1:$G$49,MATCH(RFM_prep!$D160,products!$A$1:$A$49,0),MATCH(RFM_prep!I$2,products!$A$1:$G$1,0))</f>
        <v>20.584999999999997</v>
      </c>
      <c r="J160">
        <f>I160*E160</f>
        <v>61.754999999999995</v>
      </c>
      <c r="K160" t="str">
        <f>_xlfn.XLOOKUP(C160,customers!$A$2:$A$1001,customers!$I$2:$I$1001,,0)</f>
        <v>No</v>
      </c>
      <c r="L160" t="str">
        <f t="shared" si="10"/>
        <v>419</v>
      </c>
      <c r="N160" s="6" t="s">
        <v>2586</v>
      </c>
      <c r="O160" s="8">
        <v>44367</v>
      </c>
      <c r="P160" s="7">
        <v>4</v>
      </c>
      <c r="Q160" s="7">
        <v>289.11</v>
      </c>
      <c r="S160" t="s">
        <v>2586</v>
      </c>
      <c r="T160" s="8">
        <v>44367</v>
      </c>
      <c r="U160">
        <v>4</v>
      </c>
      <c r="V160">
        <v>289.11</v>
      </c>
      <c r="W160" s="7">
        <v>685</v>
      </c>
      <c r="X160">
        <f t="shared" si="11"/>
        <v>4</v>
      </c>
      <c r="Y160">
        <f t="shared" si="12"/>
        <v>9</v>
      </c>
      <c r="Z160">
        <f t="shared" si="13"/>
        <v>9</v>
      </c>
      <c r="AA160" s="10">
        <f t="shared" si="14"/>
        <v>7.333333333333333</v>
      </c>
      <c r="AB160"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Promising</v>
      </c>
      <c r="AC160" t="str">
        <f>_xlfn.XLOOKUP(table_RFM_processed[[#This Row],[Customer ID]],table_RFM_preprocess[Customer ID],table_RFM_preprocess[Loyalty Card],,0)</f>
        <v>No</v>
      </c>
    </row>
    <row r="161" spans="1:29" x14ac:dyDescent="0.25">
      <c r="A161" s="2" t="s">
        <v>1379</v>
      </c>
      <c r="B161" s="3">
        <v>43714</v>
      </c>
      <c r="C161" s="2" t="s">
        <v>1380</v>
      </c>
      <c r="D161" t="s">
        <v>6149</v>
      </c>
      <c r="E161" s="2">
        <v>6</v>
      </c>
      <c r="F161" s="2" t="str">
        <f>_xlfn.XLOOKUP(C161,customers!$A$2:$A$1001,customers!$B$2:$B$1001,,0)</f>
        <v>Say Risborough</v>
      </c>
      <c r="G161" s="2" t="str">
        <f>_xlfn.XLOOKUP(C161,customers!$A$1:$A$1001,customers!$G$1:$G$1001,,0)</f>
        <v>United States</v>
      </c>
      <c r="H161" t="str">
        <f>INDEX(products!$A$1:$G$49,MATCH(RFM_prep!$D161,products!$A$1:$A$49,0),MATCH(RFM_prep!H$2,products!$A$1:$G$1,0))</f>
        <v>Rob</v>
      </c>
      <c r="I161">
        <f>INDEX(products!$A$1:$G$49,MATCH(RFM_prep!$D161,products!$A$1:$A$49,0),MATCH(RFM_prep!I$2,products!$A$1:$G$1,0))</f>
        <v>20.584999999999997</v>
      </c>
      <c r="J161">
        <f>I161*E161</f>
        <v>123.50999999999999</v>
      </c>
      <c r="K161" t="str">
        <f>_xlfn.XLOOKUP(C161,customers!$A$2:$A$1001,customers!$I$2:$I$1001,,0)</f>
        <v>Yes</v>
      </c>
      <c r="L161" t="str">
        <f t="shared" si="10"/>
        <v>1079</v>
      </c>
      <c r="N161" s="6" t="s">
        <v>1597</v>
      </c>
      <c r="O161" s="8">
        <v>44339</v>
      </c>
      <c r="P161" s="7">
        <v>5</v>
      </c>
      <c r="Q161" s="7">
        <v>281.67499999999995</v>
      </c>
      <c r="S161" t="s">
        <v>1597</v>
      </c>
      <c r="T161" s="8">
        <v>44339</v>
      </c>
      <c r="U161">
        <v>5</v>
      </c>
      <c r="V161">
        <v>281.67499999999995</v>
      </c>
      <c r="W161" s="7">
        <v>454</v>
      </c>
      <c r="X161">
        <f t="shared" si="11"/>
        <v>6</v>
      </c>
      <c r="Y161">
        <f t="shared" si="12"/>
        <v>9</v>
      </c>
      <c r="Z161">
        <f t="shared" si="13"/>
        <v>9</v>
      </c>
      <c r="AA161" s="10">
        <f t="shared" si="14"/>
        <v>8</v>
      </c>
      <c r="AB161"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Loyal</v>
      </c>
      <c r="AC161" t="str">
        <f>_xlfn.XLOOKUP(table_RFM_processed[[#This Row],[Customer ID]],table_RFM_preprocess[Customer ID],table_RFM_preprocess[Loyalty Card],,0)</f>
        <v>No</v>
      </c>
    </row>
    <row r="162" spans="1:29" x14ac:dyDescent="0.25">
      <c r="A162" s="2" t="s">
        <v>1384</v>
      </c>
      <c r="B162" s="3">
        <v>44316</v>
      </c>
      <c r="C162" s="2" t="s">
        <v>1385</v>
      </c>
      <c r="D162" t="s">
        <v>6164</v>
      </c>
      <c r="E162" s="2">
        <v>6</v>
      </c>
      <c r="F162" s="2" t="str">
        <f>_xlfn.XLOOKUP(C162,customers!$A$2:$A$1001,customers!$B$2:$B$1001,,0)</f>
        <v>Alexa Sizey</v>
      </c>
      <c r="G162" s="2" t="str">
        <f>_xlfn.XLOOKUP(C162,customers!$A$1:$A$1001,customers!$G$1:$G$1001,,0)</f>
        <v>United States</v>
      </c>
      <c r="H162" t="str">
        <f>INDEX(products!$A$1:$G$49,MATCH(RFM_prep!$D162,products!$A$1:$A$49,0),MATCH(RFM_prep!H$2,products!$A$1:$G$1,0))</f>
        <v>Lib</v>
      </c>
      <c r="I162">
        <f>INDEX(products!$A$1:$G$49,MATCH(RFM_prep!$D162,products!$A$1:$A$49,0),MATCH(RFM_prep!I$2,products!$A$1:$G$1,0))</f>
        <v>36.454999999999998</v>
      </c>
      <c r="J162">
        <f>I162*E162</f>
        <v>218.73</v>
      </c>
      <c r="K162" t="str">
        <f>_xlfn.XLOOKUP(C162,customers!$A$2:$A$1001,customers!$I$2:$I$1001,,0)</f>
        <v>No</v>
      </c>
      <c r="L162" t="str">
        <f t="shared" si="10"/>
        <v>477</v>
      </c>
      <c r="N162" s="6" t="s">
        <v>2672</v>
      </c>
      <c r="O162" s="8">
        <v>44455</v>
      </c>
      <c r="P162" s="7">
        <v>1</v>
      </c>
      <c r="Q162" s="7">
        <v>74.25</v>
      </c>
      <c r="S162" t="s">
        <v>2672</v>
      </c>
      <c r="T162" s="8">
        <v>44455</v>
      </c>
      <c r="U162">
        <v>1</v>
      </c>
      <c r="V162">
        <v>74.25</v>
      </c>
      <c r="W162" s="7">
        <v>338</v>
      </c>
      <c r="X162">
        <f t="shared" si="11"/>
        <v>7</v>
      </c>
      <c r="Y162">
        <f t="shared" si="12"/>
        <v>0</v>
      </c>
      <c r="Z162">
        <f t="shared" si="13"/>
        <v>8</v>
      </c>
      <c r="AA162" s="10">
        <f t="shared" si="14"/>
        <v>5</v>
      </c>
      <c r="AB162"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Potential Promising</v>
      </c>
      <c r="AC162" t="str">
        <f>_xlfn.XLOOKUP(table_RFM_processed[[#This Row],[Customer ID]],table_RFM_preprocess[Customer ID],table_RFM_preprocess[Loyalty Card],,0)</f>
        <v>Yes</v>
      </c>
    </row>
    <row r="163" spans="1:29" x14ac:dyDescent="0.25">
      <c r="A163" s="2" t="s">
        <v>1389</v>
      </c>
      <c r="B163" s="3">
        <v>43837</v>
      </c>
      <c r="C163" s="2" t="s">
        <v>1390</v>
      </c>
      <c r="D163" t="s">
        <v>6139</v>
      </c>
      <c r="E163" s="2">
        <v>4</v>
      </c>
      <c r="F163" s="2" t="str">
        <f>_xlfn.XLOOKUP(C163,customers!$A$2:$A$1001,customers!$B$2:$B$1001,,0)</f>
        <v>Kari Swede</v>
      </c>
      <c r="G163" s="2" t="str">
        <f>_xlfn.XLOOKUP(C163,customers!$A$1:$A$1001,customers!$G$1:$G$1001,,0)</f>
        <v>United States</v>
      </c>
      <c r="H163" t="str">
        <f>INDEX(products!$A$1:$G$49,MATCH(RFM_prep!$D163,products!$A$1:$A$49,0),MATCH(RFM_prep!H$2,products!$A$1:$G$1,0))</f>
        <v>Exc</v>
      </c>
      <c r="I163">
        <f>INDEX(products!$A$1:$G$49,MATCH(RFM_prep!$D163,products!$A$1:$A$49,0),MATCH(RFM_prep!I$2,products!$A$1:$G$1,0))</f>
        <v>8.25</v>
      </c>
      <c r="J163">
        <f>I163*E163</f>
        <v>33</v>
      </c>
      <c r="K163" t="str">
        <f>_xlfn.XLOOKUP(C163,customers!$A$2:$A$1001,customers!$I$2:$I$1001,,0)</f>
        <v>No</v>
      </c>
      <c r="L163" t="str">
        <f t="shared" si="10"/>
        <v>956</v>
      </c>
      <c r="N163" s="6" t="s">
        <v>3985</v>
      </c>
      <c r="O163" s="8">
        <v>44682</v>
      </c>
      <c r="P163" s="7">
        <v>1</v>
      </c>
      <c r="Q163" s="7">
        <v>15.54</v>
      </c>
      <c r="S163" t="s">
        <v>3985</v>
      </c>
      <c r="T163" s="8">
        <v>44682</v>
      </c>
      <c r="U163">
        <v>1</v>
      </c>
      <c r="V163">
        <v>15.54</v>
      </c>
      <c r="W163" s="7">
        <v>111</v>
      </c>
      <c r="X163">
        <f t="shared" si="11"/>
        <v>9</v>
      </c>
      <c r="Y163">
        <f t="shared" si="12"/>
        <v>0</v>
      </c>
      <c r="Z163">
        <f t="shared" si="13"/>
        <v>2</v>
      </c>
      <c r="AA163" s="10">
        <f t="shared" si="14"/>
        <v>3.6666666666666665</v>
      </c>
      <c r="AB163"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Need Attention</v>
      </c>
      <c r="AC163" t="str">
        <f>_xlfn.XLOOKUP(table_RFM_processed[[#This Row],[Customer ID]],table_RFM_preprocess[Customer ID],table_RFM_preprocess[Loyalty Card],,0)</f>
        <v>Yes</v>
      </c>
    </row>
    <row r="164" spans="1:29" x14ac:dyDescent="0.25">
      <c r="A164" s="2" t="s">
        <v>1395</v>
      </c>
      <c r="B164" s="3">
        <v>44207</v>
      </c>
      <c r="C164" s="2" t="s">
        <v>1396</v>
      </c>
      <c r="D164" t="s">
        <v>6180</v>
      </c>
      <c r="E164" s="2">
        <v>3</v>
      </c>
      <c r="F164" s="2" t="str">
        <f>_xlfn.XLOOKUP(C164,customers!$A$2:$A$1001,customers!$B$2:$B$1001,,0)</f>
        <v>Leontine Rubrow</v>
      </c>
      <c r="G164" s="2" t="str">
        <f>_xlfn.XLOOKUP(C164,customers!$A$1:$A$1001,customers!$G$1:$G$1001,,0)</f>
        <v>United States</v>
      </c>
      <c r="H164" t="str">
        <f>INDEX(products!$A$1:$G$49,MATCH(RFM_prep!$D164,products!$A$1:$A$49,0),MATCH(RFM_prep!H$2,products!$A$1:$G$1,0))</f>
        <v>Ara</v>
      </c>
      <c r="I164">
        <f>INDEX(products!$A$1:$G$49,MATCH(RFM_prep!$D164,products!$A$1:$A$49,0),MATCH(RFM_prep!I$2,products!$A$1:$G$1,0))</f>
        <v>7.77</v>
      </c>
      <c r="J164">
        <f>I164*E164</f>
        <v>23.31</v>
      </c>
      <c r="K164" t="str">
        <f>_xlfn.XLOOKUP(C164,customers!$A$2:$A$1001,customers!$I$2:$I$1001,,0)</f>
        <v>No</v>
      </c>
      <c r="L164" t="str">
        <f t="shared" si="10"/>
        <v>586</v>
      </c>
      <c r="N164" s="6" t="s">
        <v>4075</v>
      </c>
      <c r="O164" s="8">
        <v>44578</v>
      </c>
      <c r="P164" s="7">
        <v>1</v>
      </c>
      <c r="Q164" s="7">
        <v>35.64</v>
      </c>
      <c r="S164" t="s">
        <v>4075</v>
      </c>
      <c r="T164" s="8">
        <v>44578</v>
      </c>
      <c r="U164">
        <v>1</v>
      </c>
      <c r="V164">
        <v>35.64</v>
      </c>
      <c r="W164" s="7">
        <v>215</v>
      </c>
      <c r="X164">
        <f t="shared" si="11"/>
        <v>8</v>
      </c>
      <c r="Y164">
        <f t="shared" si="12"/>
        <v>0</v>
      </c>
      <c r="Z164">
        <f t="shared" si="13"/>
        <v>5</v>
      </c>
      <c r="AA164" s="10">
        <f t="shared" si="14"/>
        <v>4.333333333333333</v>
      </c>
      <c r="AB164"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Need Attention</v>
      </c>
      <c r="AC164" t="str">
        <f>_xlfn.XLOOKUP(table_RFM_processed[[#This Row],[Customer ID]],table_RFM_preprocess[Customer ID],table_RFM_preprocess[Loyalty Card],,0)</f>
        <v>Yes</v>
      </c>
    </row>
    <row r="165" spans="1:29" x14ac:dyDescent="0.25">
      <c r="A165" s="2" t="s">
        <v>1401</v>
      </c>
      <c r="B165" s="3">
        <v>44515</v>
      </c>
      <c r="C165" s="2" t="s">
        <v>1402</v>
      </c>
      <c r="D165" t="s">
        <v>6144</v>
      </c>
      <c r="E165" s="2">
        <v>3</v>
      </c>
      <c r="F165" s="2" t="str">
        <f>_xlfn.XLOOKUP(C165,customers!$A$2:$A$1001,customers!$B$2:$B$1001,,0)</f>
        <v>Dottie Tift</v>
      </c>
      <c r="G165" s="2" t="str">
        <f>_xlfn.XLOOKUP(C165,customers!$A$1:$A$1001,customers!$G$1:$G$1001,,0)</f>
        <v>United States</v>
      </c>
      <c r="H165" t="str">
        <f>INDEX(products!$A$1:$G$49,MATCH(RFM_prep!$D165,products!$A$1:$A$49,0),MATCH(RFM_prep!H$2,products!$A$1:$G$1,0))</f>
        <v>Exc</v>
      </c>
      <c r="I165">
        <f>INDEX(products!$A$1:$G$49,MATCH(RFM_prep!$D165,products!$A$1:$A$49,0),MATCH(RFM_prep!I$2,products!$A$1:$G$1,0))</f>
        <v>7.29</v>
      </c>
      <c r="J165">
        <f>I165*E165</f>
        <v>21.87</v>
      </c>
      <c r="K165" t="str">
        <f>_xlfn.XLOOKUP(C165,customers!$A$2:$A$1001,customers!$I$2:$I$1001,,0)</f>
        <v>Yes</v>
      </c>
      <c r="L165" t="str">
        <f t="shared" si="10"/>
        <v>278</v>
      </c>
      <c r="N165" s="6" t="s">
        <v>1008</v>
      </c>
      <c r="O165" s="8">
        <v>44037</v>
      </c>
      <c r="P165" s="7">
        <v>1</v>
      </c>
      <c r="Q165" s="7">
        <v>44.55</v>
      </c>
      <c r="S165" t="s">
        <v>1008</v>
      </c>
      <c r="T165" s="8">
        <v>44037</v>
      </c>
      <c r="U165">
        <v>1</v>
      </c>
      <c r="V165">
        <v>44.55</v>
      </c>
      <c r="W165" s="7">
        <v>756</v>
      </c>
      <c r="X165">
        <f t="shared" si="11"/>
        <v>4</v>
      </c>
      <c r="Y165">
        <f t="shared" si="12"/>
        <v>0</v>
      </c>
      <c r="Z165">
        <f t="shared" si="13"/>
        <v>6</v>
      </c>
      <c r="AA165" s="10">
        <f t="shared" si="14"/>
        <v>3.3333333333333335</v>
      </c>
      <c r="AB165"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Need Attention</v>
      </c>
      <c r="AC165" t="str">
        <f>_xlfn.XLOOKUP(table_RFM_processed[[#This Row],[Customer ID]],table_RFM_preprocess[Customer ID],table_RFM_preprocess[Loyalty Card],,0)</f>
        <v>Yes</v>
      </c>
    </row>
    <row r="166" spans="1:29" x14ac:dyDescent="0.25">
      <c r="A166" s="2" t="s">
        <v>1407</v>
      </c>
      <c r="B166" s="3">
        <v>43619</v>
      </c>
      <c r="C166" s="2" t="s">
        <v>1408</v>
      </c>
      <c r="D166" t="s">
        <v>6163</v>
      </c>
      <c r="E166" s="2">
        <v>6</v>
      </c>
      <c r="F166" s="2" t="str">
        <f>_xlfn.XLOOKUP(C166,customers!$A$2:$A$1001,customers!$B$2:$B$1001,,0)</f>
        <v>Gerardo Schonfeld</v>
      </c>
      <c r="G166" s="2" t="str">
        <f>_xlfn.XLOOKUP(C166,customers!$A$1:$A$1001,customers!$G$1:$G$1001,,0)</f>
        <v>United States</v>
      </c>
      <c r="H166" t="str">
        <f>INDEX(products!$A$1:$G$49,MATCH(RFM_prep!$D166,products!$A$1:$A$49,0),MATCH(RFM_prep!H$2,products!$A$1:$G$1,0))</f>
        <v>Rob</v>
      </c>
      <c r="I166">
        <f>INDEX(products!$A$1:$G$49,MATCH(RFM_prep!$D166,products!$A$1:$A$49,0),MATCH(RFM_prep!I$2,products!$A$1:$G$1,0))</f>
        <v>2.6849999999999996</v>
      </c>
      <c r="J166">
        <f>I166*E166</f>
        <v>16.11</v>
      </c>
      <c r="K166" t="str">
        <f>_xlfn.XLOOKUP(C166,customers!$A$2:$A$1001,customers!$I$2:$I$1001,,0)</f>
        <v>No</v>
      </c>
      <c r="L166" t="str">
        <f t="shared" si="10"/>
        <v>1174</v>
      </c>
      <c r="N166" s="6" t="s">
        <v>1390</v>
      </c>
      <c r="O166" s="8">
        <v>43837</v>
      </c>
      <c r="P166" s="7">
        <v>1</v>
      </c>
      <c r="Q166" s="7">
        <v>33</v>
      </c>
      <c r="S166" t="s">
        <v>1390</v>
      </c>
      <c r="T166" s="8">
        <v>43837</v>
      </c>
      <c r="U166">
        <v>1</v>
      </c>
      <c r="V166">
        <v>33</v>
      </c>
      <c r="W166" s="7">
        <v>956</v>
      </c>
      <c r="X166">
        <f t="shared" si="11"/>
        <v>2</v>
      </c>
      <c r="Y166">
        <f t="shared" si="12"/>
        <v>0</v>
      </c>
      <c r="Z166">
        <f t="shared" si="13"/>
        <v>5</v>
      </c>
      <c r="AA166" s="10">
        <f t="shared" si="14"/>
        <v>2.3333333333333335</v>
      </c>
      <c r="AB166"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At Risk</v>
      </c>
      <c r="AC166" t="str">
        <f>_xlfn.XLOOKUP(table_RFM_processed[[#This Row],[Customer ID]],table_RFM_preprocess[Customer ID],table_RFM_preprocess[Loyalty Card],,0)</f>
        <v>No</v>
      </c>
    </row>
    <row r="167" spans="1:29" x14ac:dyDescent="0.25">
      <c r="A167" s="2" t="s">
        <v>1413</v>
      </c>
      <c r="B167" s="3">
        <v>44182</v>
      </c>
      <c r="C167" s="2" t="s">
        <v>1414</v>
      </c>
      <c r="D167" t="s">
        <v>6144</v>
      </c>
      <c r="E167" s="2">
        <v>4</v>
      </c>
      <c r="F167" s="2" t="str">
        <f>_xlfn.XLOOKUP(C167,customers!$A$2:$A$1001,customers!$B$2:$B$1001,,0)</f>
        <v>Claiborne Feye</v>
      </c>
      <c r="G167" s="2" t="str">
        <f>_xlfn.XLOOKUP(C167,customers!$A$1:$A$1001,customers!$G$1:$G$1001,,0)</f>
        <v>Ireland</v>
      </c>
      <c r="H167" t="str">
        <f>INDEX(products!$A$1:$G$49,MATCH(RFM_prep!$D167,products!$A$1:$A$49,0),MATCH(RFM_prep!H$2,products!$A$1:$G$1,0))</f>
        <v>Exc</v>
      </c>
      <c r="I167">
        <f>INDEX(products!$A$1:$G$49,MATCH(RFM_prep!$D167,products!$A$1:$A$49,0),MATCH(RFM_prep!I$2,products!$A$1:$G$1,0))</f>
        <v>7.29</v>
      </c>
      <c r="J167">
        <f>I167*E167</f>
        <v>29.16</v>
      </c>
      <c r="K167" t="str">
        <f>_xlfn.XLOOKUP(C167,customers!$A$2:$A$1001,customers!$I$2:$I$1001,,0)</f>
        <v>No</v>
      </c>
      <c r="L167" t="str">
        <f t="shared" si="10"/>
        <v>611</v>
      </c>
      <c r="N167" s="6" t="s">
        <v>5467</v>
      </c>
      <c r="O167" s="8">
        <v>43790</v>
      </c>
      <c r="P167" s="7">
        <v>1</v>
      </c>
      <c r="Q167" s="7">
        <v>7.169999999999999</v>
      </c>
      <c r="S167" t="s">
        <v>5467</v>
      </c>
      <c r="T167" s="8">
        <v>43790</v>
      </c>
      <c r="U167">
        <v>1</v>
      </c>
      <c r="V167">
        <v>7.169999999999999</v>
      </c>
      <c r="W167" s="7">
        <v>1003</v>
      </c>
      <c r="X167">
        <f t="shared" si="11"/>
        <v>2</v>
      </c>
      <c r="Y167">
        <f t="shared" si="12"/>
        <v>0</v>
      </c>
      <c r="Z167">
        <f t="shared" si="13"/>
        <v>0</v>
      </c>
      <c r="AA167" s="10">
        <f t="shared" si="14"/>
        <v>0.66666666666666663</v>
      </c>
      <c r="AB167"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Lost</v>
      </c>
      <c r="AC167" t="str">
        <f>_xlfn.XLOOKUP(table_RFM_processed[[#This Row],[Customer ID]],table_RFM_preprocess[Customer ID],table_RFM_preprocess[Loyalty Card],,0)</f>
        <v>No</v>
      </c>
    </row>
    <row r="168" spans="1:29" x14ac:dyDescent="0.25">
      <c r="A168" s="2" t="s">
        <v>1420</v>
      </c>
      <c r="B168" s="3">
        <v>44234</v>
      </c>
      <c r="C168" s="2" t="s">
        <v>1421</v>
      </c>
      <c r="D168" t="s">
        <v>6177</v>
      </c>
      <c r="E168" s="2">
        <v>6</v>
      </c>
      <c r="F168" s="2" t="str">
        <f>_xlfn.XLOOKUP(C168,customers!$A$2:$A$1001,customers!$B$2:$B$1001,,0)</f>
        <v>Mina Elstone</v>
      </c>
      <c r="G168" s="2" t="str">
        <f>_xlfn.XLOOKUP(C168,customers!$A$1:$A$1001,customers!$G$1:$G$1001,,0)</f>
        <v>United States</v>
      </c>
      <c r="H168" t="str">
        <f>INDEX(products!$A$1:$G$49,MATCH(RFM_prep!$D168,products!$A$1:$A$49,0),MATCH(RFM_prep!H$2,products!$A$1:$G$1,0))</f>
        <v>Rob</v>
      </c>
      <c r="I168">
        <f>INDEX(products!$A$1:$G$49,MATCH(RFM_prep!$D168,products!$A$1:$A$49,0),MATCH(RFM_prep!I$2,products!$A$1:$G$1,0))</f>
        <v>8.9499999999999993</v>
      </c>
      <c r="J168">
        <f>I168*E168</f>
        <v>53.699999999999996</v>
      </c>
      <c r="K168" t="str">
        <f>_xlfn.XLOOKUP(C168,customers!$A$2:$A$1001,customers!$I$2:$I$1001,,0)</f>
        <v>Yes</v>
      </c>
      <c r="L168" t="str">
        <f t="shared" si="10"/>
        <v>559</v>
      </c>
      <c r="N168" s="6" t="s">
        <v>2119</v>
      </c>
      <c r="O168" s="8">
        <v>44279</v>
      </c>
      <c r="P168" s="7">
        <v>1</v>
      </c>
      <c r="Q168" s="7">
        <v>8.25</v>
      </c>
      <c r="S168" t="s">
        <v>2119</v>
      </c>
      <c r="T168" s="8">
        <v>44279</v>
      </c>
      <c r="U168">
        <v>1</v>
      </c>
      <c r="V168">
        <v>8.25</v>
      </c>
      <c r="W168" s="7">
        <v>514</v>
      </c>
      <c r="X168">
        <f t="shared" si="11"/>
        <v>6</v>
      </c>
      <c r="Y168">
        <f t="shared" si="12"/>
        <v>0</v>
      </c>
      <c r="Z168">
        <f t="shared" si="13"/>
        <v>0</v>
      </c>
      <c r="AA168" s="10">
        <f t="shared" si="14"/>
        <v>2</v>
      </c>
      <c r="AB168"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At Risk</v>
      </c>
      <c r="AC168" t="str">
        <f>_xlfn.XLOOKUP(table_RFM_processed[[#This Row],[Customer ID]],table_RFM_preprocess[Customer ID],table_RFM_preprocess[Loyalty Card],,0)</f>
        <v>Yes</v>
      </c>
    </row>
    <row r="169" spans="1:29" x14ac:dyDescent="0.25">
      <c r="A169" s="2" t="s">
        <v>1425</v>
      </c>
      <c r="B169" s="3">
        <v>44270</v>
      </c>
      <c r="C169" s="2" t="s">
        <v>1426</v>
      </c>
      <c r="D169" t="s">
        <v>6172</v>
      </c>
      <c r="E169" s="2">
        <v>5</v>
      </c>
      <c r="F169" s="2" t="str">
        <f>_xlfn.XLOOKUP(C169,customers!$A$2:$A$1001,customers!$B$2:$B$1001,,0)</f>
        <v>Sherman Mewrcik</v>
      </c>
      <c r="G169" s="2" t="str">
        <f>_xlfn.XLOOKUP(C169,customers!$A$1:$A$1001,customers!$G$1:$G$1001,,0)</f>
        <v>United States</v>
      </c>
      <c r="H169" t="str">
        <f>INDEX(products!$A$1:$G$49,MATCH(RFM_prep!$D169,products!$A$1:$A$49,0),MATCH(RFM_prep!H$2,products!$A$1:$G$1,0))</f>
        <v>Rob</v>
      </c>
      <c r="I169">
        <f>INDEX(products!$A$1:$G$49,MATCH(RFM_prep!$D169,products!$A$1:$A$49,0),MATCH(RFM_prep!I$2,products!$A$1:$G$1,0))</f>
        <v>5.3699999999999992</v>
      </c>
      <c r="J169">
        <f>I169*E169</f>
        <v>26.849999999999994</v>
      </c>
      <c r="K169" t="str">
        <f>_xlfn.XLOOKUP(C169,customers!$A$2:$A$1001,customers!$I$2:$I$1001,,0)</f>
        <v>Yes</v>
      </c>
      <c r="L169" t="str">
        <f t="shared" si="10"/>
        <v>523</v>
      </c>
      <c r="N169" s="6" t="s">
        <v>491</v>
      </c>
      <c r="O169" s="8">
        <v>43713</v>
      </c>
      <c r="P169" s="7">
        <v>2</v>
      </c>
      <c r="Q169" s="7">
        <v>61.15</v>
      </c>
      <c r="S169" t="s">
        <v>491</v>
      </c>
      <c r="T169" s="8">
        <v>43713</v>
      </c>
      <c r="U169">
        <v>2</v>
      </c>
      <c r="V169">
        <v>61.15</v>
      </c>
      <c r="W169" s="7">
        <v>1080</v>
      </c>
      <c r="X169">
        <f t="shared" si="11"/>
        <v>1</v>
      </c>
      <c r="Y169">
        <f t="shared" si="12"/>
        <v>9</v>
      </c>
      <c r="Z169">
        <f t="shared" si="13"/>
        <v>7</v>
      </c>
      <c r="AA169" s="10">
        <f t="shared" si="14"/>
        <v>5.666666666666667</v>
      </c>
      <c r="AB169"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Need Attention</v>
      </c>
      <c r="AC169" t="str">
        <f>_xlfn.XLOOKUP(table_RFM_processed[[#This Row],[Customer ID]],table_RFM_preprocess[Customer ID],table_RFM_preprocess[Loyalty Card],,0)</f>
        <v>Yes</v>
      </c>
    </row>
    <row r="170" spans="1:29" x14ac:dyDescent="0.25">
      <c r="A170" s="2" t="s">
        <v>1430</v>
      </c>
      <c r="B170" s="3">
        <v>44777</v>
      </c>
      <c r="C170" s="2" t="s">
        <v>1431</v>
      </c>
      <c r="D170" t="s">
        <v>6139</v>
      </c>
      <c r="E170" s="2">
        <v>5</v>
      </c>
      <c r="F170" s="2" t="str">
        <f>_xlfn.XLOOKUP(C170,customers!$A$2:$A$1001,customers!$B$2:$B$1001,,0)</f>
        <v>Tamarah Fero</v>
      </c>
      <c r="G170" s="2" t="str">
        <f>_xlfn.XLOOKUP(C170,customers!$A$1:$A$1001,customers!$G$1:$G$1001,,0)</f>
        <v>United States</v>
      </c>
      <c r="H170" t="str">
        <f>INDEX(products!$A$1:$G$49,MATCH(RFM_prep!$D170,products!$A$1:$A$49,0),MATCH(RFM_prep!H$2,products!$A$1:$G$1,0))</f>
        <v>Exc</v>
      </c>
      <c r="I170">
        <f>INDEX(products!$A$1:$G$49,MATCH(RFM_prep!$D170,products!$A$1:$A$49,0),MATCH(RFM_prep!I$2,products!$A$1:$G$1,0))</f>
        <v>8.25</v>
      </c>
      <c r="J170">
        <f>I170*E170</f>
        <v>41.25</v>
      </c>
      <c r="K170" t="str">
        <f>_xlfn.XLOOKUP(C170,customers!$A$2:$A$1001,customers!$I$2:$I$1001,,0)</f>
        <v>Yes</v>
      </c>
      <c r="L170" t="str">
        <f t="shared" si="10"/>
        <v>16</v>
      </c>
      <c r="N170" s="6" t="s">
        <v>4654</v>
      </c>
      <c r="O170" s="8">
        <v>44447</v>
      </c>
      <c r="P170" s="7">
        <v>1</v>
      </c>
      <c r="Q170" s="7">
        <v>56.25</v>
      </c>
      <c r="S170" t="s">
        <v>4654</v>
      </c>
      <c r="T170" s="8">
        <v>44447</v>
      </c>
      <c r="U170">
        <v>1</v>
      </c>
      <c r="V170">
        <v>56.25</v>
      </c>
      <c r="W170" s="7">
        <v>346</v>
      </c>
      <c r="X170">
        <f t="shared" si="11"/>
        <v>7</v>
      </c>
      <c r="Y170">
        <f t="shared" si="12"/>
        <v>0</v>
      </c>
      <c r="Z170">
        <f t="shared" si="13"/>
        <v>7</v>
      </c>
      <c r="AA170" s="10">
        <f t="shared" si="14"/>
        <v>4.666666666666667</v>
      </c>
      <c r="AB170"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Need Attention</v>
      </c>
      <c r="AC170" t="str">
        <f>_xlfn.XLOOKUP(table_RFM_processed[[#This Row],[Customer ID]],table_RFM_preprocess[Customer ID],table_RFM_preprocess[Loyalty Card],,0)</f>
        <v>No</v>
      </c>
    </row>
    <row r="171" spans="1:29" x14ac:dyDescent="0.25">
      <c r="A171" s="2" t="s">
        <v>1436</v>
      </c>
      <c r="B171" s="3">
        <v>43484</v>
      </c>
      <c r="C171" s="2" t="s">
        <v>1437</v>
      </c>
      <c r="D171" t="s">
        <v>6157</v>
      </c>
      <c r="E171" s="2">
        <v>6</v>
      </c>
      <c r="F171" s="2" t="str">
        <f>_xlfn.XLOOKUP(C171,customers!$A$2:$A$1001,customers!$B$2:$B$1001,,0)</f>
        <v>Stanislaus Valsler</v>
      </c>
      <c r="G171" s="2" t="str">
        <f>_xlfn.XLOOKUP(C171,customers!$A$1:$A$1001,customers!$G$1:$G$1001,,0)</f>
        <v>Ireland</v>
      </c>
      <c r="H171" t="str">
        <f>INDEX(products!$A$1:$G$49,MATCH(RFM_prep!$D171,products!$A$1:$A$49,0),MATCH(RFM_prep!H$2,products!$A$1:$G$1,0))</f>
        <v>Ara</v>
      </c>
      <c r="I171">
        <f>INDEX(products!$A$1:$G$49,MATCH(RFM_prep!$D171,products!$A$1:$A$49,0),MATCH(RFM_prep!I$2,products!$A$1:$G$1,0))</f>
        <v>6.75</v>
      </c>
      <c r="J171">
        <f>I171*E171</f>
        <v>40.5</v>
      </c>
      <c r="K171" t="str">
        <f>_xlfn.XLOOKUP(C171,customers!$A$2:$A$1001,customers!$I$2:$I$1001,,0)</f>
        <v>No</v>
      </c>
      <c r="L171" t="str">
        <f t="shared" si="10"/>
        <v>1309</v>
      </c>
      <c r="N171" s="6" t="s">
        <v>3918</v>
      </c>
      <c r="O171" s="8">
        <v>44640</v>
      </c>
      <c r="P171" s="7">
        <v>1</v>
      </c>
      <c r="Q171" s="7">
        <v>3.645</v>
      </c>
      <c r="S171" t="s">
        <v>3918</v>
      </c>
      <c r="T171" s="8">
        <v>44640</v>
      </c>
      <c r="U171">
        <v>1</v>
      </c>
      <c r="V171">
        <v>3.645</v>
      </c>
      <c r="W171" s="7">
        <v>153</v>
      </c>
      <c r="X171">
        <f t="shared" si="11"/>
        <v>8</v>
      </c>
      <c r="Y171">
        <f t="shared" si="12"/>
        <v>0</v>
      </c>
      <c r="Z171">
        <f t="shared" si="13"/>
        <v>0</v>
      </c>
      <c r="AA171" s="10">
        <f t="shared" si="14"/>
        <v>2.6666666666666665</v>
      </c>
      <c r="AB171"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At Risk</v>
      </c>
      <c r="AC171" t="str">
        <f>_xlfn.XLOOKUP(table_RFM_processed[[#This Row],[Customer ID]],table_RFM_preprocess[Customer ID],table_RFM_preprocess[Loyalty Card],,0)</f>
        <v>Yes</v>
      </c>
    </row>
    <row r="172" spans="1:29" x14ac:dyDescent="0.25">
      <c r="A172" s="2" t="s">
        <v>1441</v>
      </c>
      <c r="B172" s="3">
        <v>44643</v>
      </c>
      <c r="C172" s="2" t="s">
        <v>1442</v>
      </c>
      <c r="D172" t="s">
        <v>6177</v>
      </c>
      <c r="E172" s="2">
        <v>2</v>
      </c>
      <c r="F172" s="2" t="str">
        <f>_xlfn.XLOOKUP(C172,customers!$A$2:$A$1001,customers!$B$2:$B$1001,,0)</f>
        <v>Felita Dauney</v>
      </c>
      <c r="G172" s="2" t="str">
        <f>_xlfn.XLOOKUP(C172,customers!$A$1:$A$1001,customers!$G$1:$G$1001,,0)</f>
        <v>Ireland</v>
      </c>
      <c r="H172" t="str">
        <f>INDEX(products!$A$1:$G$49,MATCH(RFM_prep!$D172,products!$A$1:$A$49,0),MATCH(RFM_prep!H$2,products!$A$1:$G$1,0))</f>
        <v>Rob</v>
      </c>
      <c r="I172">
        <f>INDEX(products!$A$1:$G$49,MATCH(RFM_prep!$D172,products!$A$1:$A$49,0),MATCH(RFM_prep!I$2,products!$A$1:$G$1,0))</f>
        <v>8.9499999999999993</v>
      </c>
      <c r="J172">
        <f>I172*E172</f>
        <v>17.899999999999999</v>
      </c>
      <c r="K172" t="str">
        <f>_xlfn.XLOOKUP(C172,customers!$A$2:$A$1001,customers!$I$2:$I$1001,,0)</f>
        <v>No</v>
      </c>
      <c r="L172" t="str">
        <f t="shared" si="10"/>
        <v>150</v>
      </c>
      <c r="N172" s="6" t="s">
        <v>5235</v>
      </c>
      <c r="O172" s="8">
        <v>44521</v>
      </c>
      <c r="P172" s="7">
        <v>1</v>
      </c>
      <c r="Q172" s="7">
        <v>41.25</v>
      </c>
      <c r="S172" t="s">
        <v>5235</v>
      </c>
      <c r="T172" s="8">
        <v>44521</v>
      </c>
      <c r="U172">
        <v>1</v>
      </c>
      <c r="V172">
        <v>41.25</v>
      </c>
      <c r="W172" s="7">
        <v>272</v>
      </c>
      <c r="X172">
        <f t="shared" si="11"/>
        <v>7</v>
      </c>
      <c r="Y172">
        <f t="shared" si="12"/>
        <v>0</v>
      </c>
      <c r="Z172">
        <f t="shared" si="13"/>
        <v>6</v>
      </c>
      <c r="AA172" s="10">
        <f t="shared" si="14"/>
        <v>4.333333333333333</v>
      </c>
      <c r="AB172"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Need Attention</v>
      </c>
      <c r="AC172" t="str">
        <f>_xlfn.XLOOKUP(table_RFM_processed[[#This Row],[Customer ID]],table_RFM_preprocess[Customer ID],table_RFM_preprocess[Loyalty Card],,0)</f>
        <v>No</v>
      </c>
    </row>
    <row r="173" spans="1:29" x14ac:dyDescent="0.25">
      <c r="A173" s="2" t="s">
        <v>1448</v>
      </c>
      <c r="B173" s="3">
        <v>44476</v>
      </c>
      <c r="C173" s="2" t="s">
        <v>1449</v>
      </c>
      <c r="D173" t="s">
        <v>6148</v>
      </c>
      <c r="E173" s="2">
        <v>2</v>
      </c>
      <c r="F173" s="2" t="str">
        <f>_xlfn.XLOOKUP(C173,customers!$A$2:$A$1001,customers!$B$2:$B$1001,,0)</f>
        <v>Serena Earley</v>
      </c>
      <c r="G173" s="2" t="str">
        <f>_xlfn.XLOOKUP(C173,customers!$A$1:$A$1001,customers!$G$1:$G$1001,,0)</f>
        <v>United Kingdom</v>
      </c>
      <c r="H173" t="str">
        <f>INDEX(products!$A$1:$G$49,MATCH(RFM_prep!$D173,products!$A$1:$A$49,0),MATCH(RFM_prep!H$2,products!$A$1:$G$1,0))</f>
        <v>Exc</v>
      </c>
      <c r="I173">
        <f>INDEX(products!$A$1:$G$49,MATCH(RFM_prep!$D173,products!$A$1:$A$49,0),MATCH(RFM_prep!I$2,products!$A$1:$G$1,0))</f>
        <v>34.154999999999994</v>
      </c>
      <c r="J173">
        <f>I173*E173</f>
        <v>68.309999999999988</v>
      </c>
      <c r="K173" t="str">
        <f>_xlfn.XLOOKUP(C173,customers!$A$2:$A$1001,customers!$I$2:$I$1001,,0)</f>
        <v>No</v>
      </c>
      <c r="L173" t="str">
        <f t="shared" si="10"/>
        <v>317</v>
      </c>
      <c r="N173" s="6" t="s">
        <v>3476</v>
      </c>
      <c r="O173" s="8">
        <v>43926</v>
      </c>
      <c r="P173" s="7">
        <v>1</v>
      </c>
      <c r="Q173" s="7">
        <v>53.46</v>
      </c>
      <c r="S173" t="s">
        <v>3476</v>
      </c>
      <c r="T173" s="8">
        <v>43926</v>
      </c>
      <c r="U173">
        <v>1</v>
      </c>
      <c r="V173">
        <v>53.46</v>
      </c>
      <c r="W173" s="7">
        <v>867</v>
      </c>
      <c r="X173">
        <f t="shared" si="11"/>
        <v>3</v>
      </c>
      <c r="Y173">
        <f t="shared" si="12"/>
        <v>0</v>
      </c>
      <c r="Z173">
        <f t="shared" si="13"/>
        <v>6</v>
      </c>
      <c r="AA173" s="10">
        <f t="shared" si="14"/>
        <v>3</v>
      </c>
      <c r="AB173"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Need Attention</v>
      </c>
      <c r="AC173" t="str">
        <f>_xlfn.XLOOKUP(table_RFM_processed[[#This Row],[Customer ID]],table_RFM_preprocess[Customer ID],table_RFM_preprocess[Loyalty Card],,0)</f>
        <v>No</v>
      </c>
    </row>
    <row r="174" spans="1:29" x14ac:dyDescent="0.25">
      <c r="A174" s="2" t="s">
        <v>1453</v>
      </c>
      <c r="B174" s="3">
        <v>43544</v>
      </c>
      <c r="C174" s="2" t="s">
        <v>1454</v>
      </c>
      <c r="D174" t="s">
        <v>6166</v>
      </c>
      <c r="E174" s="2">
        <v>2</v>
      </c>
      <c r="F174" s="2" t="str">
        <f>_xlfn.XLOOKUP(C174,customers!$A$2:$A$1001,customers!$B$2:$B$1001,,0)</f>
        <v>Minny Chamberlayne</v>
      </c>
      <c r="G174" s="2" t="str">
        <f>_xlfn.XLOOKUP(C174,customers!$A$1:$A$1001,customers!$G$1:$G$1001,,0)</f>
        <v>United States</v>
      </c>
      <c r="H174" t="str">
        <f>INDEX(products!$A$1:$G$49,MATCH(RFM_prep!$D174,products!$A$1:$A$49,0),MATCH(RFM_prep!H$2,products!$A$1:$G$1,0))</f>
        <v>Exc</v>
      </c>
      <c r="I174">
        <f>INDEX(products!$A$1:$G$49,MATCH(RFM_prep!$D174,products!$A$1:$A$49,0),MATCH(RFM_prep!I$2,products!$A$1:$G$1,0))</f>
        <v>31.624999999999996</v>
      </c>
      <c r="J174">
        <f>I174*E174</f>
        <v>63.249999999999993</v>
      </c>
      <c r="K174" t="str">
        <f>_xlfn.XLOOKUP(C174,customers!$A$2:$A$1001,customers!$I$2:$I$1001,,0)</f>
        <v>Yes</v>
      </c>
      <c r="L174" t="str">
        <f t="shared" si="10"/>
        <v>1249</v>
      </c>
      <c r="N174" s="6" t="s">
        <v>4314</v>
      </c>
      <c r="O174" s="8">
        <v>44206</v>
      </c>
      <c r="P174" s="7">
        <v>1</v>
      </c>
      <c r="Q174" s="7">
        <v>43.650000000000006</v>
      </c>
      <c r="S174" t="s">
        <v>4314</v>
      </c>
      <c r="T174" s="8">
        <v>44206</v>
      </c>
      <c r="U174">
        <v>1</v>
      </c>
      <c r="V174">
        <v>43.650000000000006</v>
      </c>
      <c r="W174" s="7">
        <v>587</v>
      </c>
      <c r="X174">
        <f t="shared" si="11"/>
        <v>5</v>
      </c>
      <c r="Y174">
        <f t="shared" si="12"/>
        <v>0</v>
      </c>
      <c r="Z174">
        <f t="shared" si="13"/>
        <v>6</v>
      </c>
      <c r="AA174" s="10">
        <f t="shared" si="14"/>
        <v>3.6666666666666665</v>
      </c>
      <c r="AB174"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Need Attention</v>
      </c>
      <c r="AC174" t="str">
        <f>_xlfn.XLOOKUP(table_RFM_processed[[#This Row],[Customer ID]],table_RFM_preprocess[Customer ID],table_RFM_preprocess[Loyalty Card],,0)</f>
        <v>No</v>
      </c>
    </row>
    <row r="175" spans="1:29" x14ac:dyDescent="0.25">
      <c r="A175" s="2" t="s">
        <v>1459</v>
      </c>
      <c r="B175" s="3">
        <v>44545</v>
      </c>
      <c r="C175" s="2" t="s">
        <v>1460</v>
      </c>
      <c r="D175" t="s">
        <v>6144</v>
      </c>
      <c r="E175" s="2">
        <v>3</v>
      </c>
      <c r="F175" s="2" t="str">
        <f>_xlfn.XLOOKUP(C175,customers!$A$2:$A$1001,customers!$B$2:$B$1001,,0)</f>
        <v>Bartholemy Flaherty</v>
      </c>
      <c r="G175" s="2" t="str">
        <f>_xlfn.XLOOKUP(C175,customers!$A$1:$A$1001,customers!$G$1:$G$1001,,0)</f>
        <v>Ireland</v>
      </c>
      <c r="H175" t="str">
        <f>INDEX(products!$A$1:$G$49,MATCH(RFM_prep!$D175,products!$A$1:$A$49,0),MATCH(RFM_prep!H$2,products!$A$1:$G$1,0))</f>
        <v>Exc</v>
      </c>
      <c r="I175">
        <f>INDEX(products!$A$1:$G$49,MATCH(RFM_prep!$D175,products!$A$1:$A$49,0),MATCH(RFM_prep!I$2,products!$A$1:$G$1,0))</f>
        <v>7.29</v>
      </c>
      <c r="J175">
        <f>I175*E175</f>
        <v>21.87</v>
      </c>
      <c r="K175" t="str">
        <f>_xlfn.XLOOKUP(C175,customers!$A$2:$A$1001,customers!$I$2:$I$1001,,0)</f>
        <v>No</v>
      </c>
      <c r="L175" t="str">
        <f t="shared" si="10"/>
        <v>248</v>
      </c>
      <c r="N175" s="6" t="s">
        <v>3666</v>
      </c>
      <c r="O175" s="8">
        <v>43669</v>
      </c>
      <c r="P175" s="7">
        <v>1</v>
      </c>
      <c r="Q175" s="7">
        <v>28.53</v>
      </c>
      <c r="S175" t="s">
        <v>3666</v>
      </c>
      <c r="T175" s="8">
        <v>43669</v>
      </c>
      <c r="U175">
        <v>1</v>
      </c>
      <c r="V175">
        <v>28.53</v>
      </c>
      <c r="W175" s="7">
        <v>1124</v>
      </c>
      <c r="X175">
        <f t="shared" si="11"/>
        <v>1</v>
      </c>
      <c r="Y175">
        <f t="shared" si="12"/>
        <v>0</v>
      </c>
      <c r="Z175">
        <f t="shared" si="13"/>
        <v>4</v>
      </c>
      <c r="AA175" s="10">
        <f t="shared" si="14"/>
        <v>1.6666666666666667</v>
      </c>
      <c r="AB175"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At Risk</v>
      </c>
      <c r="AC175" t="str">
        <f>_xlfn.XLOOKUP(table_RFM_processed[[#This Row],[Customer ID]],table_RFM_preprocess[Customer ID],table_RFM_preprocess[Loyalty Card],,0)</f>
        <v>No</v>
      </c>
    </row>
    <row r="176" spans="1:29" x14ac:dyDescent="0.25">
      <c r="A176" s="2" t="s">
        <v>1464</v>
      </c>
      <c r="B176" s="3">
        <v>44720</v>
      </c>
      <c r="C176" s="2" t="s">
        <v>1465</v>
      </c>
      <c r="D176" t="s">
        <v>6151</v>
      </c>
      <c r="E176" s="2">
        <v>4</v>
      </c>
      <c r="F176" s="2" t="str">
        <f>_xlfn.XLOOKUP(C176,customers!$A$2:$A$1001,customers!$B$2:$B$1001,,0)</f>
        <v>Oran Colbeck</v>
      </c>
      <c r="G176" s="2" t="str">
        <f>_xlfn.XLOOKUP(C176,customers!$A$1:$A$1001,customers!$G$1:$G$1001,,0)</f>
        <v>United States</v>
      </c>
      <c r="H176" t="str">
        <f>INDEX(products!$A$1:$G$49,MATCH(RFM_prep!$D176,products!$A$1:$A$49,0),MATCH(RFM_prep!H$2,products!$A$1:$G$1,0))</f>
        <v>Rob</v>
      </c>
      <c r="I176">
        <f>INDEX(products!$A$1:$G$49,MATCH(RFM_prep!$D176,products!$A$1:$A$49,0),MATCH(RFM_prep!I$2,products!$A$1:$G$1,0))</f>
        <v>22.884999999999998</v>
      </c>
      <c r="J176">
        <f>I176*E176</f>
        <v>91.539999999999992</v>
      </c>
      <c r="K176" t="str">
        <f>_xlfn.XLOOKUP(C176,customers!$A$2:$A$1001,customers!$I$2:$I$1001,,0)</f>
        <v>No</v>
      </c>
      <c r="L176" t="str">
        <f t="shared" si="10"/>
        <v>73</v>
      </c>
      <c r="N176" s="6" t="s">
        <v>2814</v>
      </c>
      <c r="O176" s="8">
        <v>44410</v>
      </c>
      <c r="P176" s="7">
        <v>1</v>
      </c>
      <c r="Q176" s="7">
        <v>56.25</v>
      </c>
      <c r="S176" t="s">
        <v>2814</v>
      </c>
      <c r="T176" s="8">
        <v>44410</v>
      </c>
      <c r="U176">
        <v>1</v>
      </c>
      <c r="V176">
        <v>56.25</v>
      </c>
      <c r="W176" s="7">
        <v>383</v>
      </c>
      <c r="X176">
        <f t="shared" si="11"/>
        <v>7</v>
      </c>
      <c r="Y176">
        <f t="shared" si="12"/>
        <v>0</v>
      </c>
      <c r="Z176">
        <f t="shared" si="13"/>
        <v>7</v>
      </c>
      <c r="AA176" s="10">
        <f t="shared" si="14"/>
        <v>4.666666666666667</v>
      </c>
      <c r="AB176"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Need Attention</v>
      </c>
      <c r="AC176" t="str">
        <f>_xlfn.XLOOKUP(table_RFM_processed[[#This Row],[Customer ID]],table_RFM_preprocess[Customer ID],table_RFM_preprocess[Loyalty Card],,0)</f>
        <v>Yes</v>
      </c>
    </row>
    <row r="177" spans="1:29" x14ac:dyDescent="0.25">
      <c r="A177" s="2" t="s">
        <v>1470</v>
      </c>
      <c r="B177" s="3">
        <v>43813</v>
      </c>
      <c r="C177" s="2" t="s">
        <v>1471</v>
      </c>
      <c r="D177" t="s">
        <v>6148</v>
      </c>
      <c r="E177" s="2">
        <v>6</v>
      </c>
      <c r="F177" s="2" t="str">
        <f>_xlfn.XLOOKUP(C177,customers!$A$2:$A$1001,customers!$B$2:$B$1001,,0)</f>
        <v>Elysee Sketch</v>
      </c>
      <c r="G177" s="2" t="str">
        <f>_xlfn.XLOOKUP(C177,customers!$A$1:$A$1001,customers!$G$1:$G$1001,,0)</f>
        <v>United States</v>
      </c>
      <c r="H177" t="str">
        <f>INDEX(products!$A$1:$G$49,MATCH(RFM_prep!$D177,products!$A$1:$A$49,0),MATCH(RFM_prep!H$2,products!$A$1:$G$1,0))</f>
        <v>Exc</v>
      </c>
      <c r="I177">
        <f>INDEX(products!$A$1:$G$49,MATCH(RFM_prep!$D177,products!$A$1:$A$49,0),MATCH(RFM_prep!I$2,products!$A$1:$G$1,0))</f>
        <v>34.154999999999994</v>
      </c>
      <c r="J177">
        <f>I177*E177</f>
        <v>204.92999999999995</v>
      </c>
      <c r="K177" t="str">
        <f>_xlfn.XLOOKUP(C177,customers!$A$2:$A$1001,customers!$I$2:$I$1001,,0)</f>
        <v>Yes</v>
      </c>
      <c r="L177" t="str">
        <f t="shared" si="10"/>
        <v>980</v>
      </c>
      <c r="N177" s="6" t="s">
        <v>4467</v>
      </c>
      <c r="O177" s="8">
        <v>44716</v>
      </c>
      <c r="P177" s="7">
        <v>1</v>
      </c>
      <c r="Q177" s="7">
        <v>21.87</v>
      </c>
      <c r="S177" t="s">
        <v>4467</v>
      </c>
      <c r="T177" s="8">
        <v>44716</v>
      </c>
      <c r="U177">
        <v>1</v>
      </c>
      <c r="V177">
        <v>21.87</v>
      </c>
      <c r="W177" s="7">
        <v>77</v>
      </c>
      <c r="X177">
        <f t="shared" si="11"/>
        <v>9</v>
      </c>
      <c r="Y177">
        <f t="shared" si="12"/>
        <v>0</v>
      </c>
      <c r="Z177">
        <f t="shared" si="13"/>
        <v>3</v>
      </c>
      <c r="AA177" s="10">
        <f t="shared" si="14"/>
        <v>4</v>
      </c>
      <c r="AB177"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Need Attention</v>
      </c>
      <c r="AC177" t="str">
        <f>_xlfn.XLOOKUP(table_RFM_processed[[#This Row],[Customer ID]],table_RFM_preprocess[Customer ID],table_RFM_preprocess[Loyalty Card],,0)</f>
        <v>Yes</v>
      </c>
    </row>
    <row r="178" spans="1:29" x14ac:dyDescent="0.25">
      <c r="A178" s="2" t="s">
        <v>1475</v>
      </c>
      <c r="B178" s="3">
        <v>44296</v>
      </c>
      <c r="C178" s="2" t="s">
        <v>1476</v>
      </c>
      <c r="D178" t="s">
        <v>6166</v>
      </c>
      <c r="E178" s="2">
        <v>2</v>
      </c>
      <c r="F178" s="2" t="str">
        <f>_xlfn.XLOOKUP(C178,customers!$A$2:$A$1001,customers!$B$2:$B$1001,,0)</f>
        <v>Ethelda Hobbing</v>
      </c>
      <c r="G178" s="2" t="str">
        <f>_xlfn.XLOOKUP(C178,customers!$A$1:$A$1001,customers!$G$1:$G$1001,,0)</f>
        <v>United States</v>
      </c>
      <c r="H178" t="str">
        <f>INDEX(products!$A$1:$G$49,MATCH(RFM_prep!$D178,products!$A$1:$A$49,0),MATCH(RFM_prep!H$2,products!$A$1:$G$1,0))</f>
        <v>Exc</v>
      </c>
      <c r="I178">
        <f>INDEX(products!$A$1:$G$49,MATCH(RFM_prep!$D178,products!$A$1:$A$49,0),MATCH(RFM_prep!I$2,products!$A$1:$G$1,0))</f>
        <v>31.624999999999996</v>
      </c>
      <c r="J178">
        <f>I178*E178</f>
        <v>63.249999999999993</v>
      </c>
      <c r="K178" t="str">
        <f>_xlfn.XLOOKUP(C178,customers!$A$2:$A$1001,customers!$I$2:$I$1001,,0)</f>
        <v>Yes</v>
      </c>
      <c r="L178" t="str">
        <f t="shared" si="10"/>
        <v>497</v>
      </c>
      <c r="N178" s="6" t="s">
        <v>4063</v>
      </c>
      <c r="O178" s="8">
        <v>43820</v>
      </c>
      <c r="P178" s="7">
        <v>1</v>
      </c>
      <c r="Q178" s="7">
        <v>47.8</v>
      </c>
      <c r="S178" t="s">
        <v>4063</v>
      </c>
      <c r="T178" s="8">
        <v>43820</v>
      </c>
      <c r="U178">
        <v>1</v>
      </c>
      <c r="V178">
        <v>47.8</v>
      </c>
      <c r="W178" s="7">
        <v>973</v>
      </c>
      <c r="X178">
        <f t="shared" si="11"/>
        <v>2</v>
      </c>
      <c r="Y178">
        <f t="shared" si="12"/>
        <v>0</v>
      </c>
      <c r="Z178">
        <f t="shared" si="13"/>
        <v>6</v>
      </c>
      <c r="AA178" s="10">
        <f t="shared" si="14"/>
        <v>2.6666666666666665</v>
      </c>
      <c r="AB178"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At Risk</v>
      </c>
      <c r="AC178" t="str">
        <f>_xlfn.XLOOKUP(table_RFM_processed[[#This Row],[Customer ID]],table_RFM_preprocess[Customer ID],table_RFM_preprocess[Loyalty Card],,0)</f>
        <v>No</v>
      </c>
    </row>
    <row r="179" spans="1:29" x14ac:dyDescent="0.25">
      <c r="A179" s="2" t="s">
        <v>1481</v>
      </c>
      <c r="B179" s="3">
        <v>43900</v>
      </c>
      <c r="C179" s="2" t="s">
        <v>1482</v>
      </c>
      <c r="D179" t="s">
        <v>6148</v>
      </c>
      <c r="E179" s="2">
        <v>1</v>
      </c>
      <c r="F179" s="2" t="str">
        <f>_xlfn.XLOOKUP(C179,customers!$A$2:$A$1001,customers!$B$2:$B$1001,,0)</f>
        <v>Odille Thynne</v>
      </c>
      <c r="G179" s="2" t="str">
        <f>_xlfn.XLOOKUP(C179,customers!$A$1:$A$1001,customers!$G$1:$G$1001,,0)</f>
        <v>United States</v>
      </c>
      <c r="H179" t="str">
        <f>INDEX(products!$A$1:$G$49,MATCH(RFM_prep!$D179,products!$A$1:$A$49,0),MATCH(RFM_prep!H$2,products!$A$1:$G$1,0))</f>
        <v>Exc</v>
      </c>
      <c r="I179">
        <f>INDEX(products!$A$1:$G$49,MATCH(RFM_prep!$D179,products!$A$1:$A$49,0),MATCH(RFM_prep!I$2,products!$A$1:$G$1,0))</f>
        <v>34.154999999999994</v>
      </c>
      <c r="J179">
        <f>I179*E179</f>
        <v>34.154999999999994</v>
      </c>
      <c r="K179" t="str">
        <f>_xlfn.XLOOKUP(C179,customers!$A$2:$A$1001,customers!$I$2:$I$1001,,0)</f>
        <v>Yes</v>
      </c>
      <c r="L179" t="str">
        <f t="shared" si="10"/>
        <v>893</v>
      </c>
      <c r="N179" s="6" t="s">
        <v>2222</v>
      </c>
      <c r="O179" s="8">
        <v>44227</v>
      </c>
      <c r="P179" s="7">
        <v>1</v>
      </c>
      <c r="Q179" s="7">
        <v>33.75</v>
      </c>
      <c r="S179" t="s">
        <v>2222</v>
      </c>
      <c r="T179" s="8">
        <v>44227</v>
      </c>
      <c r="U179">
        <v>1</v>
      </c>
      <c r="V179">
        <v>33.75</v>
      </c>
      <c r="W179" s="7">
        <v>566</v>
      </c>
      <c r="X179">
        <f t="shared" si="11"/>
        <v>5</v>
      </c>
      <c r="Y179">
        <f t="shared" si="12"/>
        <v>0</v>
      </c>
      <c r="Z179">
        <f t="shared" si="13"/>
        <v>5</v>
      </c>
      <c r="AA179" s="10">
        <f t="shared" si="14"/>
        <v>3.3333333333333335</v>
      </c>
      <c r="AB179"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Need Attention</v>
      </c>
      <c r="AC179" t="str">
        <f>_xlfn.XLOOKUP(table_RFM_processed[[#This Row],[Customer ID]],table_RFM_preprocess[Customer ID],table_RFM_preprocess[Loyalty Card],,0)</f>
        <v>Yes</v>
      </c>
    </row>
    <row r="180" spans="1:29" x14ac:dyDescent="0.25">
      <c r="A180" s="2" t="s">
        <v>1487</v>
      </c>
      <c r="B180" s="3">
        <v>44120</v>
      </c>
      <c r="C180" s="2" t="s">
        <v>1488</v>
      </c>
      <c r="D180" t="s">
        <v>6142</v>
      </c>
      <c r="E180" s="2">
        <v>4</v>
      </c>
      <c r="F180" s="2" t="str">
        <f>_xlfn.XLOOKUP(C180,customers!$A$2:$A$1001,customers!$B$2:$B$1001,,0)</f>
        <v>Emlynne Heining</v>
      </c>
      <c r="G180" s="2" t="str">
        <f>_xlfn.XLOOKUP(C180,customers!$A$1:$A$1001,customers!$G$1:$G$1001,,0)</f>
        <v>United States</v>
      </c>
      <c r="H180" t="str">
        <f>INDEX(products!$A$1:$G$49,MATCH(RFM_prep!$D180,products!$A$1:$A$49,0),MATCH(RFM_prep!H$2,products!$A$1:$G$1,0))</f>
        <v>Rob</v>
      </c>
      <c r="I180">
        <f>INDEX(products!$A$1:$G$49,MATCH(RFM_prep!$D180,products!$A$1:$A$49,0),MATCH(RFM_prep!I$2,products!$A$1:$G$1,0))</f>
        <v>27.484999999999996</v>
      </c>
      <c r="J180">
        <f>I180*E180</f>
        <v>109.93999999999998</v>
      </c>
      <c r="K180" t="str">
        <f>_xlfn.XLOOKUP(C180,customers!$A$2:$A$1001,customers!$I$2:$I$1001,,0)</f>
        <v>Yes</v>
      </c>
      <c r="L180" t="str">
        <f t="shared" si="10"/>
        <v>673</v>
      </c>
      <c r="N180" s="6" t="s">
        <v>1211</v>
      </c>
      <c r="O180" s="8">
        <v>44439</v>
      </c>
      <c r="P180" s="7">
        <v>1</v>
      </c>
      <c r="Q180" s="7">
        <v>6.75</v>
      </c>
      <c r="S180" t="s">
        <v>1211</v>
      </c>
      <c r="T180" s="8">
        <v>44439</v>
      </c>
      <c r="U180">
        <v>1</v>
      </c>
      <c r="V180">
        <v>6.75</v>
      </c>
      <c r="W180" s="7">
        <v>354</v>
      </c>
      <c r="X180">
        <f t="shared" si="11"/>
        <v>7</v>
      </c>
      <c r="Y180">
        <f t="shared" si="12"/>
        <v>0</v>
      </c>
      <c r="Z180">
        <f t="shared" si="13"/>
        <v>0</v>
      </c>
      <c r="AA180" s="10">
        <f t="shared" si="14"/>
        <v>2.3333333333333335</v>
      </c>
      <c r="AB180"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At Risk</v>
      </c>
      <c r="AC180" t="str">
        <f>_xlfn.XLOOKUP(table_RFM_processed[[#This Row],[Customer ID]],table_RFM_preprocess[Customer ID],table_RFM_preprocess[Loyalty Card],,0)</f>
        <v>No</v>
      </c>
    </row>
    <row r="181" spans="1:29" x14ac:dyDescent="0.25">
      <c r="A181" s="2" t="s">
        <v>1492</v>
      </c>
      <c r="B181" s="3">
        <v>43746</v>
      </c>
      <c r="C181" s="2" t="s">
        <v>1493</v>
      </c>
      <c r="D181" t="s">
        <v>6140</v>
      </c>
      <c r="E181" s="2">
        <v>2</v>
      </c>
      <c r="F181" s="2" t="str">
        <f>_xlfn.XLOOKUP(C181,customers!$A$2:$A$1001,customers!$B$2:$B$1001,,0)</f>
        <v>Katerina Melloi</v>
      </c>
      <c r="G181" s="2" t="str">
        <f>_xlfn.XLOOKUP(C181,customers!$A$1:$A$1001,customers!$G$1:$G$1001,,0)</f>
        <v>United States</v>
      </c>
      <c r="H181" t="str">
        <f>INDEX(products!$A$1:$G$49,MATCH(RFM_prep!$D181,products!$A$1:$A$49,0),MATCH(RFM_prep!H$2,products!$A$1:$G$1,0))</f>
        <v>Ara</v>
      </c>
      <c r="I181">
        <f>INDEX(products!$A$1:$G$49,MATCH(RFM_prep!$D181,products!$A$1:$A$49,0),MATCH(RFM_prep!I$2,products!$A$1:$G$1,0))</f>
        <v>12.95</v>
      </c>
      <c r="J181">
        <f>I181*E181</f>
        <v>25.9</v>
      </c>
      <c r="K181" t="str">
        <f>_xlfn.XLOOKUP(C181,customers!$A$2:$A$1001,customers!$I$2:$I$1001,,0)</f>
        <v>No</v>
      </c>
      <c r="L181" t="str">
        <f t="shared" si="10"/>
        <v>1047</v>
      </c>
      <c r="N181" s="6" t="s">
        <v>2819</v>
      </c>
      <c r="O181" s="8">
        <v>43857</v>
      </c>
      <c r="P181" s="7">
        <v>1</v>
      </c>
      <c r="Q181" s="7">
        <v>36.454999999999998</v>
      </c>
      <c r="S181" t="s">
        <v>2819</v>
      </c>
      <c r="T181" s="8">
        <v>43857</v>
      </c>
      <c r="U181">
        <v>1</v>
      </c>
      <c r="V181">
        <v>36.454999999999998</v>
      </c>
      <c r="W181" s="7">
        <v>936</v>
      </c>
      <c r="X181">
        <f t="shared" si="11"/>
        <v>2</v>
      </c>
      <c r="Y181">
        <f t="shared" si="12"/>
        <v>0</v>
      </c>
      <c r="Z181">
        <f t="shared" si="13"/>
        <v>5</v>
      </c>
      <c r="AA181" s="10">
        <f t="shared" si="14"/>
        <v>2.3333333333333335</v>
      </c>
      <c r="AB181"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At Risk</v>
      </c>
      <c r="AC181" t="str">
        <f>_xlfn.XLOOKUP(table_RFM_processed[[#This Row],[Customer ID]],table_RFM_preprocess[Customer ID],table_RFM_preprocess[Loyalty Card],,0)</f>
        <v>Yes</v>
      </c>
    </row>
    <row r="182" spans="1:29" x14ac:dyDescent="0.25">
      <c r="A182" s="2" t="s">
        <v>1498</v>
      </c>
      <c r="B182" s="3">
        <v>43830</v>
      </c>
      <c r="C182" s="2" t="s">
        <v>1499</v>
      </c>
      <c r="D182" t="s">
        <v>6154</v>
      </c>
      <c r="E182" s="2">
        <v>1</v>
      </c>
      <c r="F182" s="2" t="str">
        <f>_xlfn.XLOOKUP(C182,customers!$A$2:$A$1001,customers!$B$2:$B$1001,,0)</f>
        <v>Tiffany Scardafield</v>
      </c>
      <c r="G182" s="2" t="str">
        <f>_xlfn.XLOOKUP(C182,customers!$A$1:$A$1001,customers!$G$1:$G$1001,,0)</f>
        <v>Ireland</v>
      </c>
      <c r="H182" t="str">
        <f>INDEX(products!$A$1:$G$49,MATCH(RFM_prep!$D182,products!$A$1:$A$49,0),MATCH(RFM_prep!H$2,products!$A$1:$G$1,0))</f>
        <v>Ara</v>
      </c>
      <c r="I182">
        <f>INDEX(products!$A$1:$G$49,MATCH(RFM_prep!$D182,products!$A$1:$A$49,0),MATCH(RFM_prep!I$2,products!$A$1:$G$1,0))</f>
        <v>2.9849999999999999</v>
      </c>
      <c r="J182">
        <f>I182*E182</f>
        <v>2.9849999999999999</v>
      </c>
      <c r="K182" t="str">
        <f>_xlfn.XLOOKUP(C182,customers!$A$2:$A$1001,customers!$I$2:$I$1001,,0)</f>
        <v>No</v>
      </c>
      <c r="L182" t="str">
        <f t="shared" si="10"/>
        <v>963</v>
      </c>
      <c r="N182" s="6" t="s">
        <v>4848</v>
      </c>
      <c r="O182" s="8">
        <v>43468</v>
      </c>
      <c r="P182" s="7">
        <v>1</v>
      </c>
      <c r="Q182" s="7">
        <v>21.509999999999998</v>
      </c>
      <c r="S182" t="s">
        <v>4848</v>
      </c>
      <c r="T182" s="8">
        <v>43468</v>
      </c>
      <c r="U182">
        <v>1</v>
      </c>
      <c r="V182">
        <v>21.509999999999998</v>
      </c>
      <c r="W182" s="7">
        <v>1325</v>
      </c>
      <c r="X182">
        <f t="shared" si="11"/>
        <v>0</v>
      </c>
      <c r="Y182">
        <f t="shared" si="12"/>
        <v>0</v>
      </c>
      <c r="Z182">
        <f t="shared" si="13"/>
        <v>3</v>
      </c>
      <c r="AA182" s="10">
        <f t="shared" si="14"/>
        <v>1</v>
      </c>
      <c r="AB182"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At Risk</v>
      </c>
      <c r="AC182" t="str">
        <f>_xlfn.XLOOKUP(table_RFM_processed[[#This Row],[Customer ID]],table_RFM_preprocess[Customer ID],table_RFM_preprocess[Loyalty Card],,0)</f>
        <v>No</v>
      </c>
    </row>
    <row r="183" spans="1:29" x14ac:dyDescent="0.25">
      <c r="A183" s="2" t="s">
        <v>1503</v>
      </c>
      <c r="B183" s="3">
        <v>43910</v>
      </c>
      <c r="C183" s="2" t="s">
        <v>1504</v>
      </c>
      <c r="D183" t="s">
        <v>6184</v>
      </c>
      <c r="E183" s="2">
        <v>5</v>
      </c>
      <c r="F183" s="2" t="str">
        <f>_xlfn.XLOOKUP(C183,customers!$A$2:$A$1001,customers!$B$2:$B$1001,,0)</f>
        <v>Abrahan Mussen</v>
      </c>
      <c r="G183" s="2" t="str">
        <f>_xlfn.XLOOKUP(C183,customers!$A$1:$A$1001,customers!$G$1:$G$1001,,0)</f>
        <v>United States</v>
      </c>
      <c r="H183" t="str">
        <f>INDEX(products!$A$1:$G$49,MATCH(RFM_prep!$D183,products!$A$1:$A$49,0),MATCH(RFM_prep!H$2,products!$A$1:$G$1,0))</f>
        <v>Exc</v>
      </c>
      <c r="I183">
        <f>INDEX(products!$A$1:$G$49,MATCH(RFM_prep!$D183,products!$A$1:$A$49,0),MATCH(RFM_prep!I$2,products!$A$1:$G$1,0))</f>
        <v>4.4550000000000001</v>
      </c>
      <c r="J183">
        <f>I183*E183</f>
        <v>22.274999999999999</v>
      </c>
      <c r="K183" t="str">
        <f>_xlfn.XLOOKUP(C183,customers!$A$2:$A$1001,customers!$I$2:$I$1001,,0)</f>
        <v>No</v>
      </c>
      <c r="L183" t="str">
        <f t="shared" si="10"/>
        <v>883</v>
      </c>
      <c r="N183" s="6" t="s">
        <v>5036</v>
      </c>
      <c r="O183" s="8">
        <v>44289</v>
      </c>
      <c r="P183" s="7">
        <v>1</v>
      </c>
      <c r="Q183" s="7">
        <v>23.9</v>
      </c>
      <c r="S183" t="s">
        <v>5036</v>
      </c>
      <c r="T183" s="8">
        <v>44289</v>
      </c>
      <c r="U183">
        <v>1</v>
      </c>
      <c r="V183">
        <v>23.9</v>
      </c>
      <c r="W183" s="7">
        <v>504</v>
      </c>
      <c r="X183">
        <f t="shared" si="11"/>
        <v>6</v>
      </c>
      <c r="Y183">
        <f t="shared" si="12"/>
        <v>0</v>
      </c>
      <c r="Z183">
        <f t="shared" si="13"/>
        <v>3</v>
      </c>
      <c r="AA183" s="10">
        <f t="shared" si="14"/>
        <v>3</v>
      </c>
      <c r="AB183"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Need Attention</v>
      </c>
      <c r="AC183" t="str">
        <f>_xlfn.XLOOKUP(table_RFM_processed[[#This Row],[Customer ID]],table_RFM_preprocess[Customer ID],table_RFM_preprocess[Loyalty Card],,0)</f>
        <v>No</v>
      </c>
    </row>
    <row r="184" spans="1:29" x14ac:dyDescent="0.25">
      <c r="A184" s="2" t="s">
        <v>1503</v>
      </c>
      <c r="B184" s="3">
        <v>43910</v>
      </c>
      <c r="C184" s="2" t="s">
        <v>1504</v>
      </c>
      <c r="D184" t="s">
        <v>6158</v>
      </c>
      <c r="E184" s="2">
        <v>5</v>
      </c>
      <c r="F184" s="2" t="str">
        <f>_xlfn.XLOOKUP(C184,customers!$A$2:$A$1001,customers!$B$2:$B$1001,,0)</f>
        <v>Abrahan Mussen</v>
      </c>
      <c r="G184" s="2" t="str">
        <f>_xlfn.XLOOKUP(C184,customers!$A$1:$A$1001,customers!$G$1:$G$1001,,0)</f>
        <v>United States</v>
      </c>
      <c r="H184" t="str">
        <f>INDEX(products!$A$1:$G$49,MATCH(RFM_prep!$D184,products!$A$1:$A$49,0),MATCH(RFM_prep!H$2,products!$A$1:$G$1,0))</f>
        <v>Ara</v>
      </c>
      <c r="I184">
        <f>INDEX(products!$A$1:$G$49,MATCH(RFM_prep!$D184,products!$A$1:$A$49,0),MATCH(RFM_prep!I$2,products!$A$1:$G$1,0))</f>
        <v>5.97</v>
      </c>
      <c r="J184">
        <f>I184*E184</f>
        <v>29.849999999999998</v>
      </c>
      <c r="K184" t="str">
        <f>_xlfn.XLOOKUP(C184,customers!$A$2:$A$1001,customers!$I$2:$I$1001,,0)</f>
        <v>No</v>
      </c>
      <c r="L184" t="str">
        <f t="shared" si="10"/>
        <v>883</v>
      </c>
      <c r="N184" s="6" t="s">
        <v>3752</v>
      </c>
      <c r="O184" s="8">
        <v>44410</v>
      </c>
      <c r="P184" s="7">
        <v>3</v>
      </c>
      <c r="Q184" s="7">
        <v>278.01</v>
      </c>
      <c r="S184" t="s">
        <v>3752</v>
      </c>
      <c r="T184" s="8">
        <v>44410</v>
      </c>
      <c r="U184">
        <v>3</v>
      </c>
      <c r="V184">
        <v>278.01</v>
      </c>
      <c r="W184" s="7">
        <v>802</v>
      </c>
      <c r="X184">
        <f t="shared" si="11"/>
        <v>3</v>
      </c>
      <c r="Y184">
        <f t="shared" si="12"/>
        <v>9</v>
      </c>
      <c r="Z184">
        <f t="shared" si="13"/>
        <v>9</v>
      </c>
      <c r="AA184" s="10">
        <f t="shared" si="14"/>
        <v>7</v>
      </c>
      <c r="AB184"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Promising</v>
      </c>
      <c r="AC184" t="str">
        <f>_xlfn.XLOOKUP(table_RFM_processed[[#This Row],[Customer ID]],table_RFM_preprocess[Customer ID],table_RFM_preprocess[Loyalty Card],,0)</f>
        <v>No</v>
      </c>
    </row>
    <row r="185" spans="1:29" x14ac:dyDescent="0.25">
      <c r="A185" s="2" t="s">
        <v>1514</v>
      </c>
      <c r="B185" s="3">
        <v>44284</v>
      </c>
      <c r="C185" s="2" t="s">
        <v>1515</v>
      </c>
      <c r="D185" t="s">
        <v>6172</v>
      </c>
      <c r="E185" s="2">
        <v>6</v>
      </c>
      <c r="F185" s="2" t="str">
        <f>_xlfn.XLOOKUP(C185,customers!$A$2:$A$1001,customers!$B$2:$B$1001,,0)</f>
        <v>Anny Mundford</v>
      </c>
      <c r="G185" s="2" t="str">
        <f>_xlfn.XLOOKUP(C185,customers!$A$1:$A$1001,customers!$G$1:$G$1001,,0)</f>
        <v>United States</v>
      </c>
      <c r="H185" t="str">
        <f>INDEX(products!$A$1:$G$49,MATCH(RFM_prep!$D185,products!$A$1:$A$49,0),MATCH(RFM_prep!H$2,products!$A$1:$G$1,0))</f>
        <v>Rob</v>
      </c>
      <c r="I185">
        <f>INDEX(products!$A$1:$G$49,MATCH(RFM_prep!$D185,products!$A$1:$A$49,0),MATCH(RFM_prep!I$2,products!$A$1:$G$1,0))</f>
        <v>5.3699999999999992</v>
      </c>
      <c r="J185">
        <f>I185*E185</f>
        <v>32.22</v>
      </c>
      <c r="K185" t="str">
        <f>_xlfn.XLOOKUP(C185,customers!$A$2:$A$1001,customers!$I$2:$I$1001,,0)</f>
        <v>No</v>
      </c>
      <c r="L185" t="str">
        <f t="shared" si="10"/>
        <v>509</v>
      </c>
      <c r="N185" s="6" t="s">
        <v>3940</v>
      </c>
      <c r="O185" s="8">
        <v>43739</v>
      </c>
      <c r="P185" s="7">
        <v>1</v>
      </c>
      <c r="Q185" s="7">
        <v>68.309999999999988</v>
      </c>
      <c r="S185" t="s">
        <v>3940</v>
      </c>
      <c r="T185" s="8">
        <v>43739</v>
      </c>
      <c r="U185">
        <v>1</v>
      </c>
      <c r="V185">
        <v>68.309999999999988</v>
      </c>
      <c r="W185" s="7">
        <v>1054</v>
      </c>
      <c r="X185">
        <f t="shared" si="11"/>
        <v>1</v>
      </c>
      <c r="Y185">
        <f t="shared" si="12"/>
        <v>0</v>
      </c>
      <c r="Z185">
        <f t="shared" si="13"/>
        <v>7</v>
      </c>
      <c r="AA185" s="10">
        <f t="shared" si="14"/>
        <v>2.6666666666666665</v>
      </c>
      <c r="AB185"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At Risk</v>
      </c>
      <c r="AC185" t="str">
        <f>_xlfn.XLOOKUP(table_RFM_processed[[#This Row],[Customer ID]],table_RFM_preprocess[Customer ID],table_RFM_preprocess[Loyalty Card],,0)</f>
        <v>No</v>
      </c>
    </row>
    <row r="186" spans="1:29" x14ac:dyDescent="0.25">
      <c r="A186" s="2" t="s">
        <v>1520</v>
      </c>
      <c r="B186" s="3">
        <v>44512</v>
      </c>
      <c r="C186" s="2" t="s">
        <v>1521</v>
      </c>
      <c r="D186" t="s">
        <v>6156</v>
      </c>
      <c r="E186" s="2">
        <v>2</v>
      </c>
      <c r="F186" s="2" t="str">
        <f>_xlfn.XLOOKUP(C186,customers!$A$2:$A$1001,customers!$B$2:$B$1001,,0)</f>
        <v>Tory Walas</v>
      </c>
      <c r="G186" s="2" t="str">
        <f>_xlfn.XLOOKUP(C186,customers!$A$1:$A$1001,customers!$G$1:$G$1001,,0)</f>
        <v>United States</v>
      </c>
      <c r="H186" t="str">
        <f>INDEX(products!$A$1:$G$49,MATCH(RFM_prep!$D186,products!$A$1:$A$49,0),MATCH(RFM_prep!H$2,products!$A$1:$G$1,0))</f>
        <v>Exc</v>
      </c>
      <c r="I186">
        <f>INDEX(products!$A$1:$G$49,MATCH(RFM_prep!$D186,products!$A$1:$A$49,0),MATCH(RFM_prep!I$2,products!$A$1:$G$1,0))</f>
        <v>4.125</v>
      </c>
      <c r="J186">
        <f>I186*E186</f>
        <v>8.25</v>
      </c>
      <c r="K186" t="str">
        <f>_xlfn.XLOOKUP(C186,customers!$A$2:$A$1001,customers!$I$2:$I$1001,,0)</f>
        <v>No</v>
      </c>
      <c r="L186" t="str">
        <f t="shared" si="10"/>
        <v>281</v>
      </c>
      <c r="N186" s="6" t="s">
        <v>2320</v>
      </c>
      <c r="O186" s="8">
        <v>43666</v>
      </c>
      <c r="P186" s="7">
        <v>1</v>
      </c>
      <c r="Q186" s="7">
        <v>13.75</v>
      </c>
      <c r="S186" t="s">
        <v>2320</v>
      </c>
      <c r="T186" s="8">
        <v>43666</v>
      </c>
      <c r="U186">
        <v>1</v>
      </c>
      <c r="V186">
        <v>13.75</v>
      </c>
      <c r="W186" s="7">
        <v>1127</v>
      </c>
      <c r="X186">
        <f t="shared" si="11"/>
        <v>1</v>
      </c>
      <c r="Y186">
        <f t="shared" si="12"/>
        <v>0</v>
      </c>
      <c r="Z186">
        <f t="shared" si="13"/>
        <v>2</v>
      </c>
      <c r="AA186" s="10">
        <f t="shared" si="14"/>
        <v>1</v>
      </c>
      <c r="AB186"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At Risk</v>
      </c>
      <c r="AC186" t="str">
        <f>_xlfn.XLOOKUP(table_RFM_processed[[#This Row],[Customer ID]],table_RFM_preprocess[Customer ID],table_RFM_preprocess[Loyalty Card],,0)</f>
        <v>No</v>
      </c>
    </row>
    <row r="187" spans="1:29" x14ac:dyDescent="0.25">
      <c r="A187" s="2" t="s">
        <v>1526</v>
      </c>
      <c r="B187" s="3">
        <v>44397</v>
      </c>
      <c r="C187" s="2" t="s">
        <v>1527</v>
      </c>
      <c r="D187" t="s">
        <v>6180</v>
      </c>
      <c r="E187" s="2">
        <v>4</v>
      </c>
      <c r="F187" s="2" t="str">
        <f>_xlfn.XLOOKUP(C187,customers!$A$2:$A$1001,customers!$B$2:$B$1001,,0)</f>
        <v>Isa Blazewicz</v>
      </c>
      <c r="G187" s="2" t="str">
        <f>_xlfn.XLOOKUP(C187,customers!$A$1:$A$1001,customers!$G$1:$G$1001,,0)</f>
        <v>United States</v>
      </c>
      <c r="H187" t="str">
        <f>INDEX(products!$A$1:$G$49,MATCH(RFM_prep!$D187,products!$A$1:$A$49,0),MATCH(RFM_prep!H$2,products!$A$1:$G$1,0))</f>
        <v>Ara</v>
      </c>
      <c r="I187">
        <f>INDEX(products!$A$1:$G$49,MATCH(RFM_prep!$D187,products!$A$1:$A$49,0),MATCH(RFM_prep!I$2,products!$A$1:$G$1,0))</f>
        <v>7.77</v>
      </c>
      <c r="J187">
        <f>I187*E187</f>
        <v>31.08</v>
      </c>
      <c r="K187" t="str">
        <f>_xlfn.XLOOKUP(C187,customers!$A$2:$A$1001,customers!$I$2:$I$1001,,0)</f>
        <v>No</v>
      </c>
      <c r="L187" t="str">
        <f t="shared" si="10"/>
        <v>396</v>
      </c>
      <c r="N187" s="6" t="s">
        <v>5414</v>
      </c>
      <c r="O187" s="8">
        <v>43707</v>
      </c>
      <c r="P187" s="7">
        <v>1</v>
      </c>
      <c r="Q187" s="7">
        <v>29.7</v>
      </c>
      <c r="S187" t="s">
        <v>5414</v>
      </c>
      <c r="T187" s="8">
        <v>43707</v>
      </c>
      <c r="U187">
        <v>1</v>
      </c>
      <c r="V187">
        <v>29.7</v>
      </c>
      <c r="W187" s="7">
        <v>1086</v>
      </c>
      <c r="X187">
        <f t="shared" si="11"/>
        <v>1</v>
      </c>
      <c r="Y187">
        <f t="shared" si="12"/>
        <v>0</v>
      </c>
      <c r="Z187">
        <f t="shared" si="13"/>
        <v>4</v>
      </c>
      <c r="AA187" s="10">
        <f t="shared" si="14"/>
        <v>1.6666666666666667</v>
      </c>
      <c r="AB187"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At Risk</v>
      </c>
      <c r="AC187" t="str">
        <f>_xlfn.XLOOKUP(table_RFM_processed[[#This Row],[Customer ID]],table_RFM_preprocess[Customer ID],table_RFM_preprocess[Loyalty Card],,0)</f>
        <v>Yes</v>
      </c>
    </row>
    <row r="188" spans="1:29" x14ac:dyDescent="0.25">
      <c r="A188" s="2" t="s">
        <v>1532</v>
      </c>
      <c r="B188" s="3">
        <v>43483</v>
      </c>
      <c r="C188" s="2" t="s">
        <v>1533</v>
      </c>
      <c r="D188" t="s">
        <v>6144</v>
      </c>
      <c r="E188" s="2">
        <v>5</v>
      </c>
      <c r="F188" s="2" t="str">
        <f>_xlfn.XLOOKUP(C188,customers!$A$2:$A$1001,customers!$B$2:$B$1001,,0)</f>
        <v>Angie Rizzetti</v>
      </c>
      <c r="G188" s="2" t="str">
        <f>_xlfn.XLOOKUP(C188,customers!$A$1:$A$1001,customers!$G$1:$G$1001,,0)</f>
        <v>United States</v>
      </c>
      <c r="H188" t="str">
        <f>INDEX(products!$A$1:$G$49,MATCH(RFM_prep!$D188,products!$A$1:$A$49,0),MATCH(RFM_prep!H$2,products!$A$1:$G$1,0))</f>
        <v>Exc</v>
      </c>
      <c r="I188">
        <f>INDEX(products!$A$1:$G$49,MATCH(RFM_prep!$D188,products!$A$1:$A$49,0),MATCH(RFM_prep!I$2,products!$A$1:$G$1,0))</f>
        <v>7.29</v>
      </c>
      <c r="J188">
        <f>I188*E188</f>
        <v>36.450000000000003</v>
      </c>
      <c r="K188" t="str">
        <f>_xlfn.XLOOKUP(C188,customers!$A$2:$A$1001,customers!$I$2:$I$1001,,0)</f>
        <v>Yes</v>
      </c>
      <c r="L188" t="str">
        <f t="shared" si="10"/>
        <v>1310</v>
      </c>
      <c r="N188" s="6" t="s">
        <v>4478</v>
      </c>
      <c r="O188" s="8">
        <v>44353</v>
      </c>
      <c r="P188" s="7">
        <v>1</v>
      </c>
      <c r="Q188" s="7">
        <v>12.375</v>
      </c>
      <c r="S188" t="s">
        <v>4478</v>
      </c>
      <c r="T188" s="8">
        <v>44353</v>
      </c>
      <c r="U188">
        <v>1</v>
      </c>
      <c r="V188">
        <v>12.375</v>
      </c>
      <c r="W188" s="7">
        <v>440</v>
      </c>
      <c r="X188">
        <f t="shared" si="11"/>
        <v>6</v>
      </c>
      <c r="Y188">
        <f t="shared" si="12"/>
        <v>0</v>
      </c>
      <c r="Z188">
        <f t="shared" si="13"/>
        <v>1</v>
      </c>
      <c r="AA188" s="10">
        <f t="shared" si="14"/>
        <v>2.3333333333333335</v>
      </c>
      <c r="AB188"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At Risk</v>
      </c>
      <c r="AC188" t="str">
        <f>_xlfn.XLOOKUP(table_RFM_processed[[#This Row],[Customer ID]],table_RFM_preprocess[Customer ID],table_RFM_preprocess[Loyalty Card],,0)</f>
        <v>No</v>
      </c>
    </row>
    <row r="189" spans="1:29" x14ac:dyDescent="0.25">
      <c r="A189" s="2" t="s">
        <v>1538</v>
      </c>
      <c r="B189" s="3">
        <v>43684</v>
      </c>
      <c r="C189" s="2" t="s">
        <v>1539</v>
      </c>
      <c r="D189" t="s">
        <v>6151</v>
      </c>
      <c r="E189" s="2">
        <v>3</v>
      </c>
      <c r="F189" s="2" t="str">
        <f>_xlfn.XLOOKUP(C189,customers!$A$2:$A$1001,customers!$B$2:$B$1001,,0)</f>
        <v>Mord Meriet</v>
      </c>
      <c r="G189" s="2" t="str">
        <f>_xlfn.XLOOKUP(C189,customers!$A$1:$A$1001,customers!$G$1:$G$1001,,0)</f>
        <v>United States</v>
      </c>
      <c r="H189" t="str">
        <f>INDEX(products!$A$1:$G$49,MATCH(RFM_prep!$D189,products!$A$1:$A$49,0),MATCH(RFM_prep!H$2,products!$A$1:$G$1,0))</f>
        <v>Rob</v>
      </c>
      <c r="I189">
        <f>INDEX(products!$A$1:$G$49,MATCH(RFM_prep!$D189,products!$A$1:$A$49,0),MATCH(RFM_prep!I$2,products!$A$1:$G$1,0))</f>
        <v>22.884999999999998</v>
      </c>
      <c r="J189">
        <f>I189*E189</f>
        <v>68.655000000000001</v>
      </c>
      <c r="K189" t="str">
        <f>_xlfn.XLOOKUP(C189,customers!$A$2:$A$1001,customers!$I$2:$I$1001,,0)</f>
        <v>No</v>
      </c>
      <c r="L189" t="str">
        <f t="shared" si="10"/>
        <v>1109</v>
      </c>
      <c r="N189" s="6" t="s">
        <v>1533</v>
      </c>
      <c r="O189" s="8">
        <v>43483</v>
      </c>
      <c r="P189" s="7">
        <v>1</v>
      </c>
      <c r="Q189" s="7">
        <v>36.450000000000003</v>
      </c>
      <c r="S189" t="s">
        <v>1533</v>
      </c>
      <c r="T189" s="8">
        <v>43483</v>
      </c>
      <c r="U189">
        <v>1</v>
      </c>
      <c r="V189">
        <v>36.450000000000003</v>
      </c>
      <c r="W189" s="7">
        <v>1310</v>
      </c>
      <c r="X189">
        <f t="shared" si="11"/>
        <v>0</v>
      </c>
      <c r="Y189">
        <f t="shared" si="12"/>
        <v>0</v>
      </c>
      <c r="Z189">
        <f t="shared" si="13"/>
        <v>5</v>
      </c>
      <c r="AA189" s="10">
        <f t="shared" si="14"/>
        <v>1.6666666666666667</v>
      </c>
      <c r="AB189"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At Risk</v>
      </c>
      <c r="AC189" t="str">
        <f>_xlfn.XLOOKUP(table_RFM_processed[[#This Row],[Customer ID]],table_RFM_preprocess[Customer ID],table_RFM_preprocess[Loyalty Card],,0)</f>
        <v>Yes</v>
      </c>
    </row>
    <row r="190" spans="1:29" x14ac:dyDescent="0.25">
      <c r="A190" s="2" t="s">
        <v>1544</v>
      </c>
      <c r="B190" s="3">
        <v>44633</v>
      </c>
      <c r="C190" s="2" t="s">
        <v>1545</v>
      </c>
      <c r="D190" t="s">
        <v>6160</v>
      </c>
      <c r="E190" s="2">
        <v>5</v>
      </c>
      <c r="F190" s="2" t="str">
        <f>_xlfn.XLOOKUP(C190,customers!$A$2:$A$1001,customers!$B$2:$B$1001,,0)</f>
        <v>Lawrence Pratt</v>
      </c>
      <c r="G190" s="2" t="str">
        <f>_xlfn.XLOOKUP(C190,customers!$A$1:$A$1001,customers!$G$1:$G$1001,,0)</f>
        <v>United States</v>
      </c>
      <c r="H190" t="str">
        <f>INDEX(products!$A$1:$G$49,MATCH(RFM_prep!$D190,products!$A$1:$A$49,0),MATCH(RFM_prep!H$2,products!$A$1:$G$1,0))</f>
        <v>Lib</v>
      </c>
      <c r="I190">
        <f>INDEX(products!$A$1:$G$49,MATCH(RFM_prep!$D190,products!$A$1:$A$49,0),MATCH(RFM_prep!I$2,products!$A$1:$G$1,0))</f>
        <v>8.73</v>
      </c>
      <c r="J190">
        <f>I190*E190</f>
        <v>43.650000000000006</v>
      </c>
      <c r="K190" t="str">
        <f>_xlfn.XLOOKUP(C190,customers!$A$2:$A$1001,customers!$I$2:$I$1001,,0)</f>
        <v>Yes</v>
      </c>
      <c r="L190" t="str">
        <f t="shared" si="10"/>
        <v>160</v>
      </c>
      <c r="N190" s="6" t="s">
        <v>5615</v>
      </c>
      <c r="O190" s="8">
        <v>44588</v>
      </c>
      <c r="P190" s="7">
        <v>1</v>
      </c>
      <c r="Q190" s="7">
        <v>27</v>
      </c>
      <c r="S190" t="s">
        <v>5615</v>
      </c>
      <c r="T190" s="8">
        <v>44588</v>
      </c>
      <c r="U190">
        <v>1</v>
      </c>
      <c r="V190">
        <v>27</v>
      </c>
      <c r="W190" s="7">
        <v>205</v>
      </c>
      <c r="X190">
        <f t="shared" si="11"/>
        <v>8</v>
      </c>
      <c r="Y190">
        <f t="shared" si="12"/>
        <v>0</v>
      </c>
      <c r="Z190">
        <f t="shared" si="13"/>
        <v>4</v>
      </c>
      <c r="AA190" s="10">
        <f t="shared" si="14"/>
        <v>4</v>
      </c>
      <c r="AB190"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Need Attention</v>
      </c>
      <c r="AC190" t="str">
        <f>_xlfn.XLOOKUP(table_RFM_processed[[#This Row],[Customer ID]],table_RFM_preprocess[Customer ID],table_RFM_preprocess[Loyalty Card],,0)</f>
        <v>Yes</v>
      </c>
    </row>
    <row r="191" spans="1:29" x14ac:dyDescent="0.25">
      <c r="A191" s="2" t="s">
        <v>1549</v>
      </c>
      <c r="B191" s="3">
        <v>44698</v>
      </c>
      <c r="C191" s="2" t="s">
        <v>1550</v>
      </c>
      <c r="D191" t="s">
        <v>6184</v>
      </c>
      <c r="E191" s="2">
        <v>1</v>
      </c>
      <c r="F191" s="2" t="str">
        <f>_xlfn.XLOOKUP(C191,customers!$A$2:$A$1001,customers!$B$2:$B$1001,,0)</f>
        <v>Astrix Kitchingham</v>
      </c>
      <c r="G191" s="2" t="str">
        <f>_xlfn.XLOOKUP(C191,customers!$A$1:$A$1001,customers!$G$1:$G$1001,,0)</f>
        <v>United States</v>
      </c>
      <c r="H191" t="str">
        <f>INDEX(products!$A$1:$G$49,MATCH(RFM_prep!$D191,products!$A$1:$A$49,0),MATCH(RFM_prep!H$2,products!$A$1:$G$1,0))</f>
        <v>Exc</v>
      </c>
      <c r="I191">
        <f>INDEX(products!$A$1:$G$49,MATCH(RFM_prep!$D191,products!$A$1:$A$49,0),MATCH(RFM_prep!I$2,products!$A$1:$G$1,0))</f>
        <v>4.4550000000000001</v>
      </c>
      <c r="J191">
        <f>I191*E191</f>
        <v>4.4550000000000001</v>
      </c>
      <c r="K191" t="str">
        <f>_xlfn.XLOOKUP(C191,customers!$A$2:$A$1001,customers!$I$2:$I$1001,,0)</f>
        <v>Yes</v>
      </c>
      <c r="L191" t="str">
        <f t="shared" si="10"/>
        <v>95</v>
      </c>
      <c r="N191" s="6" t="s">
        <v>5434</v>
      </c>
      <c r="O191" s="8">
        <v>43680</v>
      </c>
      <c r="P191" s="7">
        <v>1</v>
      </c>
      <c r="Q191" s="7">
        <v>25.9</v>
      </c>
      <c r="S191" t="s">
        <v>5434</v>
      </c>
      <c r="T191" s="8">
        <v>43680</v>
      </c>
      <c r="U191">
        <v>1</v>
      </c>
      <c r="V191">
        <v>25.9</v>
      </c>
      <c r="W191" s="7">
        <v>1113</v>
      </c>
      <c r="X191">
        <f t="shared" si="11"/>
        <v>1</v>
      </c>
      <c r="Y191">
        <f t="shared" si="12"/>
        <v>0</v>
      </c>
      <c r="Z191">
        <f t="shared" si="13"/>
        <v>4</v>
      </c>
      <c r="AA191" s="10">
        <f t="shared" si="14"/>
        <v>1.6666666666666667</v>
      </c>
      <c r="AB191"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At Risk</v>
      </c>
      <c r="AC191" t="str">
        <f>_xlfn.XLOOKUP(table_RFM_processed[[#This Row],[Customer ID]],table_RFM_preprocess[Customer ID],table_RFM_preprocess[Loyalty Card],,0)</f>
        <v>No</v>
      </c>
    </row>
    <row r="192" spans="1:29" x14ac:dyDescent="0.25">
      <c r="A192" s="2" t="s">
        <v>1555</v>
      </c>
      <c r="B192" s="3">
        <v>43813</v>
      </c>
      <c r="C192" s="2" t="s">
        <v>1556</v>
      </c>
      <c r="D192" t="s">
        <v>6162</v>
      </c>
      <c r="E192" s="2">
        <v>3</v>
      </c>
      <c r="F192" s="2" t="str">
        <f>_xlfn.XLOOKUP(C192,customers!$A$2:$A$1001,customers!$B$2:$B$1001,,0)</f>
        <v>Burnard Bartholin</v>
      </c>
      <c r="G192" s="2" t="str">
        <f>_xlfn.XLOOKUP(C192,customers!$A$1:$A$1001,customers!$G$1:$G$1001,,0)</f>
        <v>United States</v>
      </c>
      <c r="H192" t="str">
        <f>INDEX(products!$A$1:$G$49,MATCH(RFM_prep!$D192,products!$A$1:$A$49,0),MATCH(RFM_prep!H$2,products!$A$1:$G$1,0))</f>
        <v>Lib</v>
      </c>
      <c r="I192">
        <f>INDEX(products!$A$1:$G$49,MATCH(RFM_prep!$D192,products!$A$1:$A$49,0),MATCH(RFM_prep!I$2,products!$A$1:$G$1,0))</f>
        <v>14.55</v>
      </c>
      <c r="J192">
        <f>I192*E192</f>
        <v>43.650000000000006</v>
      </c>
      <c r="K192" t="str">
        <f>_xlfn.XLOOKUP(C192,customers!$A$2:$A$1001,customers!$I$2:$I$1001,,0)</f>
        <v>Yes</v>
      </c>
      <c r="L192" t="str">
        <f t="shared" si="10"/>
        <v>980</v>
      </c>
      <c r="N192" s="6" t="s">
        <v>1141</v>
      </c>
      <c r="O192" s="8">
        <v>44054</v>
      </c>
      <c r="P192" s="7">
        <v>1</v>
      </c>
      <c r="Q192" s="7">
        <v>19.02</v>
      </c>
      <c r="S192" t="s">
        <v>1141</v>
      </c>
      <c r="T192" s="8">
        <v>44054</v>
      </c>
      <c r="U192">
        <v>1</v>
      </c>
      <c r="V192">
        <v>19.02</v>
      </c>
      <c r="W192" s="7">
        <v>739</v>
      </c>
      <c r="X192">
        <f t="shared" si="11"/>
        <v>4</v>
      </c>
      <c r="Y192">
        <f t="shared" si="12"/>
        <v>0</v>
      </c>
      <c r="Z192">
        <f t="shared" si="13"/>
        <v>2</v>
      </c>
      <c r="AA192" s="10">
        <f t="shared" si="14"/>
        <v>2</v>
      </c>
      <c r="AB192"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At Risk</v>
      </c>
      <c r="AC192" t="str">
        <f>_xlfn.XLOOKUP(table_RFM_processed[[#This Row],[Customer ID]],table_RFM_preprocess[Customer ID],table_RFM_preprocess[Loyalty Card],,0)</f>
        <v>Yes</v>
      </c>
    </row>
    <row r="193" spans="1:29" x14ac:dyDescent="0.25">
      <c r="A193" s="2" t="s">
        <v>1561</v>
      </c>
      <c r="B193" s="3">
        <v>43845</v>
      </c>
      <c r="C193" s="2" t="s">
        <v>1562</v>
      </c>
      <c r="D193" t="s">
        <v>6181</v>
      </c>
      <c r="E193" s="2">
        <v>1</v>
      </c>
      <c r="F193" s="2" t="str">
        <f>_xlfn.XLOOKUP(C193,customers!$A$2:$A$1001,customers!$B$2:$B$1001,,0)</f>
        <v>Madelene Prinn</v>
      </c>
      <c r="G193" s="2" t="str">
        <f>_xlfn.XLOOKUP(C193,customers!$A$1:$A$1001,customers!$G$1:$G$1001,,0)</f>
        <v>United States</v>
      </c>
      <c r="H193" t="str">
        <f>INDEX(products!$A$1:$G$49,MATCH(RFM_prep!$D193,products!$A$1:$A$49,0),MATCH(RFM_prep!H$2,products!$A$1:$G$1,0))</f>
        <v>Lib</v>
      </c>
      <c r="I193">
        <f>INDEX(products!$A$1:$G$49,MATCH(RFM_prep!$D193,products!$A$1:$A$49,0),MATCH(RFM_prep!I$2,products!$A$1:$G$1,0))</f>
        <v>33.464999999999996</v>
      </c>
      <c r="J193">
        <f>I193*E193</f>
        <v>33.464999999999996</v>
      </c>
      <c r="K193" t="str">
        <f>_xlfn.XLOOKUP(C193,customers!$A$2:$A$1001,customers!$I$2:$I$1001,,0)</f>
        <v>Yes</v>
      </c>
      <c r="L193" t="str">
        <f t="shared" si="10"/>
        <v>948</v>
      </c>
      <c r="N193" s="6" t="s">
        <v>4621</v>
      </c>
      <c r="O193" s="8">
        <v>44222</v>
      </c>
      <c r="P193" s="7">
        <v>1</v>
      </c>
      <c r="Q193" s="7">
        <v>15.54</v>
      </c>
      <c r="S193" t="s">
        <v>4621</v>
      </c>
      <c r="T193" s="8">
        <v>44222</v>
      </c>
      <c r="U193">
        <v>1</v>
      </c>
      <c r="V193">
        <v>15.54</v>
      </c>
      <c r="W193" s="7">
        <v>571</v>
      </c>
      <c r="X193">
        <f t="shared" si="11"/>
        <v>5</v>
      </c>
      <c r="Y193">
        <f t="shared" si="12"/>
        <v>0</v>
      </c>
      <c r="Z193">
        <f t="shared" si="13"/>
        <v>2</v>
      </c>
      <c r="AA193" s="10">
        <f t="shared" si="14"/>
        <v>2.3333333333333335</v>
      </c>
      <c r="AB193"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At Risk</v>
      </c>
      <c r="AC193" t="str">
        <f>_xlfn.XLOOKUP(table_RFM_processed[[#This Row],[Customer ID]],table_RFM_preprocess[Customer ID],table_RFM_preprocess[Loyalty Card],,0)</f>
        <v>Yes</v>
      </c>
    </row>
    <row r="194" spans="1:29" x14ac:dyDescent="0.25">
      <c r="A194" s="2" t="s">
        <v>1567</v>
      </c>
      <c r="B194" s="3">
        <v>43567</v>
      </c>
      <c r="C194" s="2" t="s">
        <v>1568</v>
      </c>
      <c r="D194" t="s">
        <v>6150</v>
      </c>
      <c r="E194" s="2">
        <v>5</v>
      </c>
      <c r="F194" s="2" t="str">
        <f>_xlfn.XLOOKUP(C194,customers!$A$2:$A$1001,customers!$B$2:$B$1001,,0)</f>
        <v>Alisun Baudino</v>
      </c>
      <c r="G194" s="2" t="str">
        <f>_xlfn.XLOOKUP(C194,customers!$A$1:$A$1001,customers!$G$1:$G$1001,,0)</f>
        <v>United States</v>
      </c>
      <c r="H194" t="str">
        <f>INDEX(products!$A$1:$G$49,MATCH(RFM_prep!$D194,products!$A$1:$A$49,0),MATCH(RFM_prep!H$2,products!$A$1:$G$1,0))</f>
        <v>Lib</v>
      </c>
      <c r="I194">
        <f>INDEX(products!$A$1:$G$49,MATCH(RFM_prep!$D194,products!$A$1:$A$49,0),MATCH(RFM_prep!I$2,products!$A$1:$G$1,0))</f>
        <v>3.8849999999999998</v>
      </c>
      <c r="J194">
        <f>I194*E194</f>
        <v>19.424999999999997</v>
      </c>
      <c r="K194" t="str">
        <f>_xlfn.XLOOKUP(C194,customers!$A$2:$A$1001,customers!$I$2:$I$1001,,0)</f>
        <v>Yes</v>
      </c>
      <c r="L194" t="str">
        <f t="shared" si="10"/>
        <v>1226</v>
      </c>
      <c r="N194" s="6" t="s">
        <v>3961</v>
      </c>
      <c r="O194" s="8">
        <v>44006</v>
      </c>
      <c r="P194" s="7">
        <v>1</v>
      </c>
      <c r="Q194" s="7">
        <v>72.91</v>
      </c>
      <c r="S194" t="s">
        <v>3961</v>
      </c>
      <c r="T194" s="8">
        <v>44006</v>
      </c>
      <c r="U194">
        <v>1</v>
      </c>
      <c r="V194">
        <v>72.91</v>
      </c>
      <c r="W194" s="7">
        <v>787</v>
      </c>
      <c r="X194">
        <f t="shared" si="11"/>
        <v>3</v>
      </c>
      <c r="Y194">
        <f t="shared" si="12"/>
        <v>0</v>
      </c>
      <c r="Z194">
        <f t="shared" si="13"/>
        <v>7</v>
      </c>
      <c r="AA194" s="10">
        <f t="shared" si="14"/>
        <v>3.3333333333333335</v>
      </c>
      <c r="AB194"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Need Attention</v>
      </c>
      <c r="AC194" t="str">
        <f>_xlfn.XLOOKUP(table_RFM_processed[[#This Row],[Customer ID]],table_RFM_preprocess[Customer ID],table_RFM_preprocess[Loyalty Card],,0)</f>
        <v>Yes</v>
      </c>
    </row>
    <row r="195" spans="1:29" x14ac:dyDescent="0.25">
      <c r="A195" s="2" t="s">
        <v>1573</v>
      </c>
      <c r="B195" s="3">
        <v>43919</v>
      </c>
      <c r="C195" s="2" t="s">
        <v>1574</v>
      </c>
      <c r="D195" t="s">
        <v>6183</v>
      </c>
      <c r="E195" s="2">
        <v>6</v>
      </c>
      <c r="F195" s="2" t="str">
        <f>_xlfn.XLOOKUP(C195,customers!$A$2:$A$1001,customers!$B$2:$B$1001,,0)</f>
        <v>Philipa Petrushanko</v>
      </c>
      <c r="G195" s="2" t="str">
        <f>_xlfn.XLOOKUP(C195,customers!$A$1:$A$1001,customers!$G$1:$G$1001,,0)</f>
        <v>Ireland</v>
      </c>
      <c r="H195" t="str">
        <f>INDEX(products!$A$1:$G$49,MATCH(RFM_prep!$D195,products!$A$1:$A$49,0),MATCH(RFM_prep!H$2,products!$A$1:$G$1,0))</f>
        <v>Exc</v>
      </c>
      <c r="I195">
        <f>INDEX(products!$A$1:$G$49,MATCH(RFM_prep!$D195,products!$A$1:$A$49,0),MATCH(RFM_prep!I$2,products!$A$1:$G$1,0))</f>
        <v>12.15</v>
      </c>
      <c r="J195">
        <f>I195*E195</f>
        <v>72.900000000000006</v>
      </c>
      <c r="K195" t="str">
        <f>_xlfn.XLOOKUP(C195,customers!$A$2:$A$1001,customers!$I$2:$I$1001,,0)</f>
        <v>Yes</v>
      </c>
      <c r="L195" t="str">
        <f t="shared" ref="L195:L258" si="15">TEXT(DATEDIF(B195, DATE(2022,8,20), "d"), "0")</f>
        <v>874</v>
      </c>
      <c r="N195" s="6" t="s">
        <v>5462</v>
      </c>
      <c r="O195" s="8">
        <v>43630</v>
      </c>
      <c r="P195" s="7">
        <v>1</v>
      </c>
      <c r="Q195" s="7">
        <v>10.935</v>
      </c>
      <c r="S195" t="s">
        <v>5462</v>
      </c>
      <c r="T195" s="8">
        <v>43630</v>
      </c>
      <c r="U195">
        <v>1</v>
      </c>
      <c r="V195">
        <v>10.935</v>
      </c>
      <c r="W195" s="7">
        <v>1163</v>
      </c>
      <c r="X195">
        <f t="shared" si="11"/>
        <v>1</v>
      </c>
      <c r="Y195">
        <f t="shared" si="12"/>
        <v>0</v>
      </c>
      <c r="Z195">
        <f t="shared" si="13"/>
        <v>1</v>
      </c>
      <c r="AA195" s="10">
        <f t="shared" si="14"/>
        <v>0.66666666666666663</v>
      </c>
      <c r="AB195"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Lost</v>
      </c>
      <c r="AC195" t="str">
        <f>_xlfn.XLOOKUP(table_RFM_processed[[#This Row],[Customer ID]],table_RFM_preprocess[Customer ID],table_RFM_preprocess[Loyalty Card],,0)</f>
        <v>No</v>
      </c>
    </row>
    <row r="196" spans="1:29" x14ac:dyDescent="0.25">
      <c r="A196" s="2" t="s">
        <v>1579</v>
      </c>
      <c r="B196" s="3">
        <v>44644</v>
      </c>
      <c r="C196" s="2" t="s">
        <v>1580</v>
      </c>
      <c r="D196" t="s">
        <v>6171</v>
      </c>
      <c r="E196" s="2">
        <v>3</v>
      </c>
      <c r="F196" s="2" t="str">
        <f>_xlfn.XLOOKUP(C196,customers!$A$2:$A$1001,customers!$B$2:$B$1001,,0)</f>
        <v>Kimberli Mustchin</v>
      </c>
      <c r="G196" s="2" t="str">
        <f>_xlfn.XLOOKUP(C196,customers!$A$1:$A$1001,customers!$G$1:$G$1001,,0)</f>
        <v>United States</v>
      </c>
      <c r="H196" t="str">
        <f>INDEX(products!$A$1:$G$49,MATCH(RFM_prep!$D196,products!$A$1:$A$49,0),MATCH(RFM_prep!H$2,products!$A$1:$G$1,0))</f>
        <v>Exc</v>
      </c>
      <c r="I196">
        <f>INDEX(products!$A$1:$G$49,MATCH(RFM_prep!$D196,products!$A$1:$A$49,0),MATCH(RFM_prep!I$2,products!$A$1:$G$1,0))</f>
        <v>14.85</v>
      </c>
      <c r="J196">
        <f>I196*E196</f>
        <v>44.55</v>
      </c>
      <c r="K196" t="str">
        <f>_xlfn.XLOOKUP(C196,customers!$A$2:$A$1001,customers!$I$2:$I$1001,,0)</f>
        <v>No</v>
      </c>
      <c r="L196" t="str">
        <f t="shared" si="15"/>
        <v>149</v>
      </c>
      <c r="N196" s="6" t="s">
        <v>1890</v>
      </c>
      <c r="O196" s="8">
        <v>44019</v>
      </c>
      <c r="P196" s="7">
        <v>1</v>
      </c>
      <c r="Q196" s="7">
        <v>9.9499999999999993</v>
      </c>
      <c r="S196" t="s">
        <v>1890</v>
      </c>
      <c r="T196" s="8">
        <v>44019</v>
      </c>
      <c r="U196">
        <v>1</v>
      </c>
      <c r="V196">
        <v>9.9499999999999993</v>
      </c>
      <c r="W196" s="7">
        <v>774</v>
      </c>
      <c r="X196">
        <f t="shared" ref="X196:X259" si="16">9-_xlfn.PERCENTRANK.EXC(W196:W1108,W196,1)*10</f>
        <v>3</v>
      </c>
      <c r="Y196">
        <f t="shared" ref="Y196:Y259" si="17">_xlfn.PERCENTRANK.EXC(U196:U1108,U196,1)*10</f>
        <v>0</v>
      </c>
      <c r="Z196">
        <f t="shared" ref="Z196:Z259" si="18">_xlfn.PERCENTRANK.EXC(V196:V1108,V196,1)*10</f>
        <v>1</v>
      </c>
      <c r="AA196" s="10">
        <f t="shared" ref="AA196:AA259" si="19">AVERAGE(X196,Y196,Z196)</f>
        <v>1.3333333333333333</v>
      </c>
      <c r="AB196"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At Risk</v>
      </c>
      <c r="AC196" t="str">
        <f>_xlfn.XLOOKUP(table_RFM_processed[[#This Row],[Customer ID]],table_RFM_preprocess[Customer ID],table_RFM_preprocess[Loyalty Card],,0)</f>
        <v>Yes</v>
      </c>
    </row>
    <row r="197" spans="1:29" x14ac:dyDescent="0.25">
      <c r="A197" s="2" t="s">
        <v>1584</v>
      </c>
      <c r="B197" s="3">
        <v>44398</v>
      </c>
      <c r="C197" s="2" t="s">
        <v>1585</v>
      </c>
      <c r="D197" t="s">
        <v>6144</v>
      </c>
      <c r="E197" s="2">
        <v>5</v>
      </c>
      <c r="F197" s="2" t="str">
        <f>_xlfn.XLOOKUP(C197,customers!$A$2:$A$1001,customers!$B$2:$B$1001,,0)</f>
        <v>Emlynne Laird</v>
      </c>
      <c r="G197" s="2" t="str">
        <f>_xlfn.XLOOKUP(C197,customers!$A$1:$A$1001,customers!$G$1:$G$1001,,0)</f>
        <v>United States</v>
      </c>
      <c r="H197" t="str">
        <f>INDEX(products!$A$1:$G$49,MATCH(RFM_prep!$D197,products!$A$1:$A$49,0),MATCH(RFM_prep!H$2,products!$A$1:$G$1,0))</f>
        <v>Exc</v>
      </c>
      <c r="I197">
        <f>INDEX(products!$A$1:$G$49,MATCH(RFM_prep!$D197,products!$A$1:$A$49,0),MATCH(RFM_prep!I$2,products!$A$1:$G$1,0))</f>
        <v>7.29</v>
      </c>
      <c r="J197">
        <f>I197*E197</f>
        <v>36.450000000000003</v>
      </c>
      <c r="K197" t="str">
        <f>_xlfn.XLOOKUP(C197,customers!$A$2:$A$1001,customers!$I$2:$I$1001,,0)</f>
        <v>No</v>
      </c>
      <c r="L197" t="str">
        <f t="shared" si="15"/>
        <v>395</v>
      </c>
      <c r="N197" s="6" t="s">
        <v>4910</v>
      </c>
      <c r="O197" s="8">
        <v>43897</v>
      </c>
      <c r="P197" s="7">
        <v>1</v>
      </c>
      <c r="Q197" s="7">
        <v>26.73</v>
      </c>
      <c r="S197" t="s">
        <v>4910</v>
      </c>
      <c r="T197" s="8">
        <v>43897</v>
      </c>
      <c r="U197">
        <v>1</v>
      </c>
      <c r="V197">
        <v>26.73</v>
      </c>
      <c r="W197" s="7">
        <v>896</v>
      </c>
      <c r="X197">
        <f t="shared" si="16"/>
        <v>3</v>
      </c>
      <c r="Y197">
        <f t="shared" si="17"/>
        <v>0</v>
      </c>
      <c r="Z197">
        <f t="shared" si="18"/>
        <v>4</v>
      </c>
      <c r="AA197" s="10">
        <f t="shared" si="19"/>
        <v>2.3333333333333335</v>
      </c>
      <c r="AB197"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At Risk</v>
      </c>
      <c r="AC197" t="str">
        <f>_xlfn.XLOOKUP(table_RFM_processed[[#This Row],[Customer ID]],table_RFM_preprocess[Customer ID],table_RFM_preprocess[Loyalty Card],,0)</f>
        <v>No</v>
      </c>
    </row>
    <row r="198" spans="1:29" x14ac:dyDescent="0.25">
      <c r="A198" s="2" t="s">
        <v>1590</v>
      </c>
      <c r="B198" s="3">
        <v>43683</v>
      </c>
      <c r="C198" s="2" t="s">
        <v>1591</v>
      </c>
      <c r="D198" t="s">
        <v>6140</v>
      </c>
      <c r="E198" s="2">
        <v>3</v>
      </c>
      <c r="F198" s="2" t="str">
        <f>_xlfn.XLOOKUP(C198,customers!$A$2:$A$1001,customers!$B$2:$B$1001,,0)</f>
        <v>Marlena Howsden</v>
      </c>
      <c r="G198" s="2" t="str">
        <f>_xlfn.XLOOKUP(C198,customers!$A$1:$A$1001,customers!$G$1:$G$1001,,0)</f>
        <v>United States</v>
      </c>
      <c r="H198" t="str">
        <f>INDEX(products!$A$1:$G$49,MATCH(RFM_prep!$D198,products!$A$1:$A$49,0),MATCH(RFM_prep!H$2,products!$A$1:$G$1,0))</f>
        <v>Ara</v>
      </c>
      <c r="I198">
        <f>INDEX(products!$A$1:$G$49,MATCH(RFM_prep!$D198,products!$A$1:$A$49,0),MATCH(RFM_prep!I$2,products!$A$1:$G$1,0))</f>
        <v>12.95</v>
      </c>
      <c r="J198">
        <f>I198*E198</f>
        <v>38.849999999999994</v>
      </c>
      <c r="K198" t="str">
        <f>_xlfn.XLOOKUP(C198,customers!$A$2:$A$1001,customers!$I$2:$I$1001,,0)</f>
        <v>No</v>
      </c>
      <c r="L198" t="str">
        <f t="shared" si="15"/>
        <v>1110</v>
      </c>
      <c r="N198" s="6" t="s">
        <v>502</v>
      </c>
      <c r="O198" s="8">
        <v>44364</v>
      </c>
      <c r="P198" s="7">
        <v>1</v>
      </c>
      <c r="Q198" s="7">
        <v>12.95</v>
      </c>
      <c r="S198" t="s">
        <v>502</v>
      </c>
      <c r="T198" s="8">
        <v>44364</v>
      </c>
      <c r="U198">
        <v>1</v>
      </c>
      <c r="V198">
        <v>12.95</v>
      </c>
      <c r="W198" s="7">
        <v>429</v>
      </c>
      <c r="X198">
        <f t="shared" si="16"/>
        <v>6</v>
      </c>
      <c r="Y198">
        <f t="shared" si="17"/>
        <v>0</v>
      </c>
      <c r="Z198">
        <f t="shared" si="18"/>
        <v>1</v>
      </c>
      <c r="AA198" s="10">
        <f t="shared" si="19"/>
        <v>2.3333333333333335</v>
      </c>
      <c r="AB198"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At Risk</v>
      </c>
      <c r="AC198" t="str">
        <f>_xlfn.XLOOKUP(table_RFM_processed[[#This Row],[Customer ID]],table_RFM_preprocess[Customer ID],table_RFM_preprocess[Loyalty Card],,0)</f>
        <v>Yes</v>
      </c>
    </row>
    <row r="199" spans="1:29" x14ac:dyDescent="0.25">
      <c r="A199" s="2" t="s">
        <v>1596</v>
      </c>
      <c r="B199" s="3">
        <v>44339</v>
      </c>
      <c r="C199" s="2" t="s">
        <v>1597</v>
      </c>
      <c r="D199" t="s">
        <v>6176</v>
      </c>
      <c r="E199" s="2">
        <v>6</v>
      </c>
      <c r="F199" s="2" t="str">
        <f>_xlfn.XLOOKUP(C199,customers!$A$2:$A$1001,customers!$B$2:$B$1001,,0)</f>
        <v>Nealson Cuttler</v>
      </c>
      <c r="G199" s="2" t="str">
        <f>_xlfn.XLOOKUP(C199,customers!$A$1:$A$1001,customers!$G$1:$G$1001,,0)</f>
        <v>United States</v>
      </c>
      <c r="H199" t="str">
        <f>INDEX(products!$A$1:$G$49,MATCH(RFM_prep!$D199,products!$A$1:$A$49,0),MATCH(RFM_prep!H$2,products!$A$1:$G$1,0))</f>
        <v>Exc</v>
      </c>
      <c r="I199">
        <f>INDEX(products!$A$1:$G$49,MATCH(RFM_prep!$D199,products!$A$1:$A$49,0),MATCH(RFM_prep!I$2,products!$A$1:$G$1,0))</f>
        <v>8.91</v>
      </c>
      <c r="J199">
        <f>I199*E199</f>
        <v>53.46</v>
      </c>
      <c r="K199" t="str">
        <f>_xlfn.XLOOKUP(C199,customers!$A$2:$A$1001,customers!$I$2:$I$1001,,0)</f>
        <v>No</v>
      </c>
      <c r="L199" t="str">
        <f t="shared" si="15"/>
        <v>454</v>
      </c>
      <c r="N199" s="6" t="s">
        <v>531</v>
      </c>
      <c r="O199" s="8">
        <v>44701</v>
      </c>
      <c r="P199" s="7">
        <v>1</v>
      </c>
      <c r="Q199" s="7">
        <v>4.7549999999999999</v>
      </c>
      <c r="S199" t="s">
        <v>531</v>
      </c>
      <c r="T199" s="8">
        <v>44701</v>
      </c>
      <c r="U199">
        <v>1</v>
      </c>
      <c r="V199">
        <v>4.7549999999999999</v>
      </c>
      <c r="W199" s="7">
        <v>92</v>
      </c>
      <c r="X199">
        <f t="shared" si="16"/>
        <v>9</v>
      </c>
      <c r="Y199">
        <f t="shared" si="17"/>
        <v>0</v>
      </c>
      <c r="Z199">
        <f t="shared" si="18"/>
        <v>0</v>
      </c>
      <c r="AA199" s="10">
        <f t="shared" si="19"/>
        <v>3</v>
      </c>
      <c r="AB199"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Need Attention</v>
      </c>
      <c r="AC199" t="str">
        <f>_xlfn.XLOOKUP(table_RFM_processed[[#This Row],[Customer ID]],table_RFM_preprocess[Customer ID],table_RFM_preprocess[Loyalty Card],,0)</f>
        <v>Yes</v>
      </c>
    </row>
    <row r="200" spans="1:29" x14ac:dyDescent="0.25">
      <c r="A200" s="2" t="s">
        <v>1596</v>
      </c>
      <c r="B200" s="3">
        <v>44339</v>
      </c>
      <c r="C200" s="2" t="s">
        <v>1597</v>
      </c>
      <c r="D200" t="s">
        <v>6165</v>
      </c>
      <c r="E200" s="2">
        <v>2</v>
      </c>
      <c r="F200" s="2" t="str">
        <f>_xlfn.XLOOKUP(C200,customers!$A$2:$A$1001,customers!$B$2:$B$1001,,0)</f>
        <v>Nealson Cuttler</v>
      </c>
      <c r="G200" s="2" t="str">
        <f>_xlfn.XLOOKUP(C200,customers!$A$1:$A$1001,customers!$G$1:$G$1001,,0)</f>
        <v>United States</v>
      </c>
      <c r="H200" t="str">
        <f>INDEX(products!$A$1:$G$49,MATCH(RFM_prep!$D200,products!$A$1:$A$49,0),MATCH(RFM_prep!H$2,products!$A$1:$G$1,0))</f>
        <v>Lib</v>
      </c>
      <c r="I200">
        <f>INDEX(products!$A$1:$G$49,MATCH(RFM_prep!$D200,products!$A$1:$A$49,0),MATCH(RFM_prep!I$2,products!$A$1:$G$1,0))</f>
        <v>29.784999999999997</v>
      </c>
      <c r="J200">
        <f>I200*E200</f>
        <v>59.569999999999993</v>
      </c>
      <c r="K200" t="str">
        <f>_xlfn.XLOOKUP(C200,customers!$A$2:$A$1001,customers!$I$2:$I$1001,,0)</f>
        <v>No</v>
      </c>
      <c r="L200" t="str">
        <f t="shared" si="15"/>
        <v>454</v>
      </c>
      <c r="N200" s="6" t="s">
        <v>4489</v>
      </c>
      <c r="O200" s="8">
        <v>43804</v>
      </c>
      <c r="P200" s="7">
        <v>1</v>
      </c>
      <c r="Q200" s="7">
        <v>13.5</v>
      </c>
      <c r="S200" t="s">
        <v>4489</v>
      </c>
      <c r="T200" s="8">
        <v>43804</v>
      </c>
      <c r="U200">
        <v>1</v>
      </c>
      <c r="V200">
        <v>13.5</v>
      </c>
      <c r="W200" s="7">
        <v>989</v>
      </c>
      <c r="X200">
        <f t="shared" si="16"/>
        <v>2</v>
      </c>
      <c r="Y200">
        <f t="shared" si="17"/>
        <v>0</v>
      </c>
      <c r="Z200">
        <f t="shared" si="18"/>
        <v>1</v>
      </c>
      <c r="AA200" s="10">
        <f t="shared" si="19"/>
        <v>1</v>
      </c>
      <c r="AB200"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At Risk</v>
      </c>
      <c r="AC200" t="str">
        <f>_xlfn.XLOOKUP(table_RFM_processed[[#This Row],[Customer ID]],table_RFM_preprocess[Customer ID],table_RFM_preprocess[Loyalty Card],,0)</f>
        <v>Yes</v>
      </c>
    </row>
    <row r="201" spans="1:29" x14ac:dyDescent="0.25">
      <c r="A201" s="2" t="s">
        <v>1596</v>
      </c>
      <c r="B201" s="3">
        <v>44339</v>
      </c>
      <c r="C201" s="2" t="s">
        <v>1597</v>
      </c>
      <c r="D201" t="s">
        <v>6165</v>
      </c>
      <c r="E201" s="2">
        <v>3</v>
      </c>
      <c r="F201" s="2" t="str">
        <f>_xlfn.XLOOKUP(C201,customers!$A$2:$A$1001,customers!$B$2:$B$1001,,0)</f>
        <v>Nealson Cuttler</v>
      </c>
      <c r="G201" s="2" t="str">
        <f>_xlfn.XLOOKUP(C201,customers!$A$1:$A$1001,customers!$G$1:$G$1001,,0)</f>
        <v>United States</v>
      </c>
      <c r="H201" t="str">
        <f>INDEX(products!$A$1:$G$49,MATCH(RFM_prep!$D201,products!$A$1:$A$49,0),MATCH(RFM_prep!H$2,products!$A$1:$G$1,0))</f>
        <v>Lib</v>
      </c>
      <c r="I201">
        <f>INDEX(products!$A$1:$G$49,MATCH(RFM_prep!$D201,products!$A$1:$A$49,0),MATCH(RFM_prep!I$2,products!$A$1:$G$1,0))</f>
        <v>29.784999999999997</v>
      </c>
      <c r="J201">
        <f>I201*E201</f>
        <v>89.35499999999999</v>
      </c>
      <c r="K201" t="str">
        <f>_xlfn.XLOOKUP(C201,customers!$A$2:$A$1001,customers!$I$2:$I$1001,,0)</f>
        <v>No</v>
      </c>
      <c r="L201" t="str">
        <f t="shared" si="15"/>
        <v>454</v>
      </c>
      <c r="N201" s="6" t="s">
        <v>2149</v>
      </c>
      <c r="O201" s="8">
        <v>44659</v>
      </c>
      <c r="P201" s="7">
        <v>1</v>
      </c>
      <c r="Q201" s="7">
        <v>44.55</v>
      </c>
      <c r="S201" t="s">
        <v>2149</v>
      </c>
      <c r="T201" s="8">
        <v>44659</v>
      </c>
      <c r="U201">
        <v>1</v>
      </c>
      <c r="V201">
        <v>44.55</v>
      </c>
      <c r="W201" s="7">
        <v>134</v>
      </c>
      <c r="X201">
        <f t="shared" si="16"/>
        <v>9</v>
      </c>
      <c r="Y201">
        <f t="shared" si="17"/>
        <v>0</v>
      </c>
      <c r="Z201">
        <f t="shared" si="18"/>
        <v>6</v>
      </c>
      <c r="AA201" s="10">
        <f t="shared" si="19"/>
        <v>5</v>
      </c>
      <c r="AB201"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Potential Promising</v>
      </c>
      <c r="AC201" t="str">
        <f>_xlfn.XLOOKUP(table_RFM_processed[[#This Row],[Customer ID]],table_RFM_preprocess[Customer ID],table_RFM_preprocess[Loyalty Card],,0)</f>
        <v>No</v>
      </c>
    </row>
    <row r="202" spans="1:29" x14ac:dyDescent="0.25">
      <c r="A202" s="2" t="s">
        <v>1596</v>
      </c>
      <c r="B202" s="3">
        <v>44339</v>
      </c>
      <c r="C202" s="2" t="s">
        <v>1597</v>
      </c>
      <c r="D202" t="s">
        <v>6161</v>
      </c>
      <c r="E202" s="2">
        <v>4</v>
      </c>
      <c r="F202" s="2" t="str">
        <f>_xlfn.XLOOKUP(C202,customers!$A$2:$A$1001,customers!$B$2:$B$1001,,0)</f>
        <v>Nealson Cuttler</v>
      </c>
      <c r="G202" s="2" t="str">
        <f>_xlfn.XLOOKUP(C202,customers!$A$1:$A$1001,customers!$G$1:$G$1001,,0)</f>
        <v>United States</v>
      </c>
      <c r="H202" t="str">
        <f>INDEX(products!$A$1:$G$49,MATCH(RFM_prep!$D202,products!$A$1:$A$49,0),MATCH(RFM_prep!H$2,products!$A$1:$G$1,0))</f>
        <v>Lib</v>
      </c>
      <c r="I202">
        <f>INDEX(products!$A$1:$G$49,MATCH(RFM_prep!$D202,products!$A$1:$A$49,0),MATCH(RFM_prep!I$2,products!$A$1:$G$1,0))</f>
        <v>9.51</v>
      </c>
      <c r="J202">
        <f>I202*E202</f>
        <v>38.04</v>
      </c>
      <c r="K202" t="str">
        <f>_xlfn.XLOOKUP(C202,customers!$A$2:$A$1001,customers!$I$2:$I$1001,,0)</f>
        <v>No</v>
      </c>
      <c r="L202" t="str">
        <f t="shared" si="15"/>
        <v>454</v>
      </c>
      <c r="N202" s="6" t="s">
        <v>716</v>
      </c>
      <c r="O202" s="8">
        <v>44305</v>
      </c>
      <c r="P202" s="7">
        <v>1</v>
      </c>
      <c r="Q202" s="7">
        <v>43.650000000000006</v>
      </c>
      <c r="S202" t="s">
        <v>716</v>
      </c>
      <c r="T202" s="8">
        <v>44305</v>
      </c>
      <c r="U202">
        <v>1</v>
      </c>
      <c r="V202">
        <v>43.650000000000006</v>
      </c>
      <c r="W202" s="7">
        <v>488</v>
      </c>
      <c r="X202">
        <f t="shared" si="16"/>
        <v>6</v>
      </c>
      <c r="Y202">
        <f t="shared" si="17"/>
        <v>0</v>
      </c>
      <c r="Z202">
        <f t="shared" si="18"/>
        <v>6</v>
      </c>
      <c r="AA202" s="10">
        <f t="shared" si="19"/>
        <v>4</v>
      </c>
      <c r="AB202"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Need Attention</v>
      </c>
      <c r="AC202" t="str">
        <f>_xlfn.XLOOKUP(table_RFM_processed[[#This Row],[Customer ID]],table_RFM_preprocess[Customer ID],table_RFM_preprocess[Loyalty Card],,0)</f>
        <v>No</v>
      </c>
    </row>
    <row r="203" spans="1:29" x14ac:dyDescent="0.25">
      <c r="A203" s="2" t="s">
        <v>1596</v>
      </c>
      <c r="B203" s="3">
        <v>44339</v>
      </c>
      <c r="C203" s="2" t="s">
        <v>1597</v>
      </c>
      <c r="D203" t="s">
        <v>6141</v>
      </c>
      <c r="E203" s="2">
        <v>3</v>
      </c>
      <c r="F203" s="2" t="str">
        <f>_xlfn.XLOOKUP(C203,customers!$A$2:$A$1001,customers!$B$2:$B$1001,,0)</f>
        <v>Nealson Cuttler</v>
      </c>
      <c r="G203" s="2" t="str">
        <f>_xlfn.XLOOKUP(C203,customers!$A$1:$A$1001,customers!$G$1:$G$1001,,0)</f>
        <v>United States</v>
      </c>
      <c r="H203" t="str">
        <f>INDEX(products!$A$1:$G$49,MATCH(RFM_prep!$D203,products!$A$1:$A$49,0),MATCH(RFM_prep!H$2,products!$A$1:$G$1,0))</f>
        <v>Exc</v>
      </c>
      <c r="I203">
        <f>INDEX(products!$A$1:$G$49,MATCH(RFM_prep!$D203,products!$A$1:$A$49,0),MATCH(RFM_prep!I$2,products!$A$1:$G$1,0))</f>
        <v>13.75</v>
      </c>
      <c r="J203">
        <f>I203*E203</f>
        <v>41.25</v>
      </c>
      <c r="K203" t="str">
        <f>_xlfn.XLOOKUP(C203,customers!$A$2:$A$1001,customers!$I$2:$I$1001,,0)</f>
        <v>No</v>
      </c>
      <c r="L203" t="str">
        <f t="shared" si="15"/>
        <v>454</v>
      </c>
      <c r="N203" s="6" t="s">
        <v>4980</v>
      </c>
      <c r="O203" s="8">
        <v>43987</v>
      </c>
      <c r="P203" s="7">
        <v>1</v>
      </c>
      <c r="Q203" s="7">
        <v>148.92499999999998</v>
      </c>
      <c r="S203" t="s">
        <v>4980</v>
      </c>
      <c r="T203" s="8">
        <v>43987</v>
      </c>
      <c r="U203">
        <v>1</v>
      </c>
      <c r="V203">
        <v>148.92499999999998</v>
      </c>
      <c r="W203" s="7">
        <v>806</v>
      </c>
      <c r="X203">
        <f t="shared" si="16"/>
        <v>3</v>
      </c>
      <c r="Y203">
        <f t="shared" si="17"/>
        <v>0</v>
      </c>
      <c r="Z203">
        <f t="shared" si="18"/>
        <v>9</v>
      </c>
      <c r="AA203" s="10">
        <f t="shared" si="19"/>
        <v>4</v>
      </c>
      <c r="AB203"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Need Attention</v>
      </c>
      <c r="AC203" t="str">
        <f>_xlfn.XLOOKUP(table_RFM_processed[[#This Row],[Customer ID]],table_RFM_preprocess[Customer ID],table_RFM_preprocess[Loyalty Card],,0)</f>
        <v>No</v>
      </c>
    </row>
    <row r="204" spans="1:29" x14ac:dyDescent="0.25">
      <c r="A204" s="2" t="s">
        <v>1621</v>
      </c>
      <c r="B204" s="3">
        <v>44294</v>
      </c>
      <c r="C204" s="2" t="s">
        <v>1622</v>
      </c>
      <c r="D204" t="s">
        <v>6161</v>
      </c>
      <c r="E204" s="2">
        <v>6</v>
      </c>
      <c r="F204" s="2" t="str">
        <f>_xlfn.XLOOKUP(C204,customers!$A$2:$A$1001,customers!$B$2:$B$1001,,0)</f>
        <v>Adriana Lazarus</v>
      </c>
      <c r="G204" s="2" t="str">
        <f>_xlfn.XLOOKUP(C204,customers!$A$1:$A$1001,customers!$G$1:$G$1001,,0)</f>
        <v>United States</v>
      </c>
      <c r="H204" t="str">
        <f>INDEX(products!$A$1:$G$49,MATCH(RFM_prep!$D204,products!$A$1:$A$49,0),MATCH(RFM_prep!H$2,products!$A$1:$G$1,0))</f>
        <v>Lib</v>
      </c>
      <c r="I204">
        <f>INDEX(products!$A$1:$G$49,MATCH(RFM_prep!$D204,products!$A$1:$A$49,0),MATCH(RFM_prep!I$2,products!$A$1:$G$1,0))</f>
        <v>9.51</v>
      </c>
      <c r="J204">
        <f>I204*E204</f>
        <v>57.06</v>
      </c>
      <c r="K204" t="str">
        <f>_xlfn.XLOOKUP(C204,customers!$A$2:$A$1001,customers!$I$2:$I$1001,,0)</f>
        <v>No</v>
      </c>
      <c r="L204" t="str">
        <f t="shared" si="15"/>
        <v>499</v>
      </c>
      <c r="N204" s="6" t="s">
        <v>5457</v>
      </c>
      <c r="O204" s="8">
        <v>44323</v>
      </c>
      <c r="P204" s="7">
        <v>1</v>
      </c>
      <c r="Q204" s="7">
        <v>27.484999999999996</v>
      </c>
      <c r="S204" t="s">
        <v>5457</v>
      </c>
      <c r="T204" s="8">
        <v>44323</v>
      </c>
      <c r="U204">
        <v>1</v>
      </c>
      <c r="V204">
        <v>27.484999999999996</v>
      </c>
      <c r="W204" s="7">
        <v>470</v>
      </c>
      <c r="X204">
        <f t="shared" si="16"/>
        <v>6</v>
      </c>
      <c r="Y204">
        <f t="shared" si="17"/>
        <v>0</v>
      </c>
      <c r="Z204">
        <f t="shared" si="18"/>
        <v>4</v>
      </c>
      <c r="AA204" s="10">
        <f t="shared" si="19"/>
        <v>3.3333333333333335</v>
      </c>
      <c r="AB204"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Need Attention</v>
      </c>
      <c r="AC204" t="str">
        <f>_xlfn.XLOOKUP(table_RFM_processed[[#This Row],[Customer ID]],table_RFM_preprocess[Customer ID],table_RFM_preprocess[Loyalty Card],,0)</f>
        <v>Yes</v>
      </c>
    </row>
    <row r="205" spans="1:29" x14ac:dyDescent="0.25">
      <c r="A205" s="2" t="s">
        <v>1626</v>
      </c>
      <c r="B205" s="3">
        <v>44486</v>
      </c>
      <c r="C205" s="2" t="s">
        <v>1627</v>
      </c>
      <c r="D205" t="s">
        <v>6165</v>
      </c>
      <c r="E205" s="2">
        <v>6</v>
      </c>
      <c r="F205" s="2" t="str">
        <f>_xlfn.XLOOKUP(C205,customers!$A$2:$A$1001,customers!$B$2:$B$1001,,0)</f>
        <v>Tallie felip</v>
      </c>
      <c r="G205" s="2" t="str">
        <f>_xlfn.XLOOKUP(C205,customers!$A$1:$A$1001,customers!$G$1:$G$1001,,0)</f>
        <v>United States</v>
      </c>
      <c r="H205" t="str">
        <f>INDEX(products!$A$1:$G$49,MATCH(RFM_prep!$D205,products!$A$1:$A$49,0),MATCH(RFM_prep!H$2,products!$A$1:$G$1,0))</f>
        <v>Lib</v>
      </c>
      <c r="I205">
        <f>INDEX(products!$A$1:$G$49,MATCH(RFM_prep!$D205,products!$A$1:$A$49,0),MATCH(RFM_prep!I$2,products!$A$1:$G$1,0))</f>
        <v>29.784999999999997</v>
      </c>
      <c r="J205">
        <f>I205*E205</f>
        <v>178.70999999999998</v>
      </c>
      <c r="K205" t="str">
        <f>_xlfn.XLOOKUP(C205,customers!$A$2:$A$1001,customers!$I$2:$I$1001,,0)</f>
        <v>Yes</v>
      </c>
      <c r="L205" t="str">
        <f t="shared" si="15"/>
        <v>307</v>
      </c>
      <c r="N205" s="6" t="s">
        <v>4372</v>
      </c>
      <c r="O205" s="8">
        <v>43471</v>
      </c>
      <c r="P205" s="7">
        <v>1</v>
      </c>
      <c r="Q205" s="7">
        <v>16.5</v>
      </c>
      <c r="S205" t="s">
        <v>4372</v>
      </c>
      <c r="T205" s="8">
        <v>43471</v>
      </c>
      <c r="U205">
        <v>1</v>
      </c>
      <c r="V205">
        <v>16.5</v>
      </c>
      <c r="W205" s="7">
        <v>1322</v>
      </c>
      <c r="X205">
        <f t="shared" si="16"/>
        <v>0</v>
      </c>
      <c r="Y205">
        <f t="shared" si="17"/>
        <v>0</v>
      </c>
      <c r="Z205">
        <f t="shared" si="18"/>
        <v>2</v>
      </c>
      <c r="AA205" s="10">
        <f t="shared" si="19"/>
        <v>0.66666666666666663</v>
      </c>
      <c r="AB205"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Lost</v>
      </c>
      <c r="AC205" t="str">
        <f>_xlfn.XLOOKUP(table_RFM_processed[[#This Row],[Customer ID]],table_RFM_preprocess[Customer ID],table_RFM_preprocess[Loyalty Card],,0)</f>
        <v>No</v>
      </c>
    </row>
    <row r="206" spans="1:29" x14ac:dyDescent="0.25">
      <c r="A206" s="2" t="s">
        <v>1632</v>
      </c>
      <c r="B206" s="3">
        <v>44608</v>
      </c>
      <c r="C206" s="2" t="s">
        <v>1633</v>
      </c>
      <c r="D206" t="s">
        <v>6145</v>
      </c>
      <c r="E206" s="2">
        <v>1</v>
      </c>
      <c r="F206" s="2" t="str">
        <f>_xlfn.XLOOKUP(C206,customers!$A$2:$A$1001,customers!$B$2:$B$1001,,0)</f>
        <v>Vanna Le - Count</v>
      </c>
      <c r="G206" s="2" t="str">
        <f>_xlfn.XLOOKUP(C206,customers!$A$1:$A$1001,customers!$G$1:$G$1001,,0)</f>
        <v>United States</v>
      </c>
      <c r="H206" t="str">
        <f>INDEX(products!$A$1:$G$49,MATCH(RFM_prep!$D206,products!$A$1:$A$49,0),MATCH(RFM_prep!H$2,products!$A$1:$G$1,0))</f>
        <v>Lib</v>
      </c>
      <c r="I206">
        <f>INDEX(products!$A$1:$G$49,MATCH(RFM_prep!$D206,products!$A$1:$A$49,0),MATCH(RFM_prep!I$2,products!$A$1:$G$1,0))</f>
        <v>4.7549999999999999</v>
      </c>
      <c r="J206">
        <f>I206*E206</f>
        <v>4.7549999999999999</v>
      </c>
      <c r="K206" t="str">
        <f>_xlfn.XLOOKUP(C206,customers!$A$2:$A$1001,customers!$I$2:$I$1001,,0)</f>
        <v>No</v>
      </c>
      <c r="L206" t="str">
        <f t="shared" si="15"/>
        <v>185</v>
      </c>
      <c r="N206" s="6" t="s">
        <v>2929</v>
      </c>
      <c r="O206" s="8">
        <v>44563</v>
      </c>
      <c r="P206" s="7">
        <v>1</v>
      </c>
      <c r="Q206" s="7">
        <v>200.78999999999996</v>
      </c>
      <c r="S206" t="s">
        <v>2929</v>
      </c>
      <c r="T206" s="8">
        <v>44563</v>
      </c>
      <c r="U206">
        <v>1</v>
      </c>
      <c r="V206">
        <v>200.78999999999996</v>
      </c>
      <c r="W206" s="7">
        <v>230</v>
      </c>
      <c r="X206">
        <f t="shared" si="16"/>
        <v>8</v>
      </c>
      <c r="Y206">
        <f t="shared" si="17"/>
        <v>0</v>
      </c>
      <c r="Z206">
        <f t="shared" si="18"/>
        <v>9</v>
      </c>
      <c r="AA206" s="10">
        <f t="shared" si="19"/>
        <v>5.666666666666667</v>
      </c>
      <c r="AB206"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Need Attention</v>
      </c>
      <c r="AC206" t="str">
        <f>_xlfn.XLOOKUP(table_RFM_processed[[#This Row],[Customer ID]],table_RFM_preprocess[Customer ID],table_RFM_preprocess[Loyalty Card],,0)</f>
        <v>Yes</v>
      </c>
    </row>
    <row r="207" spans="1:29" x14ac:dyDescent="0.25">
      <c r="A207" s="2" t="s">
        <v>1638</v>
      </c>
      <c r="B207" s="3">
        <v>44027</v>
      </c>
      <c r="C207" s="2" t="s">
        <v>1639</v>
      </c>
      <c r="D207" t="s">
        <v>6141</v>
      </c>
      <c r="E207" s="2">
        <v>6</v>
      </c>
      <c r="F207" s="2" t="str">
        <f>_xlfn.XLOOKUP(C207,customers!$A$2:$A$1001,customers!$B$2:$B$1001,,0)</f>
        <v>Sarette Ducarel</v>
      </c>
      <c r="G207" s="2" t="str">
        <f>_xlfn.XLOOKUP(C207,customers!$A$1:$A$1001,customers!$G$1:$G$1001,,0)</f>
        <v>United States</v>
      </c>
      <c r="H207" t="str">
        <f>INDEX(products!$A$1:$G$49,MATCH(RFM_prep!$D207,products!$A$1:$A$49,0),MATCH(RFM_prep!H$2,products!$A$1:$G$1,0))</f>
        <v>Exc</v>
      </c>
      <c r="I207">
        <f>INDEX(products!$A$1:$G$49,MATCH(RFM_prep!$D207,products!$A$1:$A$49,0),MATCH(RFM_prep!I$2,products!$A$1:$G$1,0))</f>
        <v>13.75</v>
      </c>
      <c r="J207">
        <f>I207*E207</f>
        <v>82.5</v>
      </c>
      <c r="K207" t="str">
        <f>_xlfn.XLOOKUP(C207,customers!$A$2:$A$1001,customers!$I$2:$I$1001,,0)</f>
        <v>No</v>
      </c>
      <c r="L207" t="str">
        <f t="shared" si="15"/>
        <v>766</v>
      </c>
      <c r="N207" s="6" t="s">
        <v>2651</v>
      </c>
      <c r="O207" s="8">
        <v>43586</v>
      </c>
      <c r="P207" s="7">
        <v>1</v>
      </c>
      <c r="Q207" s="7">
        <v>53.46</v>
      </c>
      <c r="S207" t="s">
        <v>2651</v>
      </c>
      <c r="T207" s="8">
        <v>43586</v>
      </c>
      <c r="U207">
        <v>1</v>
      </c>
      <c r="V207">
        <v>53.46</v>
      </c>
      <c r="W207" s="7">
        <v>1207</v>
      </c>
      <c r="X207">
        <f t="shared" si="16"/>
        <v>0</v>
      </c>
      <c r="Y207">
        <f t="shared" si="17"/>
        <v>0</v>
      </c>
      <c r="Z207">
        <f t="shared" si="18"/>
        <v>6</v>
      </c>
      <c r="AA207" s="10">
        <f t="shared" si="19"/>
        <v>2</v>
      </c>
      <c r="AB207"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At Risk</v>
      </c>
      <c r="AC207" t="str">
        <f>_xlfn.XLOOKUP(table_RFM_processed[[#This Row],[Customer ID]],table_RFM_preprocess[Customer ID],table_RFM_preprocess[Loyalty Card],,0)</f>
        <v>Yes</v>
      </c>
    </row>
    <row r="208" spans="1:29" x14ac:dyDescent="0.25">
      <c r="A208" s="2" t="s">
        <v>1643</v>
      </c>
      <c r="B208" s="3">
        <v>43883</v>
      </c>
      <c r="C208" s="2" t="s">
        <v>1644</v>
      </c>
      <c r="D208" t="s">
        <v>6163</v>
      </c>
      <c r="E208" s="2">
        <v>3</v>
      </c>
      <c r="F208" s="2" t="str">
        <f>_xlfn.XLOOKUP(C208,customers!$A$2:$A$1001,customers!$B$2:$B$1001,,0)</f>
        <v>Kendra Glison</v>
      </c>
      <c r="G208" s="2" t="str">
        <f>_xlfn.XLOOKUP(C208,customers!$A$1:$A$1001,customers!$G$1:$G$1001,,0)</f>
        <v>United States</v>
      </c>
      <c r="H208" t="str">
        <f>INDEX(products!$A$1:$G$49,MATCH(RFM_prep!$D208,products!$A$1:$A$49,0),MATCH(RFM_prep!H$2,products!$A$1:$G$1,0))</f>
        <v>Rob</v>
      </c>
      <c r="I208">
        <f>INDEX(products!$A$1:$G$49,MATCH(RFM_prep!$D208,products!$A$1:$A$49,0),MATCH(RFM_prep!I$2,products!$A$1:$G$1,0))</f>
        <v>2.6849999999999996</v>
      </c>
      <c r="J208">
        <f>I208*E208</f>
        <v>8.0549999999999997</v>
      </c>
      <c r="K208" t="str">
        <f>_xlfn.XLOOKUP(C208,customers!$A$2:$A$1001,customers!$I$2:$I$1001,,0)</f>
        <v>Yes</v>
      </c>
      <c r="L208" t="str">
        <f t="shared" si="15"/>
        <v>910</v>
      </c>
      <c r="N208" s="6" t="s">
        <v>795</v>
      </c>
      <c r="O208" s="8">
        <v>44271</v>
      </c>
      <c r="P208" s="7">
        <v>1</v>
      </c>
      <c r="Q208" s="7">
        <v>72.75</v>
      </c>
      <c r="S208" t="s">
        <v>795</v>
      </c>
      <c r="T208" s="8">
        <v>44271</v>
      </c>
      <c r="U208">
        <v>1</v>
      </c>
      <c r="V208">
        <v>72.75</v>
      </c>
      <c r="W208" s="7">
        <v>522</v>
      </c>
      <c r="X208">
        <f t="shared" si="16"/>
        <v>5</v>
      </c>
      <c r="Y208">
        <f t="shared" si="17"/>
        <v>0</v>
      </c>
      <c r="Z208">
        <f t="shared" si="18"/>
        <v>7</v>
      </c>
      <c r="AA208" s="10">
        <f t="shared" si="19"/>
        <v>4</v>
      </c>
      <c r="AB208"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Need Attention</v>
      </c>
      <c r="AC208" t="str">
        <f>_xlfn.XLOOKUP(table_RFM_processed[[#This Row],[Customer ID]],table_RFM_preprocess[Customer ID],table_RFM_preprocess[Loyalty Card],,0)</f>
        <v>No</v>
      </c>
    </row>
    <row r="209" spans="1:29" x14ac:dyDescent="0.25">
      <c r="A209" s="2" t="s">
        <v>1648</v>
      </c>
      <c r="B209" s="3">
        <v>44211</v>
      </c>
      <c r="C209" s="2" t="s">
        <v>1649</v>
      </c>
      <c r="D209" t="s">
        <v>6155</v>
      </c>
      <c r="E209" s="2">
        <v>2</v>
      </c>
      <c r="F209" s="2" t="str">
        <f>_xlfn.XLOOKUP(C209,customers!$A$2:$A$1001,customers!$B$2:$B$1001,,0)</f>
        <v>Nertie Poolman</v>
      </c>
      <c r="G209" s="2" t="str">
        <f>_xlfn.XLOOKUP(C209,customers!$A$1:$A$1001,customers!$G$1:$G$1001,,0)</f>
        <v>United States</v>
      </c>
      <c r="H209" t="str">
        <f>INDEX(products!$A$1:$G$49,MATCH(RFM_prep!$D209,products!$A$1:$A$49,0),MATCH(RFM_prep!H$2,products!$A$1:$G$1,0))</f>
        <v>Ara</v>
      </c>
      <c r="I209">
        <f>INDEX(products!$A$1:$G$49,MATCH(RFM_prep!$D209,products!$A$1:$A$49,0),MATCH(RFM_prep!I$2,products!$A$1:$G$1,0))</f>
        <v>11.25</v>
      </c>
      <c r="J209">
        <f>I209*E209</f>
        <v>22.5</v>
      </c>
      <c r="K209" t="str">
        <f>_xlfn.XLOOKUP(C209,customers!$A$2:$A$1001,customers!$I$2:$I$1001,,0)</f>
        <v>No</v>
      </c>
      <c r="L209" t="str">
        <f t="shared" si="15"/>
        <v>582</v>
      </c>
      <c r="N209" s="6" t="s">
        <v>3131</v>
      </c>
      <c r="O209" s="8">
        <v>44536</v>
      </c>
      <c r="P209" s="7">
        <v>1</v>
      </c>
      <c r="Q209" s="7">
        <v>5.97</v>
      </c>
      <c r="S209" t="s">
        <v>3131</v>
      </c>
      <c r="T209" s="8">
        <v>44536</v>
      </c>
      <c r="U209">
        <v>1</v>
      </c>
      <c r="V209">
        <v>5.97</v>
      </c>
      <c r="W209" s="7">
        <v>257</v>
      </c>
      <c r="X209">
        <f t="shared" si="16"/>
        <v>8</v>
      </c>
      <c r="Y209">
        <f t="shared" si="17"/>
        <v>0</v>
      </c>
      <c r="Z209">
        <f t="shared" si="18"/>
        <v>0</v>
      </c>
      <c r="AA209" s="10">
        <f t="shared" si="19"/>
        <v>2.6666666666666665</v>
      </c>
      <c r="AB209"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At Risk</v>
      </c>
      <c r="AC209" t="str">
        <f>_xlfn.XLOOKUP(table_RFM_processed[[#This Row],[Customer ID]],table_RFM_preprocess[Customer ID],table_RFM_preprocess[Loyalty Card],,0)</f>
        <v>No</v>
      </c>
    </row>
    <row r="210" spans="1:29" x14ac:dyDescent="0.25">
      <c r="A210" s="2" t="s">
        <v>1653</v>
      </c>
      <c r="B210" s="3">
        <v>44207</v>
      </c>
      <c r="C210" s="2" t="s">
        <v>1654</v>
      </c>
      <c r="D210" t="s">
        <v>6157</v>
      </c>
      <c r="E210" s="2">
        <v>6</v>
      </c>
      <c r="F210" s="2" t="str">
        <f>_xlfn.XLOOKUP(C210,customers!$A$2:$A$1001,customers!$B$2:$B$1001,,0)</f>
        <v>Orbadiah Duny</v>
      </c>
      <c r="G210" s="2" t="str">
        <f>_xlfn.XLOOKUP(C210,customers!$A$1:$A$1001,customers!$G$1:$G$1001,,0)</f>
        <v>United States</v>
      </c>
      <c r="H210" t="str">
        <f>INDEX(products!$A$1:$G$49,MATCH(RFM_prep!$D210,products!$A$1:$A$49,0),MATCH(RFM_prep!H$2,products!$A$1:$G$1,0))</f>
        <v>Ara</v>
      </c>
      <c r="I210">
        <f>INDEX(products!$A$1:$G$49,MATCH(RFM_prep!$D210,products!$A$1:$A$49,0),MATCH(RFM_prep!I$2,products!$A$1:$G$1,0))</f>
        <v>6.75</v>
      </c>
      <c r="J210">
        <f>I210*E210</f>
        <v>40.5</v>
      </c>
      <c r="K210" t="str">
        <f>_xlfn.XLOOKUP(C210,customers!$A$2:$A$1001,customers!$I$2:$I$1001,,0)</f>
        <v>Yes</v>
      </c>
      <c r="L210" t="str">
        <f t="shared" si="15"/>
        <v>586</v>
      </c>
      <c r="N210" s="6" t="s">
        <v>1101</v>
      </c>
      <c r="O210" s="8">
        <v>43811</v>
      </c>
      <c r="P210" s="7">
        <v>1</v>
      </c>
      <c r="Q210" s="7">
        <v>7.77</v>
      </c>
      <c r="S210" t="s">
        <v>1101</v>
      </c>
      <c r="T210" s="8">
        <v>43811</v>
      </c>
      <c r="U210">
        <v>1</v>
      </c>
      <c r="V210">
        <v>7.77</v>
      </c>
      <c r="W210" s="7">
        <v>982</v>
      </c>
      <c r="X210">
        <f t="shared" si="16"/>
        <v>2</v>
      </c>
      <c r="Y210">
        <f t="shared" si="17"/>
        <v>0</v>
      </c>
      <c r="Z210">
        <f t="shared" si="18"/>
        <v>0</v>
      </c>
      <c r="AA210" s="10">
        <f t="shared" si="19"/>
        <v>0.66666666666666663</v>
      </c>
      <c r="AB210"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Lost</v>
      </c>
      <c r="AC210" t="str">
        <f>_xlfn.XLOOKUP(table_RFM_processed[[#This Row],[Customer ID]],table_RFM_preprocess[Customer ID],table_RFM_preprocess[Loyalty Card],,0)</f>
        <v>Yes</v>
      </c>
    </row>
    <row r="211" spans="1:29" x14ac:dyDescent="0.25">
      <c r="A211" s="2" t="s">
        <v>1659</v>
      </c>
      <c r="B211" s="3">
        <v>44659</v>
      </c>
      <c r="C211" s="2" t="s">
        <v>1660</v>
      </c>
      <c r="D211" t="s">
        <v>6144</v>
      </c>
      <c r="E211" s="2">
        <v>4</v>
      </c>
      <c r="F211" s="2" t="str">
        <f>_xlfn.XLOOKUP(C211,customers!$A$2:$A$1001,customers!$B$2:$B$1001,,0)</f>
        <v>Constance Halfhide</v>
      </c>
      <c r="G211" s="2" t="str">
        <f>_xlfn.XLOOKUP(C211,customers!$A$1:$A$1001,customers!$G$1:$G$1001,,0)</f>
        <v>Ireland</v>
      </c>
      <c r="H211" t="str">
        <f>INDEX(products!$A$1:$G$49,MATCH(RFM_prep!$D211,products!$A$1:$A$49,0),MATCH(RFM_prep!H$2,products!$A$1:$G$1,0))</f>
        <v>Exc</v>
      </c>
      <c r="I211">
        <f>INDEX(products!$A$1:$G$49,MATCH(RFM_prep!$D211,products!$A$1:$A$49,0),MATCH(RFM_prep!I$2,products!$A$1:$G$1,0))</f>
        <v>7.29</v>
      </c>
      <c r="J211">
        <f>I211*E211</f>
        <v>29.16</v>
      </c>
      <c r="K211" t="str">
        <f>_xlfn.XLOOKUP(C211,customers!$A$2:$A$1001,customers!$I$2:$I$1001,,0)</f>
        <v>Yes</v>
      </c>
      <c r="L211" t="str">
        <f t="shared" si="15"/>
        <v>134</v>
      </c>
      <c r="N211" s="6" t="s">
        <v>2210</v>
      </c>
      <c r="O211" s="8">
        <v>43796</v>
      </c>
      <c r="P211" s="7">
        <v>1</v>
      </c>
      <c r="Q211" s="7">
        <v>21.825000000000003</v>
      </c>
      <c r="S211" t="s">
        <v>2210</v>
      </c>
      <c r="T211" s="8">
        <v>43796</v>
      </c>
      <c r="U211">
        <v>1</v>
      </c>
      <c r="V211">
        <v>21.825000000000003</v>
      </c>
      <c r="W211" s="7">
        <v>997</v>
      </c>
      <c r="X211">
        <f t="shared" si="16"/>
        <v>2</v>
      </c>
      <c r="Y211">
        <f t="shared" si="17"/>
        <v>0</v>
      </c>
      <c r="Z211">
        <f t="shared" si="18"/>
        <v>3</v>
      </c>
      <c r="AA211" s="10">
        <f t="shared" si="19"/>
        <v>1.6666666666666667</v>
      </c>
      <c r="AB211"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At Risk</v>
      </c>
      <c r="AC211" t="str">
        <f>_xlfn.XLOOKUP(table_RFM_processed[[#This Row],[Customer ID]],table_RFM_preprocess[Customer ID],table_RFM_preprocess[Loyalty Card],,0)</f>
        <v>No</v>
      </c>
    </row>
    <row r="212" spans="1:29" x14ac:dyDescent="0.25">
      <c r="A212" s="2" t="s">
        <v>1665</v>
      </c>
      <c r="B212" s="3">
        <v>44105</v>
      </c>
      <c r="C212" s="2" t="s">
        <v>1666</v>
      </c>
      <c r="D212" t="s">
        <v>6157</v>
      </c>
      <c r="E212" s="2">
        <v>1</v>
      </c>
      <c r="F212" s="2" t="str">
        <f>_xlfn.XLOOKUP(C212,customers!$A$2:$A$1001,customers!$B$2:$B$1001,,0)</f>
        <v>Fransisco Malecky</v>
      </c>
      <c r="G212" s="2" t="str">
        <f>_xlfn.XLOOKUP(C212,customers!$A$1:$A$1001,customers!$G$1:$G$1001,,0)</f>
        <v>United Kingdom</v>
      </c>
      <c r="H212" t="str">
        <f>INDEX(products!$A$1:$G$49,MATCH(RFM_prep!$D212,products!$A$1:$A$49,0),MATCH(RFM_prep!H$2,products!$A$1:$G$1,0))</f>
        <v>Ara</v>
      </c>
      <c r="I212">
        <f>INDEX(products!$A$1:$G$49,MATCH(RFM_prep!$D212,products!$A$1:$A$49,0),MATCH(RFM_prep!I$2,products!$A$1:$G$1,0))</f>
        <v>6.75</v>
      </c>
      <c r="J212">
        <f>I212*E212</f>
        <v>6.75</v>
      </c>
      <c r="K212" t="str">
        <f>_xlfn.XLOOKUP(C212,customers!$A$2:$A$1001,customers!$I$2:$I$1001,,0)</f>
        <v>No</v>
      </c>
      <c r="L212" t="str">
        <f t="shared" si="15"/>
        <v>688</v>
      </c>
      <c r="N212" s="6" t="s">
        <v>5340</v>
      </c>
      <c r="O212" s="8">
        <v>43638</v>
      </c>
      <c r="P212" s="7">
        <v>1</v>
      </c>
      <c r="Q212" s="7">
        <v>34.92</v>
      </c>
      <c r="S212" t="s">
        <v>5340</v>
      </c>
      <c r="T212" s="8">
        <v>43638</v>
      </c>
      <c r="U212">
        <v>1</v>
      </c>
      <c r="V212">
        <v>34.92</v>
      </c>
      <c r="W212" s="7">
        <v>1155</v>
      </c>
      <c r="X212">
        <f t="shared" si="16"/>
        <v>1</v>
      </c>
      <c r="Y212">
        <f t="shared" si="17"/>
        <v>0</v>
      </c>
      <c r="Z212">
        <f t="shared" si="18"/>
        <v>5</v>
      </c>
      <c r="AA212" s="10">
        <f t="shared" si="19"/>
        <v>2</v>
      </c>
      <c r="AB212"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At Risk</v>
      </c>
      <c r="AC212" t="str">
        <f>_xlfn.XLOOKUP(table_RFM_processed[[#This Row],[Customer ID]],table_RFM_preprocess[Customer ID],table_RFM_preprocess[Loyalty Card],,0)</f>
        <v>No</v>
      </c>
    </row>
    <row r="213" spans="1:29" x14ac:dyDescent="0.25">
      <c r="A213" s="2" t="s">
        <v>1671</v>
      </c>
      <c r="B213" s="3">
        <v>43766</v>
      </c>
      <c r="C213" s="2" t="s">
        <v>1672</v>
      </c>
      <c r="D213" t="s">
        <v>6143</v>
      </c>
      <c r="E213" s="2">
        <v>4</v>
      </c>
      <c r="F213" s="2" t="str">
        <f>_xlfn.XLOOKUP(C213,customers!$A$2:$A$1001,customers!$B$2:$B$1001,,0)</f>
        <v>Anselma Attwater</v>
      </c>
      <c r="G213" s="2" t="str">
        <f>_xlfn.XLOOKUP(C213,customers!$A$1:$A$1001,customers!$G$1:$G$1001,,0)</f>
        <v>United States</v>
      </c>
      <c r="H213" t="str">
        <f>INDEX(products!$A$1:$G$49,MATCH(RFM_prep!$D213,products!$A$1:$A$49,0),MATCH(RFM_prep!H$2,products!$A$1:$G$1,0))</f>
        <v>Lib</v>
      </c>
      <c r="I213">
        <f>INDEX(products!$A$1:$G$49,MATCH(RFM_prep!$D213,products!$A$1:$A$49,0),MATCH(RFM_prep!I$2,products!$A$1:$G$1,0))</f>
        <v>12.95</v>
      </c>
      <c r="J213">
        <f>I213*E213</f>
        <v>51.8</v>
      </c>
      <c r="K213" t="str">
        <f>_xlfn.XLOOKUP(C213,customers!$A$2:$A$1001,customers!$I$2:$I$1001,,0)</f>
        <v>Yes</v>
      </c>
      <c r="L213" t="str">
        <f t="shared" si="15"/>
        <v>1027</v>
      </c>
      <c r="N213" s="6" t="s">
        <v>3324</v>
      </c>
      <c r="O213" s="8">
        <v>43467</v>
      </c>
      <c r="P213" s="7">
        <v>4</v>
      </c>
      <c r="Q213" s="7">
        <v>94.504999999999995</v>
      </c>
      <c r="S213" t="s">
        <v>3324</v>
      </c>
      <c r="T213" s="8">
        <v>43467</v>
      </c>
      <c r="U213">
        <v>4</v>
      </c>
      <c r="V213">
        <v>94.504999999999995</v>
      </c>
      <c r="W213" s="7">
        <v>1326</v>
      </c>
      <c r="X213">
        <f t="shared" si="16"/>
        <v>0</v>
      </c>
      <c r="Y213">
        <f t="shared" si="17"/>
        <v>9</v>
      </c>
      <c r="Z213">
        <f t="shared" si="18"/>
        <v>8</v>
      </c>
      <c r="AA213" s="10">
        <f t="shared" si="19"/>
        <v>5.666666666666667</v>
      </c>
      <c r="AB213"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Need Attention</v>
      </c>
      <c r="AC213" t="str">
        <f>_xlfn.XLOOKUP(table_RFM_processed[[#This Row],[Customer ID]],table_RFM_preprocess[Customer ID],table_RFM_preprocess[Loyalty Card],,0)</f>
        <v>No</v>
      </c>
    </row>
    <row r="214" spans="1:29" x14ac:dyDescent="0.25">
      <c r="A214" s="2" t="s">
        <v>1677</v>
      </c>
      <c r="B214" s="3">
        <v>44283</v>
      </c>
      <c r="C214" s="2" t="s">
        <v>1678</v>
      </c>
      <c r="D214" t="s">
        <v>6176</v>
      </c>
      <c r="E214" s="2">
        <v>6</v>
      </c>
      <c r="F214" s="2" t="str">
        <f>_xlfn.XLOOKUP(C214,customers!$A$2:$A$1001,customers!$B$2:$B$1001,,0)</f>
        <v>Minette Whellans</v>
      </c>
      <c r="G214" s="2" t="str">
        <f>_xlfn.XLOOKUP(C214,customers!$A$1:$A$1001,customers!$G$1:$G$1001,,0)</f>
        <v>United States</v>
      </c>
      <c r="H214" t="str">
        <f>INDEX(products!$A$1:$G$49,MATCH(RFM_prep!$D214,products!$A$1:$A$49,0),MATCH(RFM_prep!H$2,products!$A$1:$G$1,0))</f>
        <v>Exc</v>
      </c>
      <c r="I214">
        <f>INDEX(products!$A$1:$G$49,MATCH(RFM_prep!$D214,products!$A$1:$A$49,0),MATCH(RFM_prep!I$2,products!$A$1:$G$1,0))</f>
        <v>8.91</v>
      </c>
      <c r="J214">
        <f>I214*E214</f>
        <v>53.46</v>
      </c>
      <c r="K214" t="str">
        <f>_xlfn.XLOOKUP(C214,customers!$A$2:$A$1001,customers!$I$2:$I$1001,,0)</f>
        <v>No</v>
      </c>
      <c r="L214" t="str">
        <f t="shared" si="15"/>
        <v>510</v>
      </c>
      <c r="N214" s="6" t="s">
        <v>3488</v>
      </c>
      <c r="O214" s="8">
        <v>44663</v>
      </c>
      <c r="P214" s="7">
        <v>1</v>
      </c>
      <c r="Q214" s="7">
        <v>59.699999999999996</v>
      </c>
      <c r="S214" t="s">
        <v>3488</v>
      </c>
      <c r="T214" s="8">
        <v>44663</v>
      </c>
      <c r="U214">
        <v>1</v>
      </c>
      <c r="V214">
        <v>59.699999999999996</v>
      </c>
      <c r="W214" s="7">
        <v>130</v>
      </c>
      <c r="X214">
        <f t="shared" si="16"/>
        <v>9</v>
      </c>
      <c r="Y214">
        <f t="shared" si="17"/>
        <v>0</v>
      </c>
      <c r="Z214">
        <f t="shared" si="18"/>
        <v>7</v>
      </c>
      <c r="AA214" s="10">
        <f t="shared" si="19"/>
        <v>5.333333333333333</v>
      </c>
      <c r="AB214"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Need Attention</v>
      </c>
      <c r="AC214" t="str">
        <f>_xlfn.XLOOKUP(table_RFM_processed[[#This Row],[Customer ID]],table_RFM_preprocess[Customer ID],table_RFM_preprocess[Loyalty Card],,0)</f>
        <v>No</v>
      </c>
    </row>
    <row r="215" spans="1:29" x14ac:dyDescent="0.25">
      <c r="A215" s="2" t="s">
        <v>1682</v>
      </c>
      <c r="B215" s="3">
        <v>43921</v>
      </c>
      <c r="C215" s="2" t="s">
        <v>1683</v>
      </c>
      <c r="D215" t="s">
        <v>6153</v>
      </c>
      <c r="E215" s="2">
        <v>4</v>
      </c>
      <c r="F215" s="2" t="str">
        <f>_xlfn.XLOOKUP(C215,customers!$A$2:$A$1001,customers!$B$2:$B$1001,,0)</f>
        <v>Dael Camilletti</v>
      </c>
      <c r="G215" s="2" t="str">
        <f>_xlfn.XLOOKUP(C215,customers!$A$1:$A$1001,customers!$G$1:$G$1001,,0)</f>
        <v>United States</v>
      </c>
      <c r="H215" t="str">
        <f>INDEX(products!$A$1:$G$49,MATCH(RFM_prep!$D215,products!$A$1:$A$49,0),MATCH(RFM_prep!H$2,products!$A$1:$G$1,0))</f>
        <v>Exc</v>
      </c>
      <c r="I215">
        <f>INDEX(products!$A$1:$G$49,MATCH(RFM_prep!$D215,products!$A$1:$A$49,0),MATCH(RFM_prep!I$2,products!$A$1:$G$1,0))</f>
        <v>3.645</v>
      </c>
      <c r="J215">
        <f>I215*E215</f>
        <v>14.58</v>
      </c>
      <c r="K215" t="str">
        <f>_xlfn.XLOOKUP(C215,customers!$A$2:$A$1001,customers!$I$2:$I$1001,,0)</f>
        <v>Yes</v>
      </c>
      <c r="L215" t="str">
        <f t="shared" si="15"/>
        <v>872</v>
      </c>
      <c r="N215" s="6" t="s">
        <v>3785</v>
      </c>
      <c r="O215" s="8">
        <v>43538</v>
      </c>
      <c r="P215" s="7">
        <v>1</v>
      </c>
      <c r="Q215" s="7">
        <v>3.5849999999999995</v>
      </c>
      <c r="S215" t="s">
        <v>3785</v>
      </c>
      <c r="T215" s="8">
        <v>43538</v>
      </c>
      <c r="U215">
        <v>1</v>
      </c>
      <c r="V215">
        <v>3.5849999999999995</v>
      </c>
      <c r="W215" s="7">
        <v>1255</v>
      </c>
      <c r="X215">
        <f t="shared" si="16"/>
        <v>0</v>
      </c>
      <c r="Y215">
        <f t="shared" si="17"/>
        <v>0</v>
      </c>
      <c r="Z215">
        <f t="shared" si="18"/>
        <v>0</v>
      </c>
      <c r="AA215" s="10">
        <f t="shared" si="19"/>
        <v>0</v>
      </c>
      <c r="AB215"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Lost</v>
      </c>
      <c r="AC215" t="str">
        <f>_xlfn.XLOOKUP(table_RFM_processed[[#This Row],[Customer ID]],table_RFM_preprocess[Customer ID],table_RFM_preprocess[Loyalty Card],,0)</f>
        <v>Yes</v>
      </c>
    </row>
    <row r="216" spans="1:29" x14ac:dyDescent="0.25">
      <c r="A216" s="2" t="s">
        <v>1688</v>
      </c>
      <c r="B216" s="3">
        <v>44646</v>
      </c>
      <c r="C216" s="2" t="s">
        <v>1689</v>
      </c>
      <c r="D216" t="s">
        <v>6149</v>
      </c>
      <c r="E216" s="2">
        <v>1</v>
      </c>
      <c r="F216" s="2" t="str">
        <f>_xlfn.XLOOKUP(C216,customers!$A$2:$A$1001,customers!$B$2:$B$1001,,0)</f>
        <v>Emiline Galgey</v>
      </c>
      <c r="G216" s="2" t="str">
        <f>_xlfn.XLOOKUP(C216,customers!$A$1:$A$1001,customers!$G$1:$G$1001,,0)</f>
        <v>United States</v>
      </c>
      <c r="H216" t="str">
        <f>INDEX(products!$A$1:$G$49,MATCH(RFM_prep!$D216,products!$A$1:$A$49,0),MATCH(RFM_prep!H$2,products!$A$1:$G$1,0))</f>
        <v>Rob</v>
      </c>
      <c r="I216">
        <f>INDEX(products!$A$1:$G$49,MATCH(RFM_prep!$D216,products!$A$1:$A$49,0),MATCH(RFM_prep!I$2,products!$A$1:$G$1,0))</f>
        <v>20.584999999999997</v>
      </c>
      <c r="J216">
        <f>I216*E216</f>
        <v>20.584999999999997</v>
      </c>
      <c r="K216" t="str">
        <f>_xlfn.XLOOKUP(C216,customers!$A$2:$A$1001,customers!$I$2:$I$1001,,0)</f>
        <v>No</v>
      </c>
      <c r="L216" t="str">
        <f t="shared" si="15"/>
        <v>147</v>
      </c>
      <c r="N216" s="6" t="s">
        <v>2493</v>
      </c>
      <c r="O216" s="8">
        <v>44358</v>
      </c>
      <c r="P216" s="7">
        <v>1</v>
      </c>
      <c r="Q216" s="7">
        <v>114.42499999999998</v>
      </c>
      <c r="S216" t="s">
        <v>2493</v>
      </c>
      <c r="T216" s="8">
        <v>44358</v>
      </c>
      <c r="U216">
        <v>1</v>
      </c>
      <c r="V216">
        <v>114.42499999999998</v>
      </c>
      <c r="W216" s="7">
        <v>435</v>
      </c>
      <c r="X216">
        <f t="shared" si="16"/>
        <v>6</v>
      </c>
      <c r="Y216">
        <f t="shared" si="17"/>
        <v>0</v>
      </c>
      <c r="Z216">
        <f t="shared" si="18"/>
        <v>9</v>
      </c>
      <c r="AA216" s="10">
        <f t="shared" si="19"/>
        <v>5</v>
      </c>
      <c r="AB216"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Potential Promising</v>
      </c>
      <c r="AC216" t="str">
        <f>_xlfn.XLOOKUP(table_RFM_processed[[#This Row],[Customer ID]],table_RFM_preprocess[Customer ID],table_RFM_preprocess[Loyalty Card],,0)</f>
        <v>Yes</v>
      </c>
    </row>
    <row r="217" spans="1:29" x14ac:dyDescent="0.25">
      <c r="A217" s="2" t="s">
        <v>1694</v>
      </c>
      <c r="B217" s="3">
        <v>43775</v>
      </c>
      <c r="C217" s="2" t="s">
        <v>1695</v>
      </c>
      <c r="D217" t="s">
        <v>6170</v>
      </c>
      <c r="E217" s="2">
        <v>2</v>
      </c>
      <c r="F217" s="2" t="str">
        <f>_xlfn.XLOOKUP(C217,customers!$A$2:$A$1001,customers!$B$2:$B$1001,,0)</f>
        <v>Murdock Hame</v>
      </c>
      <c r="G217" s="2" t="str">
        <f>_xlfn.XLOOKUP(C217,customers!$A$1:$A$1001,customers!$G$1:$G$1001,,0)</f>
        <v>Ireland</v>
      </c>
      <c r="H217" t="str">
        <f>INDEX(products!$A$1:$G$49,MATCH(RFM_prep!$D217,products!$A$1:$A$49,0),MATCH(RFM_prep!H$2,products!$A$1:$G$1,0))</f>
        <v>Lib</v>
      </c>
      <c r="I217">
        <f>INDEX(products!$A$1:$G$49,MATCH(RFM_prep!$D217,products!$A$1:$A$49,0),MATCH(RFM_prep!I$2,products!$A$1:$G$1,0))</f>
        <v>15.85</v>
      </c>
      <c r="J217">
        <f>I217*E217</f>
        <v>31.7</v>
      </c>
      <c r="K217" t="str">
        <f>_xlfn.XLOOKUP(C217,customers!$A$2:$A$1001,customers!$I$2:$I$1001,,0)</f>
        <v>No</v>
      </c>
      <c r="L217" t="str">
        <f t="shared" si="15"/>
        <v>1018</v>
      </c>
      <c r="N217" s="6" t="s">
        <v>3482</v>
      </c>
      <c r="O217" s="8">
        <v>43475</v>
      </c>
      <c r="P217" s="7">
        <v>1</v>
      </c>
      <c r="Q217" s="7">
        <v>59.699999999999996</v>
      </c>
      <c r="S217" t="s">
        <v>3482</v>
      </c>
      <c r="T217" s="8">
        <v>43475</v>
      </c>
      <c r="U217">
        <v>1</v>
      </c>
      <c r="V217">
        <v>59.699999999999996</v>
      </c>
      <c r="W217" s="7">
        <v>1318</v>
      </c>
      <c r="X217">
        <f t="shared" si="16"/>
        <v>0</v>
      </c>
      <c r="Y217">
        <f t="shared" si="17"/>
        <v>0</v>
      </c>
      <c r="Z217">
        <f t="shared" si="18"/>
        <v>7</v>
      </c>
      <c r="AA217" s="10">
        <f t="shared" si="19"/>
        <v>2.3333333333333335</v>
      </c>
      <c r="AB217"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At Risk</v>
      </c>
      <c r="AC217" t="str">
        <f>_xlfn.XLOOKUP(table_RFM_processed[[#This Row],[Customer ID]],table_RFM_preprocess[Customer ID],table_RFM_preprocess[Loyalty Card],,0)</f>
        <v>No</v>
      </c>
    </row>
    <row r="218" spans="1:29" x14ac:dyDescent="0.25">
      <c r="A218" s="2" t="s">
        <v>1701</v>
      </c>
      <c r="B218" s="3">
        <v>43829</v>
      </c>
      <c r="C218" s="2" t="s">
        <v>1702</v>
      </c>
      <c r="D218" t="s">
        <v>6150</v>
      </c>
      <c r="E218" s="2">
        <v>6</v>
      </c>
      <c r="F218" s="2" t="str">
        <f>_xlfn.XLOOKUP(C218,customers!$A$2:$A$1001,customers!$B$2:$B$1001,,0)</f>
        <v>Ilka Gurnee</v>
      </c>
      <c r="G218" s="2" t="str">
        <f>_xlfn.XLOOKUP(C218,customers!$A$1:$A$1001,customers!$G$1:$G$1001,,0)</f>
        <v>United States</v>
      </c>
      <c r="H218" t="str">
        <f>INDEX(products!$A$1:$G$49,MATCH(RFM_prep!$D218,products!$A$1:$A$49,0),MATCH(RFM_prep!H$2,products!$A$1:$G$1,0))</f>
        <v>Lib</v>
      </c>
      <c r="I218">
        <f>INDEX(products!$A$1:$G$49,MATCH(RFM_prep!$D218,products!$A$1:$A$49,0),MATCH(RFM_prep!I$2,products!$A$1:$G$1,0))</f>
        <v>3.8849999999999998</v>
      </c>
      <c r="J218">
        <f>I218*E218</f>
        <v>23.31</v>
      </c>
      <c r="K218" t="str">
        <f>_xlfn.XLOOKUP(C218,customers!$A$2:$A$1001,customers!$I$2:$I$1001,,0)</f>
        <v>No</v>
      </c>
      <c r="L218" t="str">
        <f t="shared" si="15"/>
        <v>964</v>
      </c>
      <c r="N218" s="6" t="s">
        <v>4197</v>
      </c>
      <c r="O218" s="8">
        <v>44485</v>
      </c>
      <c r="P218" s="7">
        <v>1</v>
      </c>
      <c r="Q218" s="7">
        <v>51.8</v>
      </c>
      <c r="S218" t="s">
        <v>4197</v>
      </c>
      <c r="T218" s="8">
        <v>44485</v>
      </c>
      <c r="U218">
        <v>1</v>
      </c>
      <c r="V218">
        <v>51.8</v>
      </c>
      <c r="W218" s="7">
        <v>308</v>
      </c>
      <c r="X218">
        <f t="shared" si="16"/>
        <v>7</v>
      </c>
      <c r="Y218">
        <f t="shared" si="17"/>
        <v>0</v>
      </c>
      <c r="Z218">
        <f t="shared" si="18"/>
        <v>6</v>
      </c>
      <c r="AA218" s="10">
        <f t="shared" si="19"/>
        <v>4.333333333333333</v>
      </c>
      <c r="AB218"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Need Attention</v>
      </c>
      <c r="AC218" t="str">
        <f>_xlfn.XLOOKUP(table_RFM_processed[[#This Row],[Customer ID]],table_RFM_preprocess[Customer ID],table_RFM_preprocess[Loyalty Card],,0)</f>
        <v>No</v>
      </c>
    </row>
    <row r="219" spans="1:29" x14ac:dyDescent="0.25">
      <c r="A219" s="2" t="s">
        <v>1707</v>
      </c>
      <c r="B219" s="3">
        <v>44470</v>
      </c>
      <c r="C219" s="2" t="s">
        <v>1708</v>
      </c>
      <c r="D219" t="s">
        <v>6162</v>
      </c>
      <c r="E219" s="2">
        <v>4</v>
      </c>
      <c r="F219" s="2" t="str">
        <f>_xlfn.XLOOKUP(C219,customers!$A$2:$A$1001,customers!$B$2:$B$1001,,0)</f>
        <v>Alfy Snowding</v>
      </c>
      <c r="G219" s="2" t="str">
        <f>_xlfn.XLOOKUP(C219,customers!$A$1:$A$1001,customers!$G$1:$G$1001,,0)</f>
        <v>United States</v>
      </c>
      <c r="H219" t="str">
        <f>INDEX(products!$A$1:$G$49,MATCH(RFM_prep!$D219,products!$A$1:$A$49,0),MATCH(RFM_prep!H$2,products!$A$1:$G$1,0))</f>
        <v>Lib</v>
      </c>
      <c r="I219">
        <f>INDEX(products!$A$1:$G$49,MATCH(RFM_prep!$D219,products!$A$1:$A$49,0),MATCH(RFM_prep!I$2,products!$A$1:$G$1,0))</f>
        <v>14.55</v>
      </c>
      <c r="J219">
        <f>I219*E219</f>
        <v>58.2</v>
      </c>
      <c r="K219" t="str">
        <f>_xlfn.XLOOKUP(C219,customers!$A$2:$A$1001,customers!$I$2:$I$1001,,0)</f>
        <v>Yes</v>
      </c>
      <c r="L219" t="str">
        <f t="shared" si="15"/>
        <v>323</v>
      </c>
      <c r="N219" s="6" t="s">
        <v>3071</v>
      </c>
      <c r="O219" s="8">
        <v>43671</v>
      </c>
      <c r="P219" s="7">
        <v>1</v>
      </c>
      <c r="Q219" s="7">
        <v>47.55</v>
      </c>
      <c r="S219" t="s">
        <v>3071</v>
      </c>
      <c r="T219" s="8">
        <v>43671</v>
      </c>
      <c r="U219">
        <v>1</v>
      </c>
      <c r="V219">
        <v>47.55</v>
      </c>
      <c r="W219" s="7">
        <v>1122</v>
      </c>
      <c r="X219">
        <f t="shared" si="16"/>
        <v>1</v>
      </c>
      <c r="Y219">
        <f t="shared" si="17"/>
        <v>0</v>
      </c>
      <c r="Z219">
        <f t="shared" si="18"/>
        <v>6</v>
      </c>
      <c r="AA219" s="10">
        <f t="shared" si="19"/>
        <v>2.3333333333333335</v>
      </c>
      <c r="AB219"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At Risk</v>
      </c>
      <c r="AC219" t="str">
        <f>_xlfn.XLOOKUP(table_RFM_processed[[#This Row],[Customer ID]],table_RFM_preprocess[Customer ID],table_RFM_preprocess[Loyalty Card],,0)</f>
        <v>No</v>
      </c>
    </row>
    <row r="220" spans="1:29" x14ac:dyDescent="0.25">
      <c r="A220" s="2" t="s">
        <v>1713</v>
      </c>
      <c r="B220" s="3">
        <v>44174</v>
      </c>
      <c r="C220" s="2" t="s">
        <v>1714</v>
      </c>
      <c r="D220" t="s">
        <v>6176</v>
      </c>
      <c r="E220" s="2">
        <v>4</v>
      </c>
      <c r="F220" s="2" t="str">
        <f>_xlfn.XLOOKUP(C220,customers!$A$2:$A$1001,customers!$B$2:$B$1001,,0)</f>
        <v>Godfry Poinsett</v>
      </c>
      <c r="G220" s="2" t="str">
        <f>_xlfn.XLOOKUP(C220,customers!$A$1:$A$1001,customers!$G$1:$G$1001,,0)</f>
        <v>United States</v>
      </c>
      <c r="H220" t="str">
        <f>INDEX(products!$A$1:$G$49,MATCH(RFM_prep!$D220,products!$A$1:$A$49,0),MATCH(RFM_prep!H$2,products!$A$1:$G$1,0))</f>
        <v>Exc</v>
      </c>
      <c r="I220">
        <f>INDEX(products!$A$1:$G$49,MATCH(RFM_prep!$D220,products!$A$1:$A$49,0),MATCH(RFM_prep!I$2,products!$A$1:$G$1,0))</f>
        <v>8.91</v>
      </c>
      <c r="J220">
        <f>I220*E220</f>
        <v>35.64</v>
      </c>
      <c r="K220" t="str">
        <f>_xlfn.XLOOKUP(C220,customers!$A$2:$A$1001,customers!$I$2:$I$1001,,0)</f>
        <v>No</v>
      </c>
      <c r="L220" t="str">
        <f t="shared" si="15"/>
        <v>619</v>
      </c>
      <c r="N220" s="6" t="s">
        <v>3065</v>
      </c>
      <c r="O220" s="8">
        <v>44017</v>
      </c>
      <c r="P220" s="7">
        <v>1</v>
      </c>
      <c r="Q220" s="7">
        <v>41.169999999999995</v>
      </c>
      <c r="S220" t="s">
        <v>3065</v>
      </c>
      <c r="T220" s="8">
        <v>44017</v>
      </c>
      <c r="U220">
        <v>1</v>
      </c>
      <c r="V220">
        <v>41.169999999999995</v>
      </c>
      <c r="W220" s="7">
        <v>776</v>
      </c>
      <c r="X220">
        <f t="shared" si="16"/>
        <v>3</v>
      </c>
      <c r="Y220">
        <f t="shared" si="17"/>
        <v>0</v>
      </c>
      <c r="Z220">
        <f t="shared" si="18"/>
        <v>5</v>
      </c>
      <c r="AA220" s="10">
        <f t="shared" si="19"/>
        <v>2.6666666666666665</v>
      </c>
      <c r="AB220"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At Risk</v>
      </c>
      <c r="AC220" t="str">
        <f>_xlfn.XLOOKUP(table_RFM_processed[[#This Row],[Customer ID]],table_RFM_preprocess[Customer ID],table_RFM_preprocess[Loyalty Card],,0)</f>
        <v>No</v>
      </c>
    </row>
    <row r="221" spans="1:29" x14ac:dyDescent="0.25">
      <c r="A221" s="2" t="s">
        <v>1719</v>
      </c>
      <c r="B221" s="3">
        <v>44317</v>
      </c>
      <c r="C221" s="2" t="s">
        <v>1720</v>
      </c>
      <c r="D221" t="s">
        <v>6155</v>
      </c>
      <c r="E221" s="2">
        <v>5</v>
      </c>
      <c r="F221" s="2" t="str">
        <f>_xlfn.XLOOKUP(C221,customers!$A$2:$A$1001,customers!$B$2:$B$1001,,0)</f>
        <v>Rem Furman</v>
      </c>
      <c r="G221" s="2" t="str">
        <f>_xlfn.XLOOKUP(C221,customers!$A$1:$A$1001,customers!$G$1:$G$1001,,0)</f>
        <v>Ireland</v>
      </c>
      <c r="H221" t="str">
        <f>INDEX(products!$A$1:$G$49,MATCH(RFM_prep!$D221,products!$A$1:$A$49,0),MATCH(RFM_prep!H$2,products!$A$1:$G$1,0))</f>
        <v>Ara</v>
      </c>
      <c r="I221">
        <f>INDEX(products!$A$1:$G$49,MATCH(RFM_prep!$D221,products!$A$1:$A$49,0),MATCH(RFM_prep!I$2,products!$A$1:$G$1,0))</f>
        <v>11.25</v>
      </c>
      <c r="J221">
        <f>I221*E221</f>
        <v>56.25</v>
      </c>
      <c r="K221" t="str">
        <f>_xlfn.XLOOKUP(C221,customers!$A$2:$A$1001,customers!$I$2:$I$1001,,0)</f>
        <v>Yes</v>
      </c>
      <c r="L221" t="str">
        <f t="shared" si="15"/>
        <v>476</v>
      </c>
      <c r="N221" s="6" t="s">
        <v>1796</v>
      </c>
      <c r="O221" s="8">
        <v>43628</v>
      </c>
      <c r="P221" s="7">
        <v>1</v>
      </c>
      <c r="Q221" s="7">
        <v>8.73</v>
      </c>
      <c r="S221" t="s">
        <v>1796</v>
      </c>
      <c r="T221" s="8">
        <v>43628</v>
      </c>
      <c r="U221">
        <v>1</v>
      </c>
      <c r="V221">
        <v>8.73</v>
      </c>
      <c r="W221" s="7">
        <v>1165</v>
      </c>
      <c r="X221">
        <f t="shared" si="16"/>
        <v>1</v>
      </c>
      <c r="Y221">
        <f t="shared" si="17"/>
        <v>0</v>
      </c>
      <c r="Z221">
        <f t="shared" si="18"/>
        <v>1</v>
      </c>
      <c r="AA221" s="10">
        <f t="shared" si="19"/>
        <v>0.66666666666666663</v>
      </c>
      <c r="AB221"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Lost</v>
      </c>
      <c r="AC221" t="str">
        <f>_xlfn.XLOOKUP(table_RFM_processed[[#This Row],[Customer ID]],table_RFM_preprocess[Customer ID],table_RFM_preprocess[Loyalty Card],,0)</f>
        <v>Yes</v>
      </c>
    </row>
    <row r="222" spans="1:29" x14ac:dyDescent="0.25">
      <c r="A222" s="2" t="s">
        <v>1725</v>
      </c>
      <c r="B222" s="3">
        <v>44777</v>
      </c>
      <c r="C222" s="2" t="s">
        <v>1726</v>
      </c>
      <c r="D222" t="s">
        <v>6178</v>
      </c>
      <c r="E222" s="2">
        <v>3</v>
      </c>
      <c r="F222" s="2" t="str">
        <f>_xlfn.XLOOKUP(C222,customers!$A$2:$A$1001,customers!$B$2:$B$1001,,0)</f>
        <v>Charis Crosier</v>
      </c>
      <c r="G222" s="2" t="str">
        <f>_xlfn.XLOOKUP(C222,customers!$A$1:$A$1001,customers!$G$1:$G$1001,,0)</f>
        <v>United States</v>
      </c>
      <c r="H222" t="str">
        <f>INDEX(products!$A$1:$G$49,MATCH(RFM_prep!$D222,products!$A$1:$A$49,0),MATCH(RFM_prep!H$2,products!$A$1:$G$1,0))</f>
        <v>Rob</v>
      </c>
      <c r="I222">
        <f>INDEX(products!$A$1:$G$49,MATCH(RFM_prep!$D222,products!$A$1:$A$49,0),MATCH(RFM_prep!I$2,products!$A$1:$G$1,0))</f>
        <v>3.5849999999999995</v>
      </c>
      <c r="J222">
        <f>I222*E222</f>
        <v>10.754999999999999</v>
      </c>
      <c r="K222" t="str">
        <f>_xlfn.XLOOKUP(C222,customers!$A$2:$A$1001,customers!$I$2:$I$1001,,0)</f>
        <v>No</v>
      </c>
      <c r="L222" t="str">
        <f t="shared" si="15"/>
        <v>16</v>
      </c>
      <c r="N222" s="6" t="s">
        <v>1345</v>
      </c>
      <c r="O222" s="8">
        <v>44510</v>
      </c>
      <c r="P222" s="7">
        <v>1</v>
      </c>
      <c r="Q222" s="7">
        <v>68.655000000000001</v>
      </c>
      <c r="S222" t="s">
        <v>1345</v>
      </c>
      <c r="T222" s="8">
        <v>44510</v>
      </c>
      <c r="U222">
        <v>1</v>
      </c>
      <c r="V222">
        <v>68.655000000000001</v>
      </c>
      <c r="W222" s="7">
        <v>283</v>
      </c>
      <c r="X222">
        <f t="shared" si="16"/>
        <v>7</v>
      </c>
      <c r="Y222">
        <f t="shared" si="17"/>
        <v>0</v>
      </c>
      <c r="Z222">
        <f t="shared" si="18"/>
        <v>7</v>
      </c>
      <c r="AA222" s="10">
        <f t="shared" si="19"/>
        <v>4.666666666666667</v>
      </c>
      <c r="AB222"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Need Attention</v>
      </c>
      <c r="AC222" t="str">
        <f>_xlfn.XLOOKUP(table_RFM_processed[[#This Row],[Customer ID]],table_RFM_preprocess[Customer ID],table_RFM_preprocess[Loyalty Card],,0)</f>
        <v>Yes</v>
      </c>
    </row>
    <row r="223" spans="1:29" x14ac:dyDescent="0.25">
      <c r="A223" s="2" t="s">
        <v>1725</v>
      </c>
      <c r="B223" s="3">
        <v>44777</v>
      </c>
      <c r="C223" s="2" t="s">
        <v>1726</v>
      </c>
      <c r="D223" t="s">
        <v>6174</v>
      </c>
      <c r="E223" s="2">
        <v>5</v>
      </c>
      <c r="F223" s="2" t="str">
        <f>_xlfn.XLOOKUP(C223,customers!$A$2:$A$1001,customers!$B$2:$B$1001,,0)</f>
        <v>Charis Crosier</v>
      </c>
      <c r="G223" s="2" t="str">
        <f>_xlfn.XLOOKUP(C223,customers!$A$1:$A$1001,customers!$G$1:$G$1001,,0)</f>
        <v>United States</v>
      </c>
      <c r="H223" t="str">
        <f>INDEX(products!$A$1:$G$49,MATCH(RFM_prep!$D223,products!$A$1:$A$49,0),MATCH(RFM_prep!H$2,products!$A$1:$G$1,0))</f>
        <v>Rob</v>
      </c>
      <c r="I223">
        <f>INDEX(products!$A$1:$G$49,MATCH(RFM_prep!$D223,products!$A$1:$A$49,0),MATCH(RFM_prep!I$2,products!$A$1:$G$1,0))</f>
        <v>2.9849999999999999</v>
      </c>
      <c r="J223">
        <f>I223*E223</f>
        <v>14.924999999999999</v>
      </c>
      <c r="K223" t="str">
        <f>_xlfn.XLOOKUP(C223,customers!$A$2:$A$1001,customers!$I$2:$I$1001,,0)</f>
        <v>No</v>
      </c>
      <c r="L223" t="str">
        <f t="shared" si="15"/>
        <v>16</v>
      </c>
      <c r="N223" s="6" t="s">
        <v>513</v>
      </c>
      <c r="O223" s="8">
        <v>44392</v>
      </c>
      <c r="P223" s="7">
        <v>2</v>
      </c>
      <c r="Q223" s="7">
        <v>82.47</v>
      </c>
      <c r="S223" t="s">
        <v>513</v>
      </c>
      <c r="T223" s="8">
        <v>44392</v>
      </c>
      <c r="U223">
        <v>2</v>
      </c>
      <c r="V223">
        <v>82.47</v>
      </c>
      <c r="W223" s="7">
        <v>401</v>
      </c>
      <c r="X223">
        <f t="shared" si="16"/>
        <v>6</v>
      </c>
      <c r="Y223">
        <f t="shared" si="17"/>
        <v>9</v>
      </c>
      <c r="Z223">
        <f t="shared" si="18"/>
        <v>8</v>
      </c>
      <c r="AA223" s="10">
        <f t="shared" si="19"/>
        <v>7.666666666666667</v>
      </c>
      <c r="AB223"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Promising</v>
      </c>
      <c r="AC223" t="str">
        <f>_xlfn.XLOOKUP(table_RFM_processed[[#This Row],[Customer ID]],table_RFM_preprocess[Customer ID],table_RFM_preprocess[Loyalty Card],,0)</f>
        <v>No</v>
      </c>
    </row>
    <row r="224" spans="1:29" x14ac:dyDescent="0.25">
      <c r="A224" s="2" t="s">
        <v>1736</v>
      </c>
      <c r="B224" s="3">
        <v>44513</v>
      </c>
      <c r="C224" s="2" t="s">
        <v>1737</v>
      </c>
      <c r="D224" t="s">
        <v>6140</v>
      </c>
      <c r="E224" s="2">
        <v>6</v>
      </c>
      <c r="F224" s="2" t="str">
        <f>_xlfn.XLOOKUP(C224,customers!$A$2:$A$1001,customers!$B$2:$B$1001,,0)</f>
        <v>Lenka Rushmer</v>
      </c>
      <c r="G224" s="2" t="str">
        <f>_xlfn.XLOOKUP(C224,customers!$A$1:$A$1001,customers!$G$1:$G$1001,,0)</f>
        <v>United States</v>
      </c>
      <c r="H224" t="str">
        <f>INDEX(products!$A$1:$G$49,MATCH(RFM_prep!$D224,products!$A$1:$A$49,0),MATCH(RFM_prep!H$2,products!$A$1:$G$1,0))</f>
        <v>Ara</v>
      </c>
      <c r="I224">
        <f>INDEX(products!$A$1:$G$49,MATCH(RFM_prep!$D224,products!$A$1:$A$49,0),MATCH(RFM_prep!I$2,products!$A$1:$G$1,0))</f>
        <v>12.95</v>
      </c>
      <c r="J224">
        <f>I224*E224</f>
        <v>77.699999999999989</v>
      </c>
      <c r="K224" t="str">
        <f>_xlfn.XLOOKUP(C224,customers!$A$2:$A$1001,customers!$I$2:$I$1001,,0)</f>
        <v>Yes</v>
      </c>
      <c r="L224" t="str">
        <f t="shared" si="15"/>
        <v>280</v>
      </c>
      <c r="N224" s="6" t="s">
        <v>5200</v>
      </c>
      <c r="O224" s="8">
        <v>44302</v>
      </c>
      <c r="P224" s="7">
        <v>1</v>
      </c>
      <c r="Q224" s="7">
        <v>82.339999999999989</v>
      </c>
      <c r="S224" t="s">
        <v>5200</v>
      </c>
      <c r="T224" s="8">
        <v>44302</v>
      </c>
      <c r="U224">
        <v>1</v>
      </c>
      <c r="V224">
        <v>82.339999999999989</v>
      </c>
      <c r="W224" s="7">
        <v>491</v>
      </c>
      <c r="X224">
        <f t="shared" si="16"/>
        <v>6</v>
      </c>
      <c r="Y224">
        <f t="shared" si="17"/>
        <v>0</v>
      </c>
      <c r="Z224">
        <f t="shared" si="18"/>
        <v>8</v>
      </c>
      <c r="AA224" s="10">
        <f t="shared" si="19"/>
        <v>4.666666666666667</v>
      </c>
      <c r="AB224"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Need Attention</v>
      </c>
      <c r="AC224" t="str">
        <f>_xlfn.XLOOKUP(table_RFM_processed[[#This Row],[Customer ID]],table_RFM_preprocess[Customer ID],table_RFM_preprocess[Loyalty Card],,0)</f>
        <v>Yes</v>
      </c>
    </row>
    <row r="225" spans="1:29" x14ac:dyDescent="0.25">
      <c r="A225" s="2" t="s">
        <v>1742</v>
      </c>
      <c r="B225" s="3">
        <v>44090</v>
      </c>
      <c r="C225" s="2" t="s">
        <v>1743</v>
      </c>
      <c r="D225" t="s">
        <v>6169</v>
      </c>
      <c r="E225" s="2">
        <v>3</v>
      </c>
      <c r="F225" s="2" t="str">
        <f>_xlfn.XLOOKUP(C225,customers!$A$2:$A$1001,customers!$B$2:$B$1001,,0)</f>
        <v>Waneta Edinborough</v>
      </c>
      <c r="G225" s="2" t="str">
        <f>_xlfn.XLOOKUP(C225,customers!$A$1:$A$1001,customers!$G$1:$G$1001,,0)</f>
        <v>United States</v>
      </c>
      <c r="H225" t="str">
        <f>INDEX(products!$A$1:$G$49,MATCH(RFM_prep!$D225,products!$A$1:$A$49,0),MATCH(RFM_prep!H$2,products!$A$1:$G$1,0))</f>
        <v>Lib</v>
      </c>
      <c r="I225">
        <f>INDEX(products!$A$1:$G$49,MATCH(RFM_prep!$D225,products!$A$1:$A$49,0),MATCH(RFM_prep!I$2,products!$A$1:$G$1,0))</f>
        <v>7.77</v>
      </c>
      <c r="J225">
        <f>I225*E225</f>
        <v>23.31</v>
      </c>
      <c r="K225" t="str">
        <f>_xlfn.XLOOKUP(C225,customers!$A$2:$A$1001,customers!$I$2:$I$1001,,0)</f>
        <v>No</v>
      </c>
      <c r="L225" t="str">
        <f t="shared" si="15"/>
        <v>703</v>
      </c>
      <c r="N225" s="6" t="s">
        <v>627</v>
      </c>
      <c r="O225" s="8">
        <v>44454</v>
      </c>
      <c r="P225" s="7">
        <v>1</v>
      </c>
      <c r="Q225" s="7">
        <v>11.25</v>
      </c>
      <c r="S225" t="s">
        <v>627</v>
      </c>
      <c r="T225" s="8">
        <v>44454</v>
      </c>
      <c r="U225">
        <v>1</v>
      </c>
      <c r="V225">
        <v>11.25</v>
      </c>
      <c r="W225" s="7">
        <v>339</v>
      </c>
      <c r="X225">
        <f t="shared" si="16"/>
        <v>7</v>
      </c>
      <c r="Y225">
        <f t="shared" si="17"/>
        <v>0</v>
      </c>
      <c r="Z225">
        <f t="shared" si="18"/>
        <v>1</v>
      </c>
      <c r="AA225" s="10">
        <f t="shared" si="19"/>
        <v>2.6666666666666665</v>
      </c>
      <c r="AB225"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At Risk</v>
      </c>
      <c r="AC225" t="str">
        <f>_xlfn.XLOOKUP(table_RFM_processed[[#This Row],[Customer ID]],table_RFM_preprocess[Customer ID],table_RFM_preprocess[Loyalty Card],,0)</f>
        <v>No</v>
      </c>
    </row>
    <row r="226" spans="1:29" x14ac:dyDescent="0.25">
      <c r="A226" s="2" t="s">
        <v>1748</v>
      </c>
      <c r="B226" s="3">
        <v>44109</v>
      </c>
      <c r="C226" s="2" t="s">
        <v>1749</v>
      </c>
      <c r="D226" t="s">
        <v>6171</v>
      </c>
      <c r="E226" s="2">
        <v>4</v>
      </c>
      <c r="F226" s="2" t="str">
        <f>_xlfn.XLOOKUP(C226,customers!$A$2:$A$1001,customers!$B$2:$B$1001,,0)</f>
        <v>Bobbe Piggott</v>
      </c>
      <c r="G226" s="2" t="str">
        <f>_xlfn.XLOOKUP(C226,customers!$A$1:$A$1001,customers!$G$1:$G$1001,,0)</f>
        <v>United States</v>
      </c>
      <c r="H226" t="str">
        <f>INDEX(products!$A$1:$G$49,MATCH(RFM_prep!$D226,products!$A$1:$A$49,0),MATCH(RFM_prep!H$2,products!$A$1:$G$1,0))</f>
        <v>Exc</v>
      </c>
      <c r="I226">
        <f>INDEX(products!$A$1:$G$49,MATCH(RFM_prep!$D226,products!$A$1:$A$49,0),MATCH(RFM_prep!I$2,products!$A$1:$G$1,0))</f>
        <v>14.85</v>
      </c>
      <c r="J226">
        <f>I226*E226</f>
        <v>59.4</v>
      </c>
      <c r="K226" t="str">
        <f>_xlfn.XLOOKUP(C226,customers!$A$2:$A$1001,customers!$I$2:$I$1001,,0)</f>
        <v>Yes</v>
      </c>
      <c r="L226" t="str">
        <f t="shared" si="15"/>
        <v>684</v>
      </c>
      <c r="N226" s="6" t="s">
        <v>3934</v>
      </c>
      <c r="O226" s="8">
        <v>43743</v>
      </c>
      <c r="P226" s="7">
        <v>1</v>
      </c>
      <c r="Q226" s="7">
        <v>39.799999999999997</v>
      </c>
      <c r="S226" t="s">
        <v>3934</v>
      </c>
      <c r="T226" s="8">
        <v>43743</v>
      </c>
      <c r="U226">
        <v>1</v>
      </c>
      <c r="V226">
        <v>39.799999999999997</v>
      </c>
      <c r="W226" s="7">
        <v>1050</v>
      </c>
      <c r="X226">
        <f t="shared" si="16"/>
        <v>1</v>
      </c>
      <c r="Y226">
        <f t="shared" si="17"/>
        <v>0</v>
      </c>
      <c r="Z226">
        <f t="shared" si="18"/>
        <v>5</v>
      </c>
      <c r="AA226" s="10">
        <f t="shared" si="19"/>
        <v>2</v>
      </c>
      <c r="AB226"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At Risk</v>
      </c>
      <c r="AC226" t="str">
        <f>_xlfn.XLOOKUP(table_RFM_processed[[#This Row],[Customer ID]],table_RFM_preprocess[Customer ID],table_RFM_preprocess[Loyalty Card],,0)</f>
        <v>No</v>
      </c>
    </row>
    <row r="227" spans="1:29" x14ac:dyDescent="0.25">
      <c r="A227" s="2" t="s">
        <v>1753</v>
      </c>
      <c r="B227" s="3">
        <v>43836</v>
      </c>
      <c r="C227" s="2" t="s">
        <v>1754</v>
      </c>
      <c r="D227" t="s">
        <v>6165</v>
      </c>
      <c r="E227" s="2">
        <v>4</v>
      </c>
      <c r="F227" s="2" t="str">
        <f>_xlfn.XLOOKUP(C227,customers!$A$2:$A$1001,customers!$B$2:$B$1001,,0)</f>
        <v>Ketty Bromehead</v>
      </c>
      <c r="G227" s="2" t="str">
        <f>_xlfn.XLOOKUP(C227,customers!$A$1:$A$1001,customers!$G$1:$G$1001,,0)</f>
        <v>United States</v>
      </c>
      <c r="H227" t="str">
        <f>INDEX(products!$A$1:$G$49,MATCH(RFM_prep!$D227,products!$A$1:$A$49,0),MATCH(RFM_prep!H$2,products!$A$1:$G$1,0))</f>
        <v>Lib</v>
      </c>
      <c r="I227">
        <f>INDEX(products!$A$1:$G$49,MATCH(RFM_prep!$D227,products!$A$1:$A$49,0),MATCH(RFM_prep!I$2,products!$A$1:$G$1,0))</f>
        <v>29.784999999999997</v>
      </c>
      <c r="J227">
        <f>I227*E227</f>
        <v>119.13999999999999</v>
      </c>
      <c r="K227" t="str">
        <f>_xlfn.XLOOKUP(C227,customers!$A$2:$A$1001,customers!$I$2:$I$1001,,0)</f>
        <v>Yes</v>
      </c>
      <c r="L227" t="str">
        <f t="shared" si="15"/>
        <v>957</v>
      </c>
      <c r="N227" s="6" t="s">
        <v>5927</v>
      </c>
      <c r="O227" s="8">
        <v>44664</v>
      </c>
      <c r="P227" s="7">
        <v>1</v>
      </c>
      <c r="Q227" s="7">
        <v>8.9499999999999993</v>
      </c>
      <c r="S227" t="s">
        <v>5927</v>
      </c>
      <c r="T227" s="8">
        <v>44664</v>
      </c>
      <c r="U227">
        <v>1</v>
      </c>
      <c r="V227">
        <v>8.9499999999999993</v>
      </c>
      <c r="W227" s="7">
        <v>129</v>
      </c>
      <c r="X227">
        <f t="shared" si="16"/>
        <v>9</v>
      </c>
      <c r="Y227">
        <f t="shared" si="17"/>
        <v>0</v>
      </c>
      <c r="Z227">
        <f t="shared" si="18"/>
        <v>1</v>
      </c>
      <c r="AA227" s="10">
        <f t="shared" si="19"/>
        <v>3.3333333333333335</v>
      </c>
      <c r="AB227"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Need Attention</v>
      </c>
      <c r="AC227" t="str">
        <f>_xlfn.XLOOKUP(table_RFM_processed[[#This Row],[Customer ID]],table_RFM_preprocess[Customer ID],table_RFM_preprocess[Loyalty Card],,0)</f>
        <v>Yes</v>
      </c>
    </row>
    <row r="228" spans="1:29" x14ac:dyDescent="0.25">
      <c r="A228" s="2" t="s">
        <v>1759</v>
      </c>
      <c r="B228" s="3">
        <v>44337</v>
      </c>
      <c r="C228" s="2" t="s">
        <v>1760</v>
      </c>
      <c r="D228" t="s">
        <v>6178</v>
      </c>
      <c r="E228" s="2">
        <v>4</v>
      </c>
      <c r="F228" s="2" t="str">
        <f>_xlfn.XLOOKUP(C228,customers!$A$2:$A$1001,customers!$B$2:$B$1001,,0)</f>
        <v>Elsbeth Westerman</v>
      </c>
      <c r="G228" s="2" t="str">
        <f>_xlfn.XLOOKUP(C228,customers!$A$1:$A$1001,customers!$G$1:$G$1001,,0)</f>
        <v>Ireland</v>
      </c>
      <c r="H228" t="str">
        <f>INDEX(products!$A$1:$G$49,MATCH(RFM_prep!$D228,products!$A$1:$A$49,0),MATCH(RFM_prep!H$2,products!$A$1:$G$1,0))</f>
        <v>Rob</v>
      </c>
      <c r="I228">
        <f>INDEX(products!$A$1:$G$49,MATCH(RFM_prep!$D228,products!$A$1:$A$49,0),MATCH(RFM_prep!I$2,products!$A$1:$G$1,0))</f>
        <v>3.5849999999999995</v>
      </c>
      <c r="J228">
        <f>I228*E228</f>
        <v>14.339999999999998</v>
      </c>
      <c r="K228" t="str">
        <f>_xlfn.XLOOKUP(C228,customers!$A$2:$A$1001,customers!$I$2:$I$1001,,0)</f>
        <v>No</v>
      </c>
      <c r="L228" t="str">
        <f t="shared" si="15"/>
        <v>456</v>
      </c>
      <c r="N228" s="6" t="s">
        <v>4706</v>
      </c>
      <c r="O228" s="8">
        <v>43741</v>
      </c>
      <c r="P228" s="7">
        <v>1</v>
      </c>
      <c r="Q228" s="7">
        <v>33.75</v>
      </c>
      <c r="S228" t="s">
        <v>4706</v>
      </c>
      <c r="T228" s="8">
        <v>43741</v>
      </c>
      <c r="U228">
        <v>1</v>
      </c>
      <c r="V228">
        <v>33.75</v>
      </c>
      <c r="W228" s="7">
        <v>1052</v>
      </c>
      <c r="X228">
        <f t="shared" si="16"/>
        <v>1</v>
      </c>
      <c r="Y228">
        <f t="shared" si="17"/>
        <v>0</v>
      </c>
      <c r="Z228">
        <f t="shared" si="18"/>
        <v>5</v>
      </c>
      <c r="AA228" s="10">
        <f t="shared" si="19"/>
        <v>2</v>
      </c>
      <c r="AB228"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At Risk</v>
      </c>
      <c r="AC228" t="str">
        <f>_xlfn.XLOOKUP(table_RFM_processed[[#This Row],[Customer ID]],table_RFM_preprocess[Customer ID],table_RFM_preprocess[Loyalty Card],,0)</f>
        <v>No</v>
      </c>
    </row>
    <row r="229" spans="1:29" x14ac:dyDescent="0.25">
      <c r="A229" s="2" t="s">
        <v>1765</v>
      </c>
      <c r="B229" s="3">
        <v>43887</v>
      </c>
      <c r="C229" s="2" t="s">
        <v>1766</v>
      </c>
      <c r="D229" t="s">
        <v>6175</v>
      </c>
      <c r="E229" s="2">
        <v>5</v>
      </c>
      <c r="F229" s="2" t="str">
        <f>_xlfn.XLOOKUP(C229,customers!$A$2:$A$1001,customers!$B$2:$B$1001,,0)</f>
        <v>Anabelle Hutchens</v>
      </c>
      <c r="G229" s="2" t="str">
        <f>_xlfn.XLOOKUP(C229,customers!$A$1:$A$1001,customers!$G$1:$G$1001,,0)</f>
        <v>United States</v>
      </c>
      <c r="H229" t="str">
        <f>INDEX(products!$A$1:$G$49,MATCH(RFM_prep!$D229,products!$A$1:$A$49,0),MATCH(RFM_prep!H$2,products!$A$1:$G$1,0))</f>
        <v>Ara</v>
      </c>
      <c r="I229">
        <f>INDEX(products!$A$1:$G$49,MATCH(RFM_prep!$D229,products!$A$1:$A$49,0),MATCH(RFM_prep!I$2,products!$A$1:$G$1,0))</f>
        <v>25.874999999999996</v>
      </c>
      <c r="J229">
        <f>I229*E229</f>
        <v>129.37499999999997</v>
      </c>
      <c r="K229" t="str">
        <f>_xlfn.XLOOKUP(C229,customers!$A$2:$A$1001,customers!$I$2:$I$1001,,0)</f>
        <v>No</v>
      </c>
      <c r="L229" t="str">
        <f t="shared" si="15"/>
        <v>906</v>
      </c>
      <c r="N229" s="6" t="s">
        <v>3165</v>
      </c>
      <c r="O229" s="8">
        <v>44603</v>
      </c>
      <c r="P229" s="7">
        <v>1</v>
      </c>
      <c r="Q229" s="7">
        <v>25.9</v>
      </c>
      <c r="S229" t="s">
        <v>3165</v>
      </c>
      <c r="T229" s="8">
        <v>44603</v>
      </c>
      <c r="U229">
        <v>1</v>
      </c>
      <c r="V229">
        <v>25.9</v>
      </c>
      <c r="W229" s="7">
        <v>190</v>
      </c>
      <c r="X229">
        <f t="shared" si="16"/>
        <v>8</v>
      </c>
      <c r="Y229">
        <f t="shared" si="17"/>
        <v>0</v>
      </c>
      <c r="Z229">
        <f t="shared" si="18"/>
        <v>4</v>
      </c>
      <c r="AA229" s="10">
        <f t="shared" si="19"/>
        <v>4</v>
      </c>
      <c r="AB229"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Need Attention</v>
      </c>
      <c r="AC229" t="str">
        <f>_xlfn.XLOOKUP(table_RFM_processed[[#This Row],[Customer ID]],table_RFM_preprocess[Customer ID],table_RFM_preprocess[Loyalty Card],,0)</f>
        <v>No</v>
      </c>
    </row>
    <row r="230" spans="1:29" x14ac:dyDescent="0.25">
      <c r="A230" s="2" t="s">
        <v>1771</v>
      </c>
      <c r="B230" s="3">
        <v>43880</v>
      </c>
      <c r="C230" s="2" t="s">
        <v>1772</v>
      </c>
      <c r="D230" t="s">
        <v>6163</v>
      </c>
      <c r="E230" s="2">
        <v>6</v>
      </c>
      <c r="F230" s="2" t="str">
        <f>_xlfn.XLOOKUP(C230,customers!$A$2:$A$1001,customers!$B$2:$B$1001,,0)</f>
        <v>Noak Wyvill</v>
      </c>
      <c r="G230" s="2" t="str">
        <f>_xlfn.XLOOKUP(C230,customers!$A$1:$A$1001,customers!$G$1:$G$1001,,0)</f>
        <v>United Kingdom</v>
      </c>
      <c r="H230" t="str">
        <f>INDEX(products!$A$1:$G$49,MATCH(RFM_prep!$D230,products!$A$1:$A$49,0),MATCH(RFM_prep!H$2,products!$A$1:$G$1,0))</f>
        <v>Rob</v>
      </c>
      <c r="I230">
        <f>INDEX(products!$A$1:$G$49,MATCH(RFM_prep!$D230,products!$A$1:$A$49,0),MATCH(RFM_prep!I$2,products!$A$1:$G$1,0))</f>
        <v>2.6849999999999996</v>
      </c>
      <c r="J230">
        <f>I230*E230</f>
        <v>16.11</v>
      </c>
      <c r="K230" t="str">
        <f>_xlfn.XLOOKUP(C230,customers!$A$2:$A$1001,customers!$I$2:$I$1001,,0)</f>
        <v>Yes</v>
      </c>
      <c r="L230" t="str">
        <f t="shared" si="15"/>
        <v>913</v>
      </c>
      <c r="N230" s="6" t="s">
        <v>4158</v>
      </c>
      <c r="O230" s="8">
        <v>44015</v>
      </c>
      <c r="P230" s="7">
        <v>1</v>
      </c>
      <c r="Q230" s="7">
        <v>95.1</v>
      </c>
      <c r="S230" t="s">
        <v>4158</v>
      </c>
      <c r="T230" s="8">
        <v>44015</v>
      </c>
      <c r="U230">
        <v>1</v>
      </c>
      <c r="V230">
        <v>95.1</v>
      </c>
      <c r="W230" s="7">
        <v>778</v>
      </c>
      <c r="X230">
        <f t="shared" si="16"/>
        <v>3</v>
      </c>
      <c r="Y230">
        <f t="shared" si="17"/>
        <v>0</v>
      </c>
      <c r="Z230">
        <f t="shared" si="18"/>
        <v>8</v>
      </c>
      <c r="AA230" s="10">
        <f t="shared" si="19"/>
        <v>3.6666666666666665</v>
      </c>
      <c r="AB230"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Need Attention</v>
      </c>
      <c r="AC230" t="str">
        <f>_xlfn.XLOOKUP(table_RFM_processed[[#This Row],[Customer ID]],table_RFM_preprocess[Customer ID],table_RFM_preprocess[Loyalty Card],,0)</f>
        <v>No</v>
      </c>
    </row>
    <row r="231" spans="1:29" x14ac:dyDescent="0.25">
      <c r="A231" s="2" t="s">
        <v>1777</v>
      </c>
      <c r="B231" s="3">
        <v>44376</v>
      </c>
      <c r="C231" s="2" t="s">
        <v>1778</v>
      </c>
      <c r="D231" t="s">
        <v>6178</v>
      </c>
      <c r="E231" s="2">
        <v>5</v>
      </c>
      <c r="F231" s="2" t="str">
        <f>_xlfn.XLOOKUP(C231,customers!$A$2:$A$1001,customers!$B$2:$B$1001,,0)</f>
        <v>Beltran Mathon</v>
      </c>
      <c r="G231" s="2" t="str">
        <f>_xlfn.XLOOKUP(C231,customers!$A$1:$A$1001,customers!$G$1:$G$1001,,0)</f>
        <v>United States</v>
      </c>
      <c r="H231" t="str">
        <f>INDEX(products!$A$1:$G$49,MATCH(RFM_prep!$D231,products!$A$1:$A$49,0),MATCH(RFM_prep!H$2,products!$A$1:$G$1,0))</f>
        <v>Rob</v>
      </c>
      <c r="I231">
        <f>INDEX(products!$A$1:$G$49,MATCH(RFM_prep!$D231,products!$A$1:$A$49,0),MATCH(RFM_prep!I$2,products!$A$1:$G$1,0))</f>
        <v>3.5849999999999995</v>
      </c>
      <c r="J231">
        <f>I231*E231</f>
        <v>17.924999999999997</v>
      </c>
      <c r="K231" t="str">
        <f>_xlfn.XLOOKUP(C231,customers!$A$2:$A$1001,customers!$I$2:$I$1001,,0)</f>
        <v>No</v>
      </c>
      <c r="L231" t="str">
        <f t="shared" si="15"/>
        <v>417</v>
      </c>
      <c r="N231" s="6" t="s">
        <v>1644</v>
      </c>
      <c r="O231" s="8">
        <v>43883</v>
      </c>
      <c r="P231" s="7">
        <v>1</v>
      </c>
      <c r="Q231" s="7">
        <v>8.0549999999999997</v>
      </c>
      <c r="S231" t="s">
        <v>1644</v>
      </c>
      <c r="T231" s="8">
        <v>43883</v>
      </c>
      <c r="U231">
        <v>1</v>
      </c>
      <c r="V231">
        <v>8.0549999999999997</v>
      </c>
      <c r="W231" s="7">
        <v>910</v>
      </c>
      <c r="X231">
        <f t="shared" si="16"/>
        <v>2</v>
      </c>
      <c r="Y231">
        <f t="shared" si="17"/>
        <v>0</v>
      </c>
      <c r="Z231">
        <f t="shared" si="18"/>
        <v>0</v>
      </c>
      <c r="AA231" s="10">
        <f t="shared" si="19"/>
        <v>0.66666666666666663</v>
      </c>
      <c r="AB231"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Lost</v>
      </c>
      <c r="AC231" t="str">
        <f>_xlfn.XLOOKUP(table_RFM_processed[[#This Row],[Customer ID]],table_RFM_preprocess[Customer ID],table_RFM_preprocess[Loyalty Card],,0)</f>
        <v>Yes</v>
      </c>
    </row>
    <row r="232" spans="1:29" x14ac:dyDescent="0.25">
      <c r="A232" s="2" t="s">
        <v>1783</v>
      </c>
      <c r="B232" s="3">
        <v>44282</v>
      </c>
      <c r="C232" s="2" t="s">
        <v>1784</v>
      </c>
      <c r="D232" t="s">
        <v>6159</v>
      </c>
      <c r="E232" s="2">
        <v>2</v>
      </c>
      <c r="F232" s="2" t="str">
        <f>_xlfn.XLOOKUP(C232,customers!$A$2:$A$1001,customers!$B$2:$B$1001,,0)</f>
        <v>Kristos Streight</v>
      </c>
      <c r="G232" s="2" t="str">
        <f>_xlfn.XLOOKUP(C232,customers!$A$1:$A$1001,customers!$G$1:$G$1001,,0)</f>
        <v>United States</v>
      </c>
      <c r="H232" t="str">
        <f>INDEX(products!$A$1:$G$49,MATCH(RFM_prep!$D232,products!$A$1:$A$49,0),MATCH(RFM_prep!H$2,products!$A$1:$G$1,0))</f>
        <v>Lib</v>
      </c>
      <c r="I232">
        <f>INDEX(products!$A$1:$G$49,MATCH(RFM_prep!$D232,products!$A$1:$A$49,0),MATCH(RFM_prep!I$2,products!$A$1:$G$1,0))</f>
        <v>4.3650000000000002</v>
      </c>
      <c r="J232">
        <f>I232*E232</f>
        <v>8.73</v>
      </c>
      <c r="K232" t="str">
        <f>_xlfn.XLOOKUP(C232,customers!$A$2:$A$1001,customers!$I$2:$I$1001,,0)</f>
        <v>No</v>
      </c>
      <c r="L232" t="str">
        <f t="shared" si="15"/>
        <v>511</v>
      </c>
      <c r="N232" s="6" t="s">
        <v>688</v>
      </c>
      <c r="O232" s="8">
        <v>44348</v>
      </c>
      <c r="P232" s="7">
        <v>1</v>
      </c>
      <c r="Q232" s="7">
        <v>35.82</v>
      </c>
      <c r="S232" t="s">
        <v>688</v>
      </c>
      <c r="T232" s="8">
        <v>44348</v>
      </c>
      <c r="U232">
        <v>1</v>
      </c>
      <c r="V232">
        <v>35.82</v>
      </c>
      <c r="W232" s="7">
        <v>445</v>
      </c>
      <c r="X232">
        <f t="shared" si="16"/>
        <v>6</v>
      </c>
      <c r="Y232">
        <f t="shared" si="17"/>
        <v>0</v>
      </c>
      <c r="Z232">
        <f t="shared" si="18"/>
        <v>5</v>
      </c>
      <c r="AA232" s="10">
        <f t="shared" si="19"/>
        <v>3.6666666666666665</v>
      </c>
      <c r="AB232"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Need Attention</v>
      </c>
      <c r="AC232" t="str">
        <f>_xlfn.XLOOKUP(table_RFM_processed[[#This Row],[Customer ID]],table_RFM_preprocess[Customer ID],table_RFM_preprocess[Loyalty Card],,0)</f>
        <v>No</v>
      </c>
    </row>
    <row r="233" spans="1:29" x14ac:dyDescent="0.25">
      <c r="A233" s="2" t="s">
        <v>1789</v>
      </c>
      <c r="B233" s="3">
        <v>44496</v>
      </c>
      <c r="C233" s="2" t="s">
        <v>1790</v>
      </c>
      <c r="D233" t="s">
        <v>6175</v>
      </c>
      <c r="E233" s="2">
        <v>2</v>
      </c>
      <c r="F233" s="2" t="str">
        <f>_xlfn.XLOOKUP(C233,customers!$A$2:$A$1001,customers!$B$2:$B$1001,,0)</f>
        <v>Portie Cutchie</v>
      </c>
      <c r="G233" s="2" t="str">
        <f>_xlfn.XLOOKUP(C233,customers!$A$1:$A$1001,customers!$G$1:$G$1001,,0)</f>
        <v>United States</v>
      </c>
      <c r="H233" t="str">
        <f>INDEX(products!$A$1:$G$49,MATCH(RFM_prep!$D233,products!$A$1:$A$49,0),MATCH(RFM_prep!H$2,products!$A$1:$G$1,0))</f>
        <v>Ara</v>
      </c>
      <c r="I233">
        <f>INDEX(products!$A$1:$G$49,MATCH(RFM_prep!$D233,products!$A$1:$A$49,0),MATCH(RFM_prep!I$2,products!$A$1:$G$1,0))</f>
        <v>25.874999999999996</v>
      </c>
      <c r="J233">
        <f>I233*E233</f>
        <v>51.749999999999993</v>
      </c>
      <c r="K233" t="str">
        <f>_xlfn.XLOOKUP(C233,customers!$A$2:$A$1001,customers!$I$2:$I$1001,,0)</f>
        <v>No</v>
      </c>
      <c r="L233" t="str">
        <f t="shared" si="15"/>
        <v>297</v>
      </c>
      <c r="N233" s="6" t="s">
        <v>3634</v>
      </c>
      <c r="O233" s="8">
        <v>44523</v>
      </c>
      <c r="P233" s="7">
        <v>1</v>
      </c>
      <c r="Q233" s="7">
        <v>8.73</v>
      </c>
      <c r="S233" t="s">
        <v>3634</v>
      </c>
      <c r="T233" s="8">
        <v>44523</v>
      </c>
      <c r="U233">
        <v>1</v>
      </c>
      <c r="V233">
        <v>8.73</v>
      </c>
      <c r="W233" s="7">
        <v>270</v>
      </c>
      <c r="X233">
        <f t="shared" si="16"/>
        <v>7</v>
      </c>
      <c r="Y233">
        <f t="shared" si="17"/>
        <v>0</v>
      </c>
      <c r="Z233">
        <f t="shared" si="18"/>
        <v>1</v>
      </c>
      <c r="AA233" s="10">
        <f t="shared" si="19"/>
        <v>2.6666666666666665</v>
      </c>
      <c r="AB233"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At Risk</v>
      </c>
      <c r="AC233" t="str">
        <f>_xlfn.XLOOKUP(table_RFM_processed[[#This Row],[Customer ID]],table_RFM_preprocess[Customer ID],table_RFM_preprocess[Loyalty Card],,0)</f>
        <v>Yes</v>
      </c>
    </row>
    <row r="234" spans="1:29" x14ac:dyDescent="0.25">
      <c r="A234" s="2" t="s">
        <v>1795</v>
      </c>
      <c r="B234" s="3">
        <v>43628</v>
      </c>
      <c r="C234" s="2" t="s">
        <v>1796</v>
      </c>
      <c r="D234" t="s">
        <v>6159</v>
      </c>
      <c r="E234" s="2">
        <v>2</v>
      </c>
      <c r="F234" s="2" t="str">
        <f>_xlfn.XLOOKUP(C234,customers!$A$2:$A$1001,customers!$B$2:$B$1001,,0)</f>
        <v>Sinclare Edsell</v>
      </c>
      <c r="G234" s="2" t="str">
        <f>_xlfn.XLOOKUP(C234,customers!$A$1:$A$1001,customers!$G$1:$G$1001,,0)</f>
        <v>United States</v>
      </c>
      <c r="H234" t="str">
        <f>INDEX(products!$A$1:$G$49,MATCH(RFM_prep!$D234,products!$A$1:$A$49,0),MATCH(RFM_prep!H$2,products!$A$1:$G$1,0))</f>
        <v>Lib</v>
      </c>
      <c r="I234">
        <f>INDEX(products!$A$1:$G$49,MATCH(RFM_prep!$D234,products!$A$1:$A$49,0),MATCH(RFM_prep!I$2,products!$A$1:$G$1,0))</f>
        <v>4.3650000000000002</v>
      </c>
      <c r="J234">
        <f>I234*E234</f>
        <v>8.73</v>
      </c>
      <c r="K234" t="str">
        <f>_xlfn.XLOOKUP(C234,customers!$A$2:$A$1001,customers!$I$2:$I$1001,,0)</f>
        <v>Yes</v>
      </c>
      <c r="L234" t="str">
        <f t="shared" si="15"/>
        <v>1165</v>
      </c>
      <c r="N234" s="6" t="s">
        <v>4603</v>
      </c>
      <c r="O234" s="8">
        <v>44155</v>
      </c>
      <c r="P234" s="7">
        <v>1</v>
      </c>
      <c r="Q234" s="7">
        <v>21.87</v>
      </c>
      <c r="S234" t="s">
        <v>4603</v>
      </c>
      <c r="T234" s="8">
        <v>44155</v>
      </c>
      <c r="U234">
        <v>1</v>
      </c>
      <c r="V234">
        <v>21.87</v>
      </c>
      <c r="W234" s="7">
        <v>638</v>
      </c>
      <c r="X234">
        <f t="shared" si="16"/>
        <v>4</v>
      </c>
      <c r="Y234">
        <f t="shared" si="17"/>
        <v>0</v>
      </c>
      <c r="Z234">
        <f t="shared" si="18"/>
        <v>3</v>
      </c>
      <c r="AA234" s="10">
        <f t="shared" si="19"/>
        <v>2.3333333333333335</v>
      </c>
      <c r="AB234"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At Risk</v>
      </c>
      <c r="AC234" t="str">
        <f>_xlfn.XLOOKUP(table_RFM_processed[[#This Row],[Customer ID]],table_RFM_preprocess[Customer ID],table_RFM_preprocess[Loyalty Card],,0)</f>
        <v>Yes</v>
      </c>
    </row>
    <row r="235" spans="1:29" x14ac:dyDescent="0.25">
      <c r="A235" s="2" t="s">
        <v>1800</v>
      </c>
      <c r="B235" s="3">
        <v>44010</v>
      </c>
      <c r="C235" s="2" t="s">
        <v>1801</v>
      </c>
      <c r="D235" t="s">
        <v>6145</v>
      </c>
      <c r="E235" s="2">
        <v>5</v>
      </c>
      <c r="F235" s="2" t="str">
        <f>_xlfn.XLOOKUP(C235,customers!$A$2:$A$1001,customers!$B$2:$B$1001,,0)</f>
        <v>Conny Gheraldi</v>
      </c>
      <c r="G235" s="2" t="str">
        <f>_xlfn.XLOOKUP(C235,customers!$A$1:$A$1001,customers!$G$1:$G$1001,,0)</f>
        <v>United Kingdom</v>
      </c>
      <c r="H235" t="str">
        <f>INDEX(products!$A$1:$G$49,MATCH(RFM_prep!$D235,products!$A$1:$A$49,0),MATCH(RFM_prep!H$2,products!$A$1:$G$1,0))</f>
        <v>Lib</v>
      </c>
      <c r="I235">
        <f>INDEX(products!$A$1:$G$49,MATCH(RFM_prep!$D235,products!$A$1:$A$49,0),MATCH(RFM_prep!I$2,products!$A$1:$G$1,0))</f>
        <v>4.7549999999999999</v>
      </c>
      <c r="J235">
        <f>I235*E235</f>
        <v>23.774999999999999</v>
      </c>
      <c r="K235" t="str">
        <f>_xlfn.XLOOKUP(C235,customers!$A$2:$A$1001,customers!$I$2:$I$1001,,0)</f>
        <v>No</v>
      </c>
      <c r="L235" t="str">
        <f t="shared" si="15"/>
        <v>783</v>
      </c>
      <c r="N235" s="6" t="s">
        <v>4759</v>
      </c>
      <c r="O235" s="8">
        <v>44562</v>
      </c>
      <c r="P235" s="7">
        <v>3</v>
      </c>
      <c r="Q235" s="7">
        <v>141.785</v>
      </c>
      <c r="S235" t="s">
        <v>4759</v>
      </c>
      <c r="T235" s="8">
        <v>44562</v>
      </c>
      <c r="U235">
        <v>3</v>
      </c>
      <c r="V235">
        <v>141.785</v>
      </c>
      <c r="W235" s="7">
        <v>396</v>
      </c>
      <c r="X235">
        <f t="shared" si="16"/>
        <v>6</v>
      </c>
      <c r="Y235">
        <f t="shared" si="17"/>
        <v>9</v>
      </c>
      <c r="Z235">
        <f t="shared" si="18"/>
        <v>9</v>
      </c>
      <c r="AA235" s="10">
        <f t="shared" si="19"/>
        <v>8</v>
      </c>
      <c r="AB235"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Loyal</v>
      </c>
      <c r="AC235" t="str">
        <f>_xlfn.XLOOKUP(table_RFM_processed[[#This Row],[Customer ID]],table_RFM_preprocess[Customer ID],table_RFM_preprocess[Loyalty Card],,0)</f>
        <v>No</v>
      </c>
    </row>
    <row r="236" spans="1:29" x14ac:dyDescent="0.25">
      <c r="A236" s="2" t="s">
        <v>1806</v>
      </c>
      <c r="B236" s="3">
        <v>44278</v>
      </c>
      <c r="C236" s="2" t="s">
        <v>1807</v>
      </c>
      <c r="D236" t="s">
        <v>6156</v>
      </c>
      <c r="E236" s="2">
        <v>5</v>
      </c>
      <c r="F236" s="2" t="str">
        <f>_xlfn.XLOOKUP(C236,customers!$A$2:$A$1001,customers!$B$2:$B$1001,,0)</f>
        <v>Beryle Kenwell</v>
      </c>
      <c r="G236" s="2" t="str">
        <f>_xlfn.XLOOKUP(C236,customers!$A$1:$A$1001,customers!$G$1:$G$1001,,0)</f>
        <v>United States</v>
      </c>
      <c r="H236" t="str">
        <f>INDEX(products!$A$1:$G$49,MATCH(RFM_prep!$D236,products!$A$1:$A$49,0),MATCH(RFM_prep!H$2,products!$A$1:$G$1,0))</f>
        <v>Exc</v>
      </c>
      <c r="I236">
        <f>INDEX(products!$A$1:$G$49,MATCH(RFM_prep!$D236,products!$A$1:$A$49,0),MATCH(RFM_prep!I$2,products!$A$1:$G$1,0))</f>
        <v>4.125</v>
      </c>
      <c r="J236">
        <f>I236*E236</f>
        <v>20.625</v>
      </c>
      <c r="K236" t="str">
        <f>_xlfn.XLOOKUP(C236,customers!$A$2:$A$1001,customers!$I$2:$I$1001,,0)</f>
        <v>No</v>
      </c>
      <c r="L236" t="str">
        <f t="shared" si="15"/>
        <v>515</v>
      </c>
      <c r="N236" s="6" t="s">
        <v>4689</v>
      </c>
      <c r="O236" s="8">
        <v>44042</v>
      </c>
      <c r="P236" s="7">
        <v>1</v>
      </c>
      <c r="Q236" s="7">
        <v>17.91</v>
      </c>
      <c r="S236" t="s">
        <v>4689</v>
      </c>
      <c r="T236" s="8">
        <v>44042</v>
      </c>
      <c r="U236">
        <v>1</v>
      </c>
      <c r="V236">
        <v>17.91</v>
      </c>
      <c r="W236" s="7">
        <v>751</v>
      </c>
      <c r="X236">
        <f t="shared" si="16"/>
        <v>4</v>
      </c>
      <c r="Y236">
        <f t="shared" si="17"/>
        <v>0</v>
      </c>
      <c r="Z236">
        <f t="shared" si="18"/>
        <v>2</v>
      </c>
      <c r="AA236" s="10">
        <f t="shared" si="19"/>
        <v>2</v>
      </c>
      <c r="AB236"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At Risk</v>
      </c>
      <c r="AC236" t="str">
        <f>_xlfn.XLOOKUP(table_RFM_processed[[#This Row],[Customer ID]],table_RFM_preprocess[Customer ID],table_RFM_preprocess[Loyalty Card],,0)</f>
        <v>No</v>
      </c>
    </row>
    <row r="237" spans="1:29" x14ac:dyDescent="0.25">
      <c r="A237" s="2" t="s">
        <v>1812</v>
      </c>
      <c r="B237" s="3">
        <v>44602</v>
      </c>
      <c r="C237" s="2" t="s">
        <v>1813</v>
      </c>
      <c r="D237" t="s">
        <v>6164</v>
      </c>
      <c r="E237" s="2">
        <v>1</v>
      </c>
      <c r="F237" s="2" t="str">
        <f>_xlfn.XLOOKUP(C237,customers!$A$2:$A$1001,customers!$B$2:$B$1001,,0)</f>
        <v>Tomas Sutty</v>
      </c>
      <c r="G237" s="2" t="str">
        <f>_xlfn.XLOOKUP(C237,customers!$A$1:$A$1001,customers!$G$1:$G$1001,,0)</f>
        <v>United States</v>
      </c>
      <c r="H237" t="str">
        <f>INDEX(products!$A$1:$G$49,MATCH(RFM_prep!$D237,products!$A$1:$A$49,0),MATCH(RFM_prep!H$2,products!$A$1:$G$1,0))</f>
        <v>Lib</v>
      </c>
      <c r="I237">
        <f>INDEX(products!$A$1:$G$49,MATCH(RFM_prep!$D237,products!$A$1:$A$49,0),MATCH(RFM_prep!I$2,products!$A$1:$G$1,0))</f>
        <v>36.454999999999998</v>
      </c>
      <c r="J237">
        <f>I237*E237</f>
        <v>36.454999999999998</v>
      </c>
      <c r="K237" t="str">
        <f>_xlfn.XLOOKUP(C237,customers!$A$2:$A$1001,customers!$I$2:$I$1001,,0)</f>
        <v>No</v>
      </c>
      <c r="L237" t="str">
        <f t="shared" si="15"/>
        <v>191</v>
      </c>
      <c r="N237" s="6" t="s">
        <v>4269</v>
      </c>
      <c r="O237" s="8">
        <v>44551</v>
      </c>
      <c r="P237" s="7">
        <v>1</v>
      </c>
      <c r="Q237" s="7">
        <v>66.929999999999993</v>
      </c>
      <c r="S237" t="s">
        <v>4269</v>
      </c>
      <c r="T237" s="8">
        <v>44551</v>
      </c>
      <c r="U237">
        <v>1</v>
      </c>
      <c r="V237">
        <v>66.929999999999993</v>
      </c>
      <c r="W237" s="7">
        <v>242</v>
      </c>
      <c r="X237">
        <f t="shared" si="16"/>
        <v>8</v>
      </c>
      <c r="Y237">
        <f t="shared" si="17"/>
        <v>0</v>
      </c>
      <c r="Z237">
        <f t="shared" si="18"/>
        <v>7</v>
      </c>
      <c r="AA237" s="10">
        <f t="shared" si="19"/>
        <v>5</v>
      </c>
      <c r="AB237"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Potential Promising</v>
      </c>
      <c r="AC237" t="str">
        <f>_xlfn.XLOOKUP(table_RFM_processed[[#This Row],[Customer ID]],table_RFM_preprocess[Customer ID],table_RFM_preprocess[Loyalty Card],,0)</f>
        <v>No</v>
      </c>
    </row>
    <row r="238" spans="1:29" x14ac:dyDescent="0.25">
      <c r="A238" s="2" t="s">
        <v>1818</v>
      </c>
      <c r="B238" s="3">
        <v>43571</v>
      </c>
      <c r="C238" s="2" t="s">
        <v>1819</v>
      </c>
      <c r="D238" t="s">
        <v>6164</v>
      </c>
      <c r="E238" s="2">
        <v>5</v>
      </c>
      <c r="F238" s="2" t="str">
        <f>_xlfn.XLOOKUP(C238,customers!$A$2:$A$1001,customers!$B$2:$B$1001,,0)</f>
        <v>Samuele Ales0</v>
      </c>
      <c r="G238" s="2" t="str">
        <f>_xlfn.XLOOKUP(C238,customers!$A$1:$A$1001,customers!$G$1:$G$1001,,0)</f>
        <v>Ireland</v>
      </c>
      <c r="H238" t="str">
        <f>INDEX(products!$A$1:$G$49,MATCH(RFM_prep!$D238,products!$A$1:$A$49,0),MATCH(RFM_prep!H$2,products!$A$1:$G$1,0))</f>
        <v>Lib</v>
      </c>
      <c r="I238">
        <f>INDEX(products!$A$1:$G$49,MATCH(RFM_prep!$D238,products!$A$1:$A$49,0),MATCH(RFM_prep!I$2,products!$A$1:$G$1,0))</f>
        <v>36.454999999999998</v>
      </c>
      <c r="J238">
        <f>I238*E238</f>
        <v>182.27499999999998</v>
      </c>
      <c r="K238" t="str">
        <f>_xlfn.XLOOKUP(C238,customers!$A$2:$A$1001,customers!$I$2:$I$1001,,0)</f>
        <v>No</v>
      </c>
      <c r="L238" t="str">
        <f t="shared" si="15"/>
        <v>1222</v>
      </c>
      <c r="N238" s="6" t="s">
        <v>577</v>
      </c>
      <c r="O238" s="8">
        <v>44719</v>
      </c>
      <c r="P238" s="7">
        <v>1</v>
      </c>
      <c r="Q238" s="7">
        <v>114.42499999999998</v>
      </c>
      <c r="S238" t="s">
        <v>577</v>
      </c>
      <c r="T238" s="8">
        <v>44719</v>
      </c>
      <c r="U238">
        <v>1</v>
      </c>
      <c r="V238">
        <v>114.42499999999998</v>
      </c>
      <c r="W238" s="7">
        <v>74</v>
      </c>
      <c r="X238">
        <f t="shared" si="16"/>
        <v>9</v>
      </c>
      <c r="Y238">
        <f t="shared" si="17"/>
        <v>0</v>
      </c>
      <c r="Z238">
        <f t="shared" si="18"/>
        <v>8</v>
      </c>
      <c r="AA238" s="10">
        <f t="shared" si="19"/>
        <v>5.666666666666667</v>
      </c>
      <c r="AB238"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Need Attention</v>
      </c>
      <c r="AC238" t="str">
        <f>_xlfn.XLOOKUP(table_RFM_processed[[#This Row],[Customer ID]],table_RFM_preprocess[Customer ID],table_RFM_preprocess[Loyalty Card],,0)</f>
        <v>No</v>
      </c>
    </row>
    <row r="239" spans="1:29" x14ac:dyDescent="0.25">
      <c r="A239" s="2" t="s">
        <v>1822</v>
      </c>
      <c r="B239" s="3">
        <v>43873</v>
      </c>
      <c r="C239" s="2" t="s">
        <v>1823</v>
      </c>
      <c r="D239" t="s">
        <v>6165</v>
      </c>
      <c r="E239" s="2">
        <v>3</v>
      </c>
      <c r="F239" s="2" t="str">
        <f>_xlfn.XLOOKUP(C239,customers!$A$2:$A$1001,customers!$B$2:$B$1001,,0)</f>
        <v>Carlie Harce</v>
      </c>
      <c r="G239" s="2" t="str">
        <f>_xlfn.XLOOKUP(C239,customers!$A$1:$A$1001,customers!$G$1:$G$1001,,0)</f>
        <v>Ireland</v>
      </c>
      <c r="H239" t="str">
        <f>INDEX(products!$A$1:$G$49,MATCH(RFM_prep!$D239,products!$A$1:$A$49,0),MATCH(RFM_prep!H$2,products!$A$1:$G$1,0))</f>
        <v>Lib</v>
      </c>
      <c r="I239">
        <f>INDEX(products!$A$1:$G$49,MATCH(RFM_prep!$D239,products!$A$1:$A$49,0),MATCH(RFM_prep!I$2,products!$A$1:$G$1,0))</f>
        <v>29.784999999999997</v>
      </c>
      <c r="J239">
        <f>I239*E239</f>
        <v>89.35499999999999</v>
      </c>
      <c r="K239" t="str">
        <f>_xlfn.XLOOKUP(C239,customers!$A$2:$A$1001,customers!$I$2:$I$1001,,0)</f>
        <v>No</v>
      </c>
      <c r="L239" t="str">
        <f t="shared" si="15"/>
        <v>920</v>
      </c>
      <c r="N239" s="6" t="s">
        <v>4440</v>
      </c>
      <c r="O239" s="8">
        <v>44298</v>
      </c>
      <c r="P239" s="7">
        <v>1</v>
      </c>
      <c r="Q239" s="7">
        <v>23.88</v>
      </c>
      <c r="S239" t="s">
        <v>4440</v>
      </c>
      <c r="T239" s="8">
        <v>44298</v>
      </c>
      <c r="U239">
        <v>1</v>
      </c>
      <c r="V239">
        <v>23.88</v>
      </c>
      <c r="W239" s="7">
        <v>495</v>
      </c>
      <c r="X239">
        <f t="shared" si="16"/>
        <v>6</v>
      </c>
      <c r="Y239">
        <f t="shared" si="17"/>
        <v>0</v>
      </c>
      <c r="Z239">
        <f t="shared" si="18"/>
        <v>3</v>
      </c>
      <c r="AA239" s="10">
        <f t="shared" si="19"/>
        <v>3</v>
      </c>
      <c r="AB239"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Need Attention</v>
      </c>
      <c r="AC239" t="str">
        <f>_xlfn.XLOOKUP(table_RFM_processed[[#This Row],[Customer ID]],table_RFM_preprocess[Customer ID],table_RFM_preprocess[Loyalty Card],,0)</f>
        <v>Yes</v>
      </c>
    </row>
    <row r="240" spans="1:29" x14ac:dyDescent="0.25">
      <c r="A240" s="2" t="s">
        <v>1828</v>
      </c>
      <c r="B240" s="3">
        <v>44563</v>
      </c>
      <c r="C240" s="2" t="s">
        <v>1829</v>
      </c>
      <c r="D240" t="s">
        <v>6178</v>
      </c>
      <c r="E240" s="2">
        <v>1</v>
      </c>
      <c r="F240" s="2" t="str">
        <f>_xlfn.XLOOKUP(C240,customers!$A$2:$A$1001,customers!$B$2:$B$1001,,0)</f>
        <v>Craggy Bril</v>
      </c>
      <c r="G240" s="2" t="str">
        <f>_xlfn.XLOOKUP(C240,customers!$A$1:$A$1001,customers!$G$1:$G$1001,,0)</f>
        <v>United States</v>
      </c>
      <c r="H240" t="str">
        <f>INDEX(products!$A$1:$G$49,MATCH(RFM_prep!$D240,products!$A$1:$A$49,0),MATCH(RFM_prep!H$2,products!$A$1:$G$1,0))</f>
        <v>Rob</v>
      </c>
      <c r="I240">
        <f>INDEX(products!$A$1:$G$49,MATCH(RFM_prep!$D240,products!$A$1:$A$49,0),MATCH(RFM_prep!I$2,products!$A$1:$G$1,0))</f>
        <v>3.5849999999999995</v>
      </c>
      <c r="J240">
        <f>I240*E240</f>
        <v>3.5849999999999995</v>
      </c>
      <c r="K240" t="str">
        <f>_xlfn.XLOOKUP(C240,customers!$A$2:$A$1001,customers!$I$2:$I$1001,,0)</f>
        <v>Yes</v>
      </c>
      <c r="L240" t="str">
        <f t="shared" si="15"/>
        <v>230</v>
      </c>
      <c r="N240" s="6" t="s">
        <v>2010</v>
      </c>
      <c r="O240" s="8">
        <v>44333</v>
      </c>
      <c r="P240" s="7">
        <v>1</v>
      </c>
      <c r="Q240" s="7">
        <v>5.97</v>
      </c>
      <c r="S240" t="s">
        <v>2010</v>
      </c>
      <c r="T240" s="8">
        <v>44333</v>
      </c>
      <c r="U240">
        <v>1</v>
      </c>
      <c r="V240">
        <v>5.97</v>
      </c>
      <c r="W240" s="7">
        <v>460</v>
      </c>
      <c r="X240">
        <f t="shared" si="16"/>
        <v>6</v>
      </c>
      <c r="Y240">
        <f t="shared" si="17"/>
        <v>0</v>
      </c>
      <c r="Z240">
        <f t="shared" si="18"/>
        <v>0</v>
      </c>
      <c r="AA240" s="10">
        <f t="shared" si="19"/>
        <v>2</v>
      </c>
      <c r="AB240"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At Risk</v>
      </c>
      <c r="AC240" t="str">
        <f>_xlfn.XLOOKUP(table_RFM_processed[[#This Row],[Customer ID]],table_RFM_preprocess[Customer ID],table_RFM_preprocess[Loyalty Card],,0)</f>
        <v>No</v>
      </c>
    </row>
    <row r="241" spans="1:29" x14ac:dyDescent="0.25">
      <c r="A241" s="2" t="s">
        <v>1833</v>
      </c>
      <c r="B241" s="3">
        <v>44172</v>
      </c>
      <c r="C241" s="2" t="s">
        <v>1834</v>
      </c>
      <c r="D241" t="s">
        <v>6151</v>
      </c>
      <c r="E241" s="2">
        <v>2</v>
      </c>
      <c r="F241" s="2" t="str">
        <f>_xlfn.XLOOKUP(C241,customers!$A$2:$A$1001,customers!$B$2:$B$1001,,0)</f>
        <v>Friederike Drysdale</v>
      </c>
      <c r="G241" s="2" t="str">
        <f>_xlfn.XLOOKUP(C241,customers!$A$1:$A$1001,customers!$G$1:$G$1001,,0)</f>
        <v>United States</v>
      </c>
      <c r="H241" t="str">
        <f>INDEX(products!$A$1:$G$49,MATCH(RFM_prep!$D241,products!$A$1:$A$49,0),MATCH(RFM_prep!H$2,products!$A$1:$G$1,0))</f>
        <v>Rob</v>
      </c>
      <c r="I241">
        <f>INDEX(products!$A$1:$G$49,MATCH(RFM_prep!$D241,products!$A$1:$A$49,0),MATCH(RFM_prep!I$2,products!$A$1:$G$1,0))</f>
        <v>22.884999999999998</v>
      </c>
      <c r="J241">
        <f>I241*E241</f>
        <v>45.769999999999996</v>
      </c>
      <c r="K241" t="str">
        <f>_xlfn.XLOOKUP(C241,customers!$A$2:$A$1001,customers!$I$2:$I$1001,,0)</f>
        <v>Yes</v>
      </c>
      <c r="L241" t="str">
        <f t="shared" si="15"/>
        <v>621</v>
      </c>
      <c r="N241" s="6" t="s">
        <v>5316</v>
      </c>
      <c r="O241" s="8">
        <v>44516</v>
      </c>
      <c r="P241" s="7">
        <v>1</v>
      </c>
      <c r="Q241" s="7">
        <v>35.849999999999994</v>
      </c>
      <c r="S241" t="s">
        <v>5316</v>
      </c>
      <c r="T241" s="8">
        <v>44516</v>
      </c>
      <c r="U241">
        <v>1</v>
      </c>
      <c r="V241">
        <v>35.849999999999994</v>
      </c>
      <c r="W241" s="7">
        <v>277</v>
      </c>
      <c r="X241">
        <f t="shared" si="16"/>
        <v>7</v>
      </c>
      <c r="Y241">
        <f t="shared" si="17"/>
        <v>0</v>
      </c>
      <c r="Z241">
        <f t="shared" si="18"/>
        <v>5</v>
      </c>
      <c r="AA241" s="10">
        <f t="shared" si="19"/>
        <v>4</v>
      </c>
      <c r="AB241"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Need Attention</v>
      </c>
      <c r="AC241" t="str">
        <f>_xlfn.XLOOKUP(table_RFM_processed[[#This Row],[Customer ID]],table_RFM_preprocess[Customer ID],table_RFM_preprocess[Loyalty Card],,0)</f>
        <v>Yes</v>
      </c>
    </row>
    <row r="242" spans="1:29" x14ac:dyDescent="0.25">
      <c r="A242" s="2" t="s">
        <v>1839</v>
      </c>
      <c r="B242" s="3">
        <v>43881</v>
      </c>
      <c r="C242" s="2" t="s">
        <v>1840</v>
      </c>
      <c r="D242" t="s">
        <v>6171</v>
      </c>
      <c r="E242" s="2">
        <v>4</v>
      </c>
      <c r="F242" s="2" t="str">
        <f>_xlfn.XLOOKUP(C242,customers!$A$2:$A$1001,customers!$B$2:$B$1001,,0)</f>
        <v>Devon Magowan</v>
      </c>
      <c r="G242" s="2" t="str">
        <f>_xlfn.XLOOKUP(C242,customers!$A$1:$A$1001,customers!$G$1:$G$1001,,0)</f>
        <v>United States</v>
      </c>
      <c r="H242" t="str">
        <f>INDEX(products!$A$1:$G$49,MATCH(RFM_prep!$D242,products!$A$1:$A$49,0),MATCH(RFM_prep!H$2,products!$A$1:$G$1,0))</f>
        <v>Exc</v>
      </c>
      <c r="I242">
        <f>INDEX(products!$A$1:$G$49,MATCH(RFM_prep!$D242,products!$A$1:$A$49,0),MATCH(RFM_prep!I$2,products!$A$1:$G$1,0))</f>
        <v>14.85</v>
      </c>
      <c r="J242">
        <f>I242*E242</f>
        <v>59.4</v>
      </c>
      <c r="K242" t="str">
        <f>_xlfn.XLOOKUP(C242,customers!$A$2:$A$1001,customers!$I$2:$I$1001,,0)</f>
        <v>No</v>
      </c>
      <c r="L242" t="str">
        <f t="shared" si="15"/>
        <v>912</v>
      </c>
      <c r="N242" s="6" t="s">
        <v>3350</v>
      </c>
      <c r="O242" s="8">
        <v>44184</v>
      </c>
      <c r="P242" s="7">
        <v>1</v>
      </c>
      <c r="Q242" s="7">
        <v>25.9</v>
      </c>
      <c r="S242" t="s">
        <v>3350</v>
      </c>
      <c r="T242" s="8">
        <v>44184</v>
      </c>
      <c r="U242">
        <v>1</v>
      </c>
      <c r="V242">
        <v>25.9</v>
      </c>
      <c r="W242" s="7">
        <v>609</v>
      </c>
      <c r="X242">
        <f t="shared" si="16"/>
        <v>5</v>
      </c>
      <c r="Y242">
        <f t="shared" si="17"/>
        <v>0</v>
      </c>
      <c r="Z242">
        <f t="shared" si="18"/>
        <v>4</v>
      </c>
      <c r="AA242" s="10">
        <f t="shared" si="19"/>
        <v>3</v>
      </c>
      <c r="AB242"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Need Attention</v>
      </c>
      <c r="AC242" t="str">
        <f>_xlfn.XLOOKUP(table_RFM_processed[[#This Row],[Customer ID]],table_RFM_preprocess[Customer ID],table_RFM_preprocess[Loyalty Card],,0)</f>
        <v>Yes</v>
      </c>
    </row>
    <row r="243" spans="1:29" x14ac:dyDescent="0.25">
      <c r="A243" s="2" t="s">
        <v>1845</v>
      </c>
      <c r="B243" s="3">
        <v>43993</v>
      </c>
      <c r="C243" s="2" t="s">
        <v>1846</v>
      </c>
      <c r="D243" t="s">
        <v>6175</v>
      </c>
      <c r="E243" s="2">
        <v>6</v>
      </c>
      <c r="F243" s="2" t="str">
        <f>_xlfn.XLOOKUP(C243,customers!$A$2:$A$1001,customers!$B$2:$B$1001,,0)</f>
        <v>Codi Littrell</v>
      </c>
      <c r="G243" s="2" t="str">
        <f>_xlfn.XLOOKUP(C243,customers!$A$1:$A$1001,customers!$G$1:$G$1001,,0)</f>
        <v>United States</v>
      </c>
      <c r="H243" t="str">
        <f>INDEX(products!$A$1:$G$49,MATCH(RFM_prep!$D243,products!$A$1:$A$49,0),MATCH(RFM_prep!H$2,products!$A$1:$G$1,0))</f>
        <v>Ara</v>
      </c>
      <c r="I243">
        <f>INDEX(products!$A$1:$G$49,MATCH(RFM_prep!$D243,products!$A$1:$A$49,0),MATCH(RFM_prep!I$2,products!$A$1:$G$1,0))</f>
        <v>25.874999999999996</v>
      </c>
      <c r="J243">
        <f>I243*E243</f>
        <v>155.24999999999997</v>
      </c>
      <c r="K243" t="str">
        <f>_xlfn.XLOOKUP(C243,customers!$A$2:$A$1001,customers!$I$2:$I$1001,,0)</f>
        <v>Yes</v>
      </c>
      <c r="L243" t="str">
        <f t="shared" si="15"/>
        <v>800</v>
      </c>
      <c r="N243" s="6" t="s">
        <v>812</v>
      </c>
      <c r="O243" s="8">
        <v>44759</v>
      </c>
      <c r="P243" s="7">
        <v>1</v>
      </c>
      <c r="Q243" s="7">
        <v>59.4</v>
      </c>
      <c r="S243" t="s">
        <v>812</v>
      </c>
      <c r="T243" s="8">
        <v>44759</v>
      </c>
      <c r="U243">
        <v>1</v>
      </c>
      <c r="V243">
        <v>59.4</v>
      </c>
      <c r="W243" s="7">
        <v>34</v>
      </c>
      <c r="X243">
        <f t="shared" si="16"/>
        <v>9</v>
      </c>
      <c r="Y243">
        <f t="shared" si="17"/>
        <v>0</v>
      </c>
      <c r="Z243">
        <f t="shared" si="18"/>
        <v>7</v>
      </c>
      <c r="AA243" s="10">
        <f t="shared" si="19"/>
        <v>5.333333333333333</v>
      </c>
      <c r="AB243"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Need Attention</v>
      </c>
      <c r="AC243" t="str">
        <f>_xlfn.XLOOKUP(table_RFM_processed[[#This Row],[Customer ID]],table_RFM_preprocess[Customer ID],table_RFM_preprocess[Loyalty Card],,0)</f>
        <v>No</v>
      </c>
    </row>
    <row r="244" spans="1:29" x14ac:dyDescent="0.25">
      <c r="A244" s="2" t="s">
        <v>1849</v>
      </c>
      <c r="B244" s="3">
        <v>44082</v>
      </c>
      <c r="C244" s="2" t="s">
        <v>1850</v>
      </c>
      <c r="D244" t="s">
        <v>6151</v>
      </c>
      <c r="E244" s="2">
        <v>2</v>
      </c>
      <c r="F244" s="2" t="str">
        <f>_xlfn.XLOOKUP(C244,customers!$A$2:$A$1001,customers!$B$2:$B$1001,,0)</f>
        <v>Christel Speak</v>
      </c>
      <c r="G244" s="2" t="str">
        <f>_xlfn.XLOOKUP(C244,customers!$A$1:$A$1001,customers!$G$1:$G$1001,,0)</f>
        <v>United States</v>
      </c>
      <c r="H244" t="str">
        <f>INDEX(products!$A$1:$G$49,MATCH(RFM_prep!$D244,products!$A$1:$A$49,0),MATCH(RFM_prep!H$2,products!$A$1:$G$1,0))</f>
        <v>Rob</v>
      </c>
      <c r="I244">
        <f>INDEX(products!$A$1:$G$49,MATCH(RFM_prep!$D244,products!$A$1:$A$49,0),MATCH(RFM_prep!I$2,products!$A$1:$G$1,0))</f>
        <v>22.884999999999998</v>
      </c>
      <c r="J244">
        <f>I244*E244</f>
        <v>45.769999999999996</v>
      </c>
      <c r="K244" t="str">
        <f>_xlfn.XLOOKUP(C244,customers!$A$2:$A$1001,customers!$I$2:$I$1001,,0)</f>
        <v>No</v>
      </c>
      <c r="L244" t="str">
        <f t="shared" si="15"/>
        <v>711</v>
      </c>
      <c r="N244" s="6" t="s">
        <v>1976</v>
      </c>
      <c r="O244" s="8">
        <v>43577</v>
      </c>
      <c r="P244" s="7">
        <v>1</v>
      </c>
      <c r="Q244" s="7">
        <v>133.85999999999999</v>
      </c>
      <c r="S244" t="s">
        <v>1976</v>
      </c>
      <c r="T244" s="8">
        <v>43577</v>
      </c>
      <c r="U244">
        <v>1</v>
      </c>
      <c r="V244">
        <v>133.85999999999999</v>
      </c>
      <c r="W244" s="7">
        <v>1216</v>
      </c>
      <c r="X244">
        <f t="shared" si="16"/>
        <v>0</v>
      </c>
      <c r="Y244">
        <f t="shared" si="17"/>
        <v>0</v>
      </c>
      <c r="Z244">
        <f t="shared" si="18"/>
        <v>9</v>
      </c>
      <c r="AA244" s="10">
        <f t="shared" si="19"/>
        <v>3</v>
      </c>
      <c r="AB244"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Need Attention</v>
      </c>
      <c r="AC244" t="str">
        <f>_xlfn.XLOOKUP(table_RFM_processed[[#This Row],[Customer ID]],table_RFM_preprocess[Customer ID],table_RFM_preprocess[Loyalty Card],,0)</f>
        <v>No</v>
      </c>
    </row>
    <row r="245" spans="1:29" x14ac:dyDescent="0.25">
      <c r="A245" s="2" t="s">
        <v>1854</v>
      </c>
      <c r="B245" s="3">
        <v>43918</v>
      </c>
      <c r="C245" s="2" t="s">
        <v>1855</v>
      </c>
      <c r="D245" t="s">
        <v>6183</v>
      </c>
      <c r="E245" s="2">
        <v>3</v>
      </c>
      <c r="F245" s="2" t="str">
        <f>_xlfn.XLOOKUP(C245,customers!$A$2:$A$1001,customers!$B$2:$B$1001,,0)</f>
        <v>Sibella Rushbrooke</v>
      </c>
      <c r="G245" s="2" t="str">
        <f>_xlfn.XLOOKUP(C245,customers!$A$1:$A$1001,customers!$G$1:$G$1001,,0)</f>
        <v>United States</v>
      </c>
      <c r="H245" t="str">
        <f>INDEX(products!$A$1:$G$49,MATCH(RFM_prep!$D245,products!$A$1:$A$49,0),MATCH(RFM_prep!H$2,products!$A$1:$G$1,0))</f>
        <v>Exc</v>
      </c>
      <c r="I245">
        <f>INDEX(products!$A$1:$G$49,MATCH(RFM_prep!$D245,products!$A$1:$A$49,0),MATCH(RFM_prep!I$2,products!$A$1:$G$1,0))</f>
        <v>12.15</v>
      </c>
      <c r="J245">
        <f>I245*E245</f>
        <v>36.450000000000003</v>
      </c>
      <c r="K245" t="str">
        <f>_xlfn.XLOOKUP(C245,customers!$A$2:$A$1001,customers!$I$2:$I$1001,,0)</f>
        <v>Yes</v>
      </c>
      <c r="L245" t="str">
        <f t="shared" si="15"/>
        <v>875</v>
      </c>
      <c r="N245" s="6" t="s">
        <v>943</v>
      </c>
      <c r="O245" s="8">
        <v>43572</v>
      </c>
      <c r="P245" s="7">
        <v>1</v>
      </c>
      <c r="Q245" s="7">
        <v>38.849999999999994</v>
      </c>
      <c r="S245" t="s">
        <v>943</v>
      </c>
      <c r="T245" s="8">
        <v>43572</v>
      </c>
      <c r="U245">
        <v>1</v>
      </c>
      <c r="V245">
        <v>38.849999999999994</v>
      </c>
      <c r="W245" s="7">
        <v>1221</v>
      </c>
      <c r="X245">
        <f t="shared" si="16"/>
        <v>0</v>
      </c>
      <c r="Y245">
        <f t="shared" si="17"/>
        <v>0</v>
      </c>
      <c r="Z245">
        <f t="shared" si="18"/>
        <v>5</v>
      </c>
      <c r="AA245" s="10">
        <f t="shared" si="19"/>
        <v>1.6666666666666667</v>
      </c>
      <c r="AB245"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At Risk</v>
      </c>
      <c r="AC245" t="str">
        <f>_xlfn.XLOOKUP(table_RFM_processed[[#This Row],[Customer ID]],table_RFM_preprocess[Customer ID],table_RFM_preprocess[Loyalty Card],,0)</f>
        <v>Yes</v>
      </c>
    </row>
    <row r="246" spans="1:29" x14ac:dyDescent="0.25">
      <c r="A246" s="2" t="s">
        <v>1860</v>
      </c>
      <c r="B246" s="3">
        <v>44114</v>
      </c>
      <c r="C246" s="2" t="s">
        <v>1861</v>
      </c>
      <c r="D246" t="s">
        <v>6144</v>
      </c>
      <c r="E246" s="2">
        <v>4</v>
      </c>
      <c r="F246" s="2" t="str">
        <f>_xlfn.XLOOKUP(C246,customers!$A$2:$A$1001,customers!$B$2:$B$1001,,0)</f>
        <v>Tammie Drynan</v>
      </c>
      <c r="G246" s="2" t="str">
        <f>_xlfn.XLOOKUP(C246,customers!$A$1:$A$1001,customers!$G$1:$G$1001,,0)</f>
        <v>United States</v>
      </c>
      <c r="H246" t="str">
        <f>INDEX(products!$A$1:$G$49,MATCH(RFM_prep!$D246,products!$A$1:$A$49,0),MATCH(RFM_prep!H$2,products!$A$1:$G$1,0))</f>
        <v>Exc</v>
      </c>
      <c r="I246">
        <f>INDEX(products!$A$1:$G$49,MATCH(RFM_prep!$D246,products!$A$1:$A$49,0),MATCH(RFM_prep!I$2,products!$A$1:$G$1,0))</f>
        <v>7.29</v>
      </c>
      <c r="J246">
        <f>I246*E246</f>
        <v>29.16</v>
      </c>
      <c r="K246" t="str">
        <f>_xlfn.XLOOKUP(C246,customers!$A$2:$A$1001,customers!$I$2:$I$1001,,0)</f>
        <v>Yes</v>
      </c>
      <c r="L246" t="str">
        <f t="shared" si="15"/>
        <v>679</v>
      </c>
      <c r="N246" s="6" t="s">
        <v>3746</v>
      </c>
      <c r="O246" s="8">
        <v>44290</v>
      </c>
      <c r="P246" s="7">
        <v>1</v>
      </c>
      <c r="Q246" s="7">
        <v>17.91</v>
      </c>
      <c r="S246" t="s">
        <v>3746</v>
      </c>
      <c r="T246" s="8">
        <v>44290</v>
      </c>
      <c r="U246">
        <v>1</v>
      </c>
      <c r="V246">
        <v>17.91</v>
      </c>
      <c r="W246" s="7">
        <v>503</v>
      </c>
      <c r="X246">
        <f t="shared" si="16"/>
        <v>6</v>
      </c>
      <c r="Y246">
        <f t="shared" si="17"/>
        <v>0</v>
      </c>
      <c r="Z246">
        <f t="shared" si="18"/>
        <v>2</v>
      </c>
      <c r="AA246" s="10">
        <f t="shared" si="19"/>
        <v>2.6666666666666665</v>
      </c>
      <c r="AB246"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At Risk</v>
      </c>
      <c r="AC246" t="str">
        <f>_xlfn.XLOOKUP(table_RFM_processed[[#This Row],[Customer ID]],table_RFM_preprocess[Customer ID],table_RFM_preprocess[Loyalty Card],,0)</f>
        <v>No</v>
      </c>
    </row>
    <row r="247" spans="1:29" x14ac:dyDescent="0.25">
      <c r="A247" s="2" t="s">
        <v>1866</v>
      </c>
      <c r="B247" s="3">
        <v>44702</v>
      </c>
      <c r="C247" s="2" t="s">
        <v>1867</v>
      </c>
      <c r="D247" t="s">
        <v>6181</v>
      </c>
      <c r="E247" s="2">
        <v>4</v>
      </c>
      <c r="F247" s="2" t="str">
        <f>_xlfn.XLOOKUP(C247,customers!$A$2:$A$1001,customers!$B$2:$B$1001,,0)</f>
        <v>Effie Yurkov</v>
      </c>
      <c r="G247" s="2" t="str">
        <f>_xlfn.XLOOKUP(C247,customers!$A$1:$A$1001,customers!$G$1:$G$1001,,0)</f>
        <v>United States</v>
      </c>
      <c r="H247" t="str">
        <f>INDEX(products!$A$1:$G$49,MATCH(RFM_prep!$D247,products!$A$1:$A$49,0),MATCH(RFM_prep!H$2,products!$A$1:$G$1,0))</f>
        <v>Lib</v>
      </c>
      <c r="I247">
        <f>INDEX(products!$A$1:$G$49,MATCH(RFM_prep!$D247,products!$A$1:$A$49,0),MATCH(RFM_prep!I$2,products!$A$1:$G$1,0))</f>
        <v>33.464999999999996</v>
      </c>
      <c r="J247">
        <f>I247*E247</f>
        <v>133.85999999999999</v>
      </c>
      <c r="K247" t="str">
        <f>_xlfn.XLOOKUP(C247,customers!$A$2:$A$1001,customers!$I$2:$I$1001,,0)</f>
        <v>No</v>
      </c>
      <c r="L247" t="str">
        <f t="shared" si="15"/>
        <v>91</v>
      </c>
      <c r="N247" s="6" t="s">
        <v>4400</v>
      </c>
      <c r="O247" s="8">
        <v>43720</v>
      </c>
      <c r="P247" s="7">
        <v>1</v>
      </c>
      <c r="Q247" s="7">
        <v>12.95</v>
      </c>
      <c r="S247" t="s">
        <v>4400</v>
      </c>
      <c r="T247" s="8">
        <v>43720</v>
      </c>
      <c r="U247">
        <v>1</v>
      </c>
      <c r="V247">
        <v>12.95</v>
      </c>
      <c r="W247" s="7">
        <v>1073</v>
      </c>
      <c r="X247">
        <f t="shared" si="16"/>
        <v>1</v>
      </c>
      <c r="Y247">
        <f t="shared" si="17"/>
        <v>0</v>
      </c>
      <c r="Z247">
        <f t="shared" si="18"/>
        <v>1</v>
      </c>
      <c r="AA247" s="10">
        <f t="shared" si="19"/>
        <v>0.66666666666666663</v>
      </c>
      <c r="AB247"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Lost</v>
      </c>
      <c r="AC247" t="str">
        <f>_xlfn.XLOOKUP(table_RFM_processed[[#This Row],[Customer ID]],table_RFM_preprocess[Customer ID],table_RFM_preprocess[Loyalty Card],,0)</f>
        <v>No</v>
      </c>
    </row>
    <row r="248" spans="1:29" x14ac:dyDescent="0.25">
      <c r="A248" s="2" t="s">
        <v>1872</v>
      </c>
      <c r="B248" s="3">
        <v>43951</v>
      </c>
      <c r="C248" s="2" t="s">
        <v>1873</v>
      </c>
      <c r="D248" t="s">
        <v>6145</v>
      </c>
      <c r="E248" s="2">
        <v>5</v>
      </c>
      <c r="F248" s="2" t="str">
        <f>_xlfn.XLOOKUP(C248,customers!$A$2:$A$1001,customers!$B$2:$B$1001,,0)</f>
        <v>Lexie Mallan</v>
      </c>
      <c r="G248" s="2" t="str">
        <f>_xlfn.XLOOKUP(C248,customers!$A$1:$A$1001,customers!$G$1:$G$1001,,0)</f>
        <v>United States</v>
      </c>
      <c r="H248" t="str">
        <f>INDEX(products!$A$1:$G$49,MATCH(RFM_prep!$D248,products!$A$1:$A$49,0),MATCH(RFM_prep!H$2,products!$A$1:$G$1,0))</f>
        <v>Lib</v>
      </c>
      <c r="I248">
        <f>INDEX(products!$A$1:$G$49,MATCH(RFM_prep!$D248,products!$A$1:$A$49,0),MATCH(RFM_prep!I$2,products!$A$1:$G$1,0))</f>
        <v>4.7549999999999999</v>
      </c>
      <c r="J248">
        <f>I248*E248</f>
        <v>23.774999999999999</v>
      </c>
      <c r="K248" t="str">
        <f>_xlfn.XLOOKUP(C248,customers!$A$2:$A$1001,customers!$I$2:$I$1001,,0)</f>
        <v>Yes</v>
      </c>
      <c r="L248" t="str">
        <f t="shared" si="15"/>
        <v>842</v>
      </c>
      <c r="N248" s="6" t="s">
        <v>4742</v>
      </c>
      <c r="O248" s="8">
        <v>43648</v>
      </c>
      <c r="P248" s="7">
        <v>1</v>
      </c>
      <c r="Q248" s="7">
        <v>27.5</v>
      </c>
      <c r="S248" t="s">
        <v>4742</v>
      </c>
      <c r="T248" s="8">
        <v>43648</v>
      </c>
      <c r="U248">
        <v>1</v>
      </c>
      <c r="V248">
        <v>27.5</v>
      </c>
      <c r="W248" s="7">
        <v>1145</v>
      </c>
      <c r="X248">
        <f t="shared" si="16"/>
        <v>1</v>
      </c>
      <c r="Y248">
        <f t="shared" si="17"/>
        <v>0</v>
      </c>
      <c r="Z248">
        <f t="shared" si="18"/>
        <v>4</v>
      </c>
      <c r="AA248" s="10">
        <f t="shared" si="19"/>
        <v>1.6666666666666667</v>
      </c>
      <c r="AB248"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At Risk</v>
      </c>
      <c r="AC248" t="str">
        <f>_xlfn.XLOOKUP(table_RFM_processed[[#This Row],[Customer ID]],table_RFM_preprocess[Customer ID],table_RFM_preprocess[Loyalty Card],,0)</f>
        <v>Yes</v>
      </c>
    </row>
    <row r="249" spans="1:29" x14ac:dyDescent="0.25">
      <c r="A249" s="2" t="s">
        <v>1878</v>
      </c>
      <c r="B249" s="3">
        <v>44542</v>
      </c>
      <c r="C249" s="2" t="s">
        <v>1879</v>
      </c>
      <c r="D249" t="s">
        <v>6143</v>
      </c>
      <c r="E249" s="2">
        <v>3</v>
      </c>
      <c r="F249" s="2" t="str">
        <f>_xlfn.XLOOKUP(C249,customers!$A$2:$A$1001,customers!$B$2:$B$1001,,0)</f>
        <v>Georgena Bentjens</v>
      </c>
      <c r="G249" s="2" t="str">
        <f>_xlfn.XLOOKUP(C249,customers!$A$1:$A$1001,customers!$G$1:$G$1001,,0)</f>
        <v>United Kingdom</v>
      </c>
      <c r="H249" t="str">
        <f>INDEX(products!$A$1:$G$49,MATCH(RFM_prep!$D249,products!$A$1:$A$49,0),MATCH(RFM_prep!H$2,products!$A$1:$G$1,0))</f>
        <v>Lib</v>
      </c>
      <c r="I249">
        <f>INDEX(products!$A$1:$G$49,MATCH(RFM_prep!$D249,products!$A$1:$A$49,0),MATCH(RFM_prep!I$2,products!$A$1:$G$1,0))</f>
        <v>12.95</v>
      </c>
      <c r="J249">
        <f>I249*E249</f>
        <v>38.849999999999994</v>
      </c>
      <c r="K249" t="str">
        <f>_xlfn.XLOOKUP(C249,customers!$A$2:$A$1001,customers!$I$2:$I$1001,,0)</f>
        <v>No</v>
      </c>
      <c r="L249" t="str">
        <f t="shared" si="15"/>
        <v>251</v>
      </c>
      <c r="N249" s="6" t="s">
        <v>785</v>
      </c>
      <c r="O249" s="8">
        <v>43719</v>
      </c>
      <c r="P249" s="7">
        <v>2</v>
      </c>
      <c r="Q249" s="7">
        <v>102.75999999999999</v>
      </c>
      <c r="S249" t="s">
        <v>785</v>
      </c>
      <c r="T249" s="8">
        <v>43719</v>
      </c>
      <c r="U249">
        <v>2</v>
      </c>
      <c r="V249">
        <v>102.75999999999999</v>
      </c>
      <c r="W249" s="7">
        <v>1074</v>
      </c>
      <c r="X249">
        <f t="shared" si="16"/>
        <v>1</v>
      </c>
      <c r="Y249">
        <f t="shared" si="17"/>
        <v>9</v>
      </c>
      <c r="Z249">
        <f t="shared" si="18"/>
        <v>8</v>
      </c>
      <c r="AA249" s="10">
        <f t="shared" si="19"/>
        <v>6</v>
      </c>
      <c r="AB249"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Promising</v>
      </c>
      <c r="AC249" t="str">
        <f>_xlfn.XLOOKUP(table_RFM_processed[[#This Row],[Customer ID]],table_RFM_preprocess[Customer ID],table_RFM_preprocess[Loyalty Card],,0)</f>
        <v>No</v>
      </c>
    </row>
    <row r="250" spans="1:29" x14ac:dyDescent="0.25">
      <c r="A250" s="2" t="s">
        <v>1884</v>
      </c>
      <c r="B250" s="3">
        <v>44131</v>
      </c>
      <c r="C250" s="2" t="s">
        <v>1885</v>
      </c>
      <c r="D250" t="s">
        <v>6178</v>
      </c>
      <c r="E250" s="2">
        <v>6</v>
      </c>
      <c r="F250" s="2" t="str">
        <f>_xlfn.XLOOKUP(C250,customers!$A$2:$A$1001,customers!$B$2:$B$1001,,0)</f>
        <v>Delmar Beasant</v>
      </c>
      <c r="G250" s="2" t="str">
        <f>_xlfn.XLOOKUP(C250,customers!$A$1:$A$1001,customers!$G$1:$G$1001,,0)</f>
        <v>Ireland</v>
      </c>
      <c r="H250" t="str">
        <f>INDEX(products!$A$1:$G$49,MATCH(RFM_prep!$D250,products!$A$1:$A$49,0),MATCH(RFM_prep!H$2,products!$A$1:$G$1,0))</f>
        <v>Rob</v>
      </c>
      <c r="I250">
        <f>INDEX(products!$A$1:$G$49,MATCH(RFM_prep!$D250,products!$A$1:$A$49,0),MATCH(RFM_prep!I$2,products!$A$1:$G$1,0))</f>
        <v>3.5849999999999995</v>
      </c>
      <c r="J250">
        <f>I250*E250</f>
        <v>21.509999999999998</v>
      </c>
      <c r="K250" t="str">
        <f>_xlfn.XLOOKUP(C250,customers!$A$2:$A$1001,customers!$I$2:$I$1001,,0)</f>
        <v>Yes</v>
      </c>
      <c r="L250" t="str">
        <f t="shared" si="15"/>
        <v>662</v>
      </c>
      <c r="N250" s="6" t="s">
        <v>2292</v>
      </c>
      <c r="O250" s="8">
        <v>43676</v>
      </c>
      <c r="P250" s="7">
        <v>2</v>
      </c>
      <c r="Q250" s="7">
        <v>27.674999999999997</v>
      </c>
      <c r="S250" t="s">
        <v>2292</v>
      </c>
      <c r="T250" s="8">
        <v>43676</v>
      </c>
      <c r="U250">
        <v>2</v>
      </c>
      <c r="V250">
        <v>27.674999999999997</v>
      </c>
      <c r="W250" s="7">
        <v>1117</v>
      </c>
      <c r="X250">
        <f t="shared" si="16"/>
        <v>1</v>
      </c>
      <c r="Y250">
        <f t="shared" si="17"/>
        <v>9</v>
      </c>
      <c r="Z250">
        <f t="shared" si="18"/>
        <v>4</v>
      </c>
      <c r="AA250" s="10">
        <f t="shared" si="19"/>
        <v>4.666666666666667</v>
      </c>
      <c r="AB250"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Need Attention</v>
      </c>
      <c r="AC250" t="str">
        <f>_xlfn.XLOOKUP(table_RFM_processed[[#This Row],[Customer ID]],table_RFM_preprocess[Customer ID],table_RFM_preprocess[Loyalty Card],,0)</f>
        <v>Yes</v>
      </c>
    </row>
    <row r="251" spans="1:29" x14ac:dyDescent="0.25">
      <c r="A251" s="2" t="s">
        <v>1889</v>
      </c>
      <c r="B251" s="3">
        <v>44019</v>
      </c>
      <c r="C251" s="2" t="s">
        <v>1890</v>
      </c>
      <c r="D251" t="s">
        <v>6147</v>
      </c>
      <c r="E251" s="2">
        <v>1</v>
      </c>
      <c r="F251" s="2" t="str">
        <f>_xlfn.XLOOKUP(C251,customers!$A$2:$A$1001,customers!$B$2:$B$1001,,0)</f>
        <v>Lyn Entwistle</v>
      </c>
      <c r="G251" s="2" t="str">
        <f>_xlfn.XLOOKUP(C251,customers!$A$1:$A$1001,customers!$G$1:$G$1001,,0)</f>
        <v>United States</v>
      </c>
      <c r="H251" t="str">
        <f>INDEX(products!$A$1:$G$49,MATCH(RFM_prep!$D251,products!$A$1:$A$49,0),MATCH(RFM_prep!H$2,products!$A$1:$G$1,0))</f>
        <v>Ara</v>
      </c>
      <c r="I251">
        <f>INDEX(products!$A$1:$G$49,MATCH(RFM_prep!$D251,products!$A$1:$A$49,0),MATCH(RFM_prep!I$2,products!$A$1:$G$1,0))</f>
        <v>9.9499999999999993</v>
      </c>
      <c r="J251">
        <f>I251*E251</f>
        <v>9.9499999999999993</v>
      </c>
      <c r="K251" t="str">
        <f>_xlfn.XLOOKUP(C251,customers!$A$2:$A$1001,customers!$I$2:$I$1001,,0)</f>
        <v>Yes</v>
      </c>
      <c r="L251" t="str">
        <f t="shared" si="15"/>
        <v>774</v>
      </c>
      <c r="N251" s="6" t="s">
        <v>3194</v>
      </c>
      <c r="O251" s="8">
        <v>44375</v>
      </c>
      <c r="P251" s="7">
        <v>4</v>
      </c>
      <c r="Q251" s="7">
        <v>206.59999999999997</v>
      </c>
      <c r="S251" t="s">
        <v>3194</v>
      </c>
      <c r="T251" s="8">
        <v>44375</v>
      </c>
      <c r="U251">
        <v>4</v>
      </c>
      <c r="V251">
        <v>206.59999999999997</v>
      </c>
      <c r="W251" s="7">
        <v>418</v>
      </c>
      <c r="X251">
        <f t="shared" si="16"/>
        <v>6</v>
      </c>
      <c r="Y251">
        <f t="shared" si="17"/>
        <v>9</v>
      </c>
      <c r="Z251">
        <f t="shared" si="18"/>
        <v>9</v>
      </c>
      <c r="AA251" s="10">
        <f t="shared" si="19"/>
        <v>8</v>
      </c>
      <c r="AB251"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Loyal</v>
      </c>
      <c r="AC251" t="str">
        <f>_xlfn.XLOOKUP(table_RFM_processed[[#This Row],[Customer ID]],table_RFM_preprocess[Customer ID],table_RFM_preprocess[Loyalty Card],,0)</f>
        <v>Yes</v>
      </c>
    </row>
    <row r="252" spans="1:29" x14ac:dyDescent="0.25">
      <c r="A252" s="2" t="s">
        <v>1895</v>
      </c>
      <c r="B252" s="3">
        <v>43861</v>
      </c>
      <c r="C252" s="2" t="s">
        <v>1935</v>
      </c>
      <c r="D252" t="s">
        <v>6170</v>
      </c>
      <c r="E252" s="2">
        <v>1</v>
      </c>
      <c r="F252" s="2" t="str">
        <f>_xlfn.XLOOKUP(C252,customers!$A$2:$A$1001,customers!$B$2:$B$1001,,0)</f>
        <v>Zacharias Kiffe</v>
      </c>
      <c r="G252" s="2" t="str">
        <f>_xlfn.XLOOKUP(C252,customers!$A$1:$A$1001,customers!$G$1:$G$1001,,0)</f>
        <v>United States</v>
      </c>
      <c r="H252" t="str">
        <f>INDEX(products!$A$1:$G$49,MATCH(RFM_prep!$D252,products!$A$1:$A$49,0),MATCH(RFM_prep!H$2,products!$A$1:$G$1,0))</f>
        <v>Lib</v>
      </c>
      <c r="I252">
        <f>INDEX(products!$A$1:$G$49,MATCH(RFM_prep!$D252,products!$A$1:$A$49,0),MATCH(RFM_prep!I$2,products!$A$1:$G$1,0))</f>
        <v>15.85</v>
      </c>
      <c r="J252">
        <f>I252*E252</f>
        <v>15.85</v>
      </c>
      <c r="K252" t="str">
        <f>_xlfn.XLOOKUP(C252,customers!$A$2:$A$1001,customers!$I$2:$I$1001,,0)</f>
        <v>Yes</v>
      </c>
      <c r="L252" t="str">
        <f t="shared" si="15"/>
        <v>932</v>
      </c>
      <c r="N252" s="6" t="s">
        <v>1702</v>
      </c>
      <c r="O252" s="8">
        <v>43829</v>
      </c>
      <c r="P252" s="7">
        <v>1</v>
      </c>
      <c r="Q252" s="7">
        <v>23.31</v>
      </c>
      <c r="S252" t="s">
        <v>1702</v>
      </c>
      <c r="T252" s="8">
        <v>43829</v>
      </c>
      <c r="U252">
        <v>1</v>
      </c>
      <c r="V252">
        <v>23.31</v>
      </c>
      <c r="W252" s="7">
        <v>964</v>
      </c>
      <c r="X252">
        <f t="shared" si="16"/>
        <v>2</v>
      </c>
      <c r="Y252">
        <f t="shared" si="17"/>
        <v>0</v>
      </c>
      <c r="Z252">
        <f t="shared" si="18"/>
        <v>3</v>
      </c>
      <c r="AA252" s="10">
        <f t="shared" si="19"/>
        <v>1.6666666666666667</v>
      </c>
      <c r="AB252"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At Risk</v>
      </c>
      <c r="AC252" t="str">
        <f>_xlfn.XLOOKUP(table_RFM_processed[[#This Row],[Customer ID]],table_RFM_preprocess[Customer ID],table_RFM_preprocess[Loyalty Card],,0)</f>
        <v>No</v>
      </c>
    </row>
    <row r="253" spans="1:29" x14ac:dyDescent="0.25">
      <c r="A253" s="2" t="s">
        <v>1900</v>
      </c>
      <c r="B253" s="3">
        <v>43879</v>
      </c>
      <c r="C253" s="2" t="s">
        <v>1901</v>
      </c>
      <c r="D253" t="s">
        <v>6174</v>
      </c>
      <c r="E253" s="2">
        <v>1</v>
      </c>
      <c r="F253" s="2" t="str">
        <f>_xlfn.XLOOKUP(C253,customers!$A$2:$A$1001,customers!$B$2:$B$1001,,0)</f>
        <v>Mercedes Acott</v>
      </c>
      <c r="G253" s="2" t="str">
        <f>_xlfn.XLOOKUP(C253,customers!$A$1:$A$1001,customers!$G$1:$G$1001,,0)</f>
        <v>United States</v>
      </c>
      <c r="H253" t="str">
        <f>INDEX(products!$A$1:$G$49,MATCH(RFM_prep!$D253,products!$A$1:$A$49,0),MATCH(RFM_prep!H$2,products!$A$1:$G$1,0))</f>
        <v>Rob</v>
      </c>
      <c r="I253">
        <f>INDEX(products!$A$1:$G$49,MATCH(RFM_prep!$D253,products!$A$1:$A$49,0),MATCH(RFM_prep!I$2,products!$A$1:$G$1,0))</f>
        <v>2.9849999999999999</v>
      </c>
      <c r="J253">
        <f>I253*E253</f>
        <v>2.9849999999999999</v>
      </c>
      <c r="K253" t="str">
        <f>_xlfn.XLOOKUP(C253,customers!$A$2:$A$1001,customers!$I$2:$I$1001,,0)</f>
        <v>Yes</v>
      </c>
      <c r="L253" t="str">
        <f t="shared" si="15"/>
        <v>914</v>
      </c>
      <c r="N253" s="6" t="s">
        <v>3188</v>
      </c>
      <c r="O253" s="8">
        <v>43962</v>
      </c>
      <c r="P253" s="7">
        <v>1</v>
      </c>
      <c r="Q253" s="7">
        <v>26.19</v>
      </c>
      <c r="S253" t="s">
        <v>3188</v>
      </c>
      <c r="T253" s="8">
        <v>43962</v>
      </c>
      <c r="U253">
        <v>1</v>
      </c>
      <c r="V253">
        <v>26.19</v>
      </c>
      <c r="W253" s="7">
        <v>831</v>
      </c>
      <c r="X253">
        <f t="shared" si="16"/>
        <v>3</v>
      </c>
      <c r="Y253">
        <f t="shared" si="17"/>
        <v>0</v>
      </c>
      <c r="Z253">
        <f t="shared" si="18"/>
        <v>4</v>
      </c>
      <c r="AA253" s="10">
        <f t="shared" si="19"/>
        <v>2.3333333333333335</v>
      </c>
      <c r="AB253"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At Risk</v>
      </c>
      <c r="AC253" t="str">
        <f>_xlfn.XLOOKUP(table_RFM_processed[[#This Row],[Customer ID]],table_RFM_preprocess[Customer ID],table_RFM_preprocess[Loyalty Card],,0)</f>
        <v>No</v>
      </c>
    </row>
    <row r="254" spans="1:29" x14ac:dyDescent="0.25">
      <c r="A254" s="2" t="s">
        <v>1906</v>
      </c>
      <c r="B254" s="3">
        <v>44360</v>
      </c>
      <c r="C254" s="2" t="s">
        <v>1907</v>
      </c>
      <c r="D254" t="s">
        <v>6141</v>
      </c>
      <c r="E254" s="2">
        <v>5</v>
      </c>
      <c r="F254" s="2" t="str">
        <f>_xlfn.XLOOKUP(C254,customers!$A$2:$A$1001,customers!$B$2:$B$1001,,0)</f>
        <v>Connor Heaviside</v>
      </c>
      <c r="G254" s="2" t="str">
        <f>_xlfn.XLOOKUP(C254,customers!$A$1:$A$1001,customers!$G$1:$G$1001,,0)</f>
        <v>United States</v>
      </c>
      <c r="H254" t="str">
        <f>INDEX(products!$A$1:$G$49,MATCH(RFM_prep!$D254,products!$A$1:$A$49,0),MATCH(RFM_prep!H$2,products!$A$1:$G$1,0))</f>
        <v>Exc</v>
      </c>
      <c r="I254">
        <f>INDEX(products!$A$1:$G$49,MATCH(RFM_prep!$D254,products!$A$1:$A$49,0),MATCH(RFM_prep!I$2,products!$A$1:$G$1,0))</f>
        <v>13.75</v>
      </c>
      <c r="J254">
        <f>I254*E254</f>
        <v>68.75</v>
      </c>
      <c r="K254" t="str">
        <f>_xlfn.XLOOKUP(C254,customers!$A$2:$A$1001,customers!$I$2:$I$1001,,0)</f>
        <v>Yes</v>
      </c>
      <c r="L254" t="str">
        <f t="shared" si="15"/>
        <v>433</v>
      </c>
      <c r="N254" s="6" t="s">
        <v>4724</v>
      </c>
      <c r="O254" s="8">
        <v>44209</v>
      </c>
      <c r="P254" s="7">
        <v>1</v>
      </c>
      <c r="Q254" s="7">
        <v>5.3699999999999992</v>
      </c>
      <c r="S254" t="s">
        <v>4724</v>
      </c>
      <c r="T254" s="8">
        <v>44209</v>
      </c>
      <c r="U254">
        <v>1</v>
      </c>
      <c r="V254">
        <v>5.3699999999999992</v>
      </c>
      <c r="W254" s="7">
        <v>584</v>
      </c>
      <c r="X254">
        <f t="shared" si="16"/>
        <v>5</v>
      </c>
      <c r="Y254">
        <f t="shared" si="17"/>
        <v>0</v>
      </c>
      <c r="Z254">
        <f t="shared" si="18"/>
        <v>0</v>
      </c>
      <c r="AA254" s="10">
        <f t="shared" si="19"/>
        <v>1.6666666666666667</v>
      </c>
      <c r="AB254"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At Risk</v>
      </c>
      <c r="AC254" t="str">
        <f>_xlfn.XLOOKUP(table_RFM_processed[[#This Row],[Customer ID]],table_RFM_preprocess[Customer ID],table_RFM_preprocess[Loyalty Card],,0)</f>
        <v>Yes</v>
      </c>
    </row>
    <row r="255" spans="1:29" x14ac:dyDescent="0.25">
      <c r="A255" s="2" t="s">
        <v>1912</v>
      </c>
      <c r="B255" s="3">
        <v>44779</v>
      </c>
      <c r="C255" s="2" t="s">
        <v>1913</v>
      </c>
      <c r="D255" t="s">
        <v>6147</v>
      </c>
      <c r="E255" s="2">
        <v>3</v>
      </c>
      <c r="F255" s="2" t="str">
        <f>_xlfn.XLOOKUP(C255,customers!$A$2:$A$1001,customers!$B$2:$B$1001,,0)</f>
        <v>Devy Bulbrook</v>
      </c>
      <c r="G255" s="2" t="str">
        <f>_xlfn.XLOOKUP(C255,customers!$A$1:$A$1001,customers!$G$1:$G$1001,,0)</f>
        <v>United States</v>
      </c>
      <c r="H255" t="str">
        <f>INDEX(products!$A$1:$G$49,MATCH(RFM_prep!$D255,products!$A$1:$A$49,0),MATCH(RFM_prep!H$2,products!$A$1:$G$1,0))</f>
        <v>Ara</v>
      </c>
      <c r="I255">
        <f>INDEX(products!$A$1:$G$49,MATCH(RFM_prep!$D255,products!$A$1:$A$49,0),MATCH(RFM_prep!I$2,products!$A$1:$G$1,0))</f>
        <v>9.9499999999999993</v>
      </c>
      <c r="J255">
        <f>I255*E255</f>
        <v>29.849999999999998</v>
      </c>
      <c r="K255" t="str">
        <f>_xlfn.XLOOKUP(C255,customers!$A$2:$A$1001,customers!$I$2:$I$1001,,0)</f>
        <v>No</v>
      </c>
      <c r="L255" t="str">
        <f t="shared" si="15"/>
        <v>14</v>
      </c>
      <c r="N255" s="6" t="s">
        <v>3701</v>
      </c>
      <c r="O255" s="8">
        <v>44526</v>
      </c>
      <c r="P255" s="7">
        <v>1</v>
      </c>
      <c r="Q255" s="7">
        <v>19.02</v>
      </c>
      <c r="S255" t="s">
        <v>3701</v>
      </c>
      <c r="T255" s="8">
        <v>44526</v>
      </c>
      <c r="U255">
        <v>1</v>
      </c>
      <c r="V255">
        <v>19.02</v>
      </c>
      <c r="W255" s="7">
        <v>267</v>
      </c>
      <c r="X255">
        <f t="shared" si="16"/>
        <v>7</v>
      </c>
      <c r="Y255">
        <f t="shared" si="17"/>
        <v>0</v>
      </c>
      <c r="Z255">
        <f t="shared" si="18"/>
        <v>2</v>
      </c>
      <c r="AA255" s="10">
        <f t="shared" si="19"/>
        <v>3</v>
      </c>
      <c r="AB255"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Need Attention</v>
      </c>
      <c r="AC255" t="str">
        <f>_xlfn.XLOOKUP(table_RFM_processed[[#This Row],[Customer ID]],table_RFM_preprocess[Customer ID],table_RFM_preprocess[Loyalty Card],,0)</f>
        <v>Yes</v>
      </c>
    </row>
    <row r="256" spans="1:29" x14ac:dyDescent="0.25">
      <c r="A256" s="2" t="s">
        <v>1917</v>
      </c>
      <c r="B256" s="3">
        <v>44523</v>
      </c>
      <c r="C256" s="2" t="s">
        <v>1918</v>
      </c>
      <c r="D256" t="s">
        <v>6162</v>
      </c>
      <c r="E256" s="2">
        <v>4</v>
      </c>
      <c r="F256" s="2" t="str">
        <f>_xlfn.XLOOKUP(C256,customers!$A$2:$A$1001,customers!$B$2:$B$1001,,0)</f>
        <v>Leia Kernan</v>
      </c>
      <c r="G256" s="2" t="str">
        <f>_xlfn.XLOOKUP(C256,customers!$A$1:$A$1001,customers!$G$1:$G$1001,,0)</f>
        <v>United States</v>
      </c>
      <c r="H256" t="str">
        <f>INDEX(products!$A$1:$G$49,MATCH(RFM_prep!$D256,products!$A$1:$A$49,0),MATCH(RFM_prep!H$2,products!$A$1:$G$1,0))</f>
        <v>Lib</v>
      </c>
      <c r="I256">
        <f>INDEX(products!$A$1:$G$49,MATCH(RFM_prep!$D256,products!$A$1:$A$49,0),MATCH(RFM_prep!I$2,products!$A$1:$G$1,0))</f>
        <v>14.55</v>
      </c>
      <c r="J256">
        <f>I256*E256</f>
        <v>58.2</v>
      </c>
      <c r="K256" t="str">
        <f>_xlfn.XLOOKUP(C256,customers!$A$2:$A$1001,customers!$I$2:$I$1001,,0)</f>
        <v>No</v>
      </c>
      <c r="L256" t="str">
        <f t="shared" si="15"/>
        <v>270</v>
      </c>
      <c r="N256" s="6" t="s">
        <v>5979</v>
      </c>
      <c r="O256" s="8">
        <v>43703</v>
      </c>
      <c r="P256" s="7">
        <v>1</v>
      </c>
      <c r="Q256" s="7">
        <v>148.92499999999998</v>
      </c>
      <c r="S256" t="s">
        <v>5979</v>
      </c>
      <c r="T256" s="8">
        <v>43703</v>
      </c>
      <c r="U256">
        <v>1</v>
      </c>
      <c r="V256">
        <v>148.92499999999998</v>
      </c>
      <c r="W256" s="7">
        <v>1090</v>
      </c>
      <c r="X256">
        <f t="shared" si="16"/>
        <v>1</v>
      </c>
      <c r="Y256">
        <f t="shared" si="17"/>
        <v>0</v>
      </c>
      <c r="Z256">
        <f t="shared" si="18"/>
        <v>9</v>
      </c>
      <c r="AA256" s="10">
        <f t="shared" si="19"/>
        <v>3.3333333333333335</v>
      </c>
      <c r="AB256"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Need Attention</v>
      </c>
      <c r="AC256" t="str">
        <f>_xlfn.XLOOKUP(table_RFM_processed[[#This Row],[Customer ID]],table_RFM_preprocess[Customer ID],table_RFM_preprocess[Loyalty Card],,0)</f>
        <v>No</v>
      </c>
    </row>
    <row r="257" spans="1:29" x14ac:dyDescent="0.25">
      <c r="A257" s="2" t="s">
        <v>1923</v>
      </c>
      <c r="B257" s="3">
        <v>44482</v>
      </c>
      <c r="C257" s="2" t="s">
        <v>1924</v>
      </c>
      <c r="D257" t="s">
        <v>6173</v>
      </c>
      <c r="E257" s="2">
        <v>4</v>
      </c>
      <c r="F257" s="2" t="str">
        <f>_xlfn.XLOOKUP(C257,customers!$A$2:$A$1001,customers!$B$2:$B$1001,,0)</f>
        <v>Rosaline McLae</v>
      </c>
      <c r="G257" s="2" t="str">
        <f>_xlfn.XLOOKUP(C257,customers!$A$1:$A$1001,customers!$G$1:$G$1001,,0)</f>
        <v>United Kingdom</v>
      </c>
      <c r="H257" t="str">
        <f>INDEX(products!$A$1:$G$49,MATCH(RFM_prep!$D257,products!$A$1:$A$49,0),MATCH(RFM_prep!H$2,products!$A$1:$G$1,0))</f>
        <v>Rob</v>
      </c>
      <c r="I257">
        <f>INDEX(products!$A$1:$G$49,MATCH(RFM_prep!$D257,products!$A$1:$A$49,0),MATCH(RFM_prep!I$2,products!$A$1:$G$1,0))</f>
        <v>7.169999999999999</v>
      </c>
      <c r="J257">
        <f>I257*E257</f>
        <v>28.679999999999996</v>
      </c>
      <c r="K257" t="str">
        <f>_xlfn.XLOOKUP(C257,customers!$A$2:$A$1001,customers!$I$2:$I$1001,,0)</f>
        <v>No</v>
      </c>
      <c r="L257" t="str">
        <f t="shared" si="15"/>
        <v>311</v>
      </c>
      <c r="N257" s="6" t="s">
        <v>2051</v>
      </c>
      <c r="O257" s="8">
        <v>43992</v>
      </c>
      <c r="P257" s="7">
        <v>1</v>
      </c>
      <c r="Q257" s="7">
        <v>109.93999999999998</v>
      </c>
      <c r="S257" t="s">
        <v>2051</v>
      </c>
      <c r="T257" s="8">
        <v>43992</v>
      </c>
      <c r="U257">
        <v>1</v>
      </c>
      <c r="V257">
        <v>109.93999999999998</v>
      </c>
      <c r="W257" s="7">
        <v>801</v>
      </c>
      <c r="X257">
        <f t="shared" si="16"/>
        <v>3</v>
      </c>
      <c r="Y257">
        <f t="shared" si="17"/>
        <v>0</v>
      </c>
      <c r="Z257">
        <f t="shared" si="18"/>
        <v>8</v>
      </c>
      <c r="AA257" s="10">
        <f t="shared" si="19"/>
        <v>3.6666666666666665</v>
      </c>
      <c r="AB257"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Need Attention</v>
      </c>
      <c r="AC257" t="str">
        <f>_xlfn.XLOOKUP(table_RFM_processed[[#This Row],[Customer ID]],table_RFM_preprocess[Customer ID],table_RFM_preprocess[Loyalty Card],,0)</f>
        <v>Yes</v>
      </c>
    </row>
    <row r="258" spans="1:29" x14ac:dyDescent="0.25">
      <c r="A258" s="2" t="s">
        <v>1928</v>
      </c>
      <c r="B258" s="3">
        <v>44439</v>
      </c>
      <c r="C258" s="2" t="s">
        <v>1929</v>
      </c>
      <c r="D258" t="s">
        <v>6173</v>
      </c>
      <c r="E258" s="2">
        <v>3</v>
      </c>
      <c r="F258" s="2" t="str">
        <f>_xlfn.XLOOKUP(C258,customers!$A$2:$A$1001,customers!$B$2:$B$1001,,0)</f>
        <v>Cleve Blowfelde</v>
      </c>
      <c r="G258" s="2" t="str">
        <f>_xlfn.XLOOKUP(C258,customers!$A$1:$A$1001,customers!$G$1:$G$1001,,0)</f>
        <v>United States</v>
      </c>
      <c r="H258" t="str">
        <f>INDEX(products!$A$1:$G$49,MATCH(RFM_prep!$D258,products!$A$1:$A$49,0),MATCH(RFM_prep!H$2,products!$A$1:$G$1,0))</f>
        <v>Rob</v>
      </c>
      <c r="I258">
        <f>INDEX(products!$A$1:$G$49,MATCH(RFM_prep!$D258,products!$A$1:$A$49,0),MATCH(RFM_prep!I$2,products!$A$1:$G$1,0))</f>
        <v>7.169999999999999</v>
      </c>
      <c r="J258">
        <f>I258*E258</f>
        <v>21.509999999999998</v>
      </c>
      <c r="K258" t="str">
        <f>_xlfn.XLOOKUP(C258,customers!$A$2:$A$1001,customers!$I$2:$I$1001,,0)</f>
        <v>No</v>
      </c>
      <c r="L258" t="str">
        <f t="shared" si="15"/>
        <v>354</v>
      </c>
      <c r="N258" s="6" t="s">
        <v>4257</v>
      </c>
      <c r="O258" s="8">
        <v>44451</v>
      </c>
      <c r="P258" s="7">
        <v>1</v>
      </c>
      <c r="Q258" s="7">
        <v>59.699999999999996</v>
      </c>
      <c r="S258" t="s">
        <v>4257</v>
      </c>
      <c r="T258" s="8">
        <v>44451</v>
      </c>
      <c r="U258">
        <v>1</v>
      </c>
      <c r="V258">
        <v>59.699999999999996</v>
      </c>
      <c r="W258" s="7">
        <v>342</v>
      </c>
      <c r="X258">
        <f t="shared" si="16"/>
        <v>7</v>
      </c>
      <c r="Y258">
        <f t="shared" si="17"/>
        <v>0</v>
      </c>
      <c r="Z258">
        <f t="shared" si="18"/>
        <v>7</v>
      </c>
      <c r="AA258" s="10">
        <f t="shared" si="19"/>
        <v>4.666666666666667</v>
      </c>
      <c r="AB258"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Need Attention</v>
      </c>
      <c r="AC258" t="str">
        <f>_xlfn.XLOOKUP(table_RFM_processed[[#This Row],[Customer ID]],table_RFM_preprocess[Customer ID],table_RFM_preprocess[Loyalty Card],,0)</f>
        <v>No</v>
      </c>
    </row>
    <row r="259" spans="1:29" x14ac:dyDescent="0.25">
      <c r="A259" s="2" t="s">
        <v>1934</v>
      </c>
      <c r="B259" s="3">
        <v>43846</v>
      </c>
      <c r="C259" s="2" t="s">
        <v>1935</v>
      </c>
      <c r="D259" t="s">
        <v>6160</v>
      </c>
      <c r="E259" s="2">
        <v>2</v>
      </c>
      <c r="F259" s="2" t="str">
        <f>_xlfn.XLOOKUP(C259,customers!$A$2:$A$1001,customers!$B$2:$B$1001,,0)</f>
        <v>Zacharias Kiffe</v>
      </c>
      <c r="G259" s="2" t="str">
        <f>_xlfn.XLOOKUP(C259,customers!$A$1:$A$1001,customers!$G$1:$G$1001,,0)</f>
        <v>United States</v>
      </c>
      <c r="H259" t="str">
        <f>INDEX(products!$A$1:$G$49,MATCH(RFM_prep!$D259,products!$A$1:$A$49,0),MATCH(RFM_prep!H$2,products!$A$1:$G$1,0))</f>
        <v>Lib</v>
      </c>
      <c r="I259">
        <f>INDEX(products!$A$1:$G$49,MATCH(RFM_prep!$D259,products!$A$1:$A$49,0),MATCH(RFM_prep!I$2,products!$A$1:$G$1,0))</f>
        <v>8.73</v>
      </c>
      <c r="J259">
        <f>I259*E259</f>
        <v>17.46</v>
      </c>
      <c r="K259" t="str">
        <f>_xlfn.XLOOKUP(C259,customers!$A$2:$A$1001,customers!$I$2:$I$1001,,0)</f>
        <v>Yes</v>
      </c>
      <c r="L259" t="str">
        <f t="shared" ref="L259:L322" si="20">TEXT(DATEDIF(B259, DATE(2022,8,20), "d"), "0")</f>
        <v>947</v>
      </c>
      <c r="N259" s="6" t="s">
        <v>5113</v>
      </c>
      <c r="O259" s="8">
        <v>44761</v>
      </c>
      <c r="P259" s="7">
        <v>3</v>
      </c>
      <c r="Q259" s="7">
        <v>317.06999999999994</v>
      </c>
      <c r="S259" t="s">
        <v>5113</v>
      </c>
      <c r="T259" s="8">
        <v>44761</v>
      </c>
      <c r="U259">
        <v>3</v>
      </c>
      <c r="V259">
        <v>317.06999999999994</v>
      </c>
      <c r="W259" s="7">
        <v>925</v>
      </c>
      <c r="X259">
        <f t="shared" si="16"/>
        <v>2</v>
      </c>
      <c r="Y259">
        <f t="shared" si="17"/>
        <v>9</v>
      </c>
      <c r="Z259">
        <f t="shared" si="18"/>
        <v>9</v>
      </c>
      <c r="AA259" s="10">
        <f t="shared" si="19"/>
        <v>6.666666666666667</v>
      </c>
      <c r="AB259"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Promising</v>
      </c>
      <c r="AC259" t="str">
        <f>_xlfn.XLOOKUP(table_RFM_processed[[#This Row],[Customer ID]],table_RFM_preprocess[Customer ID],table_RFM_preprocess[Loyalty Card],,0)</f>
        <v>No</v>
      </c>
    </row>
    <row r="260" spans="1:29" x14ac:dyDescent="0.25">
      <c r="A260" s="2" t="s">
        <v>1940</v>
      </c>
      <c r="B260" s="3">
        <v>44676</v>
      </c>
      <c r="C260" s="2" t="s">
        <v>1941</v>
      </c>
      <c r="D260" t="s">
        <v>6185</v>
      </c>
      <c r="E260" s="2">
        <v>1</v>
      </c>
      <c r="F260" s="2" t="str">
        <f>_xlfn.XLOOKUP(C260,customers!$A$2:$A$1001,customers!$B$2:$B$1001,,0)</f>
        <v>Denyse O'Calleran</v>
      </c>
      <c r="G260" s="2" t="str">
        <f>_xlfn.XLOOKUP(C260,customers!$A$1:$A$1001,customers!$G$1:$G$1001,,0)</f>
        <v>United States</v>
      </c>
      <c r="H260" t="str">
        <f>INDEX(products!$A$1:$G$49,MATCH(RFM_prep!$D260,products!$A$1:$A$49,0),MATCH(RFM_prep!H$2,products!$A$1:$G$1,0))</f>
        <v>Exc</v>
      </c>
      <c r="I260">
        <f>INDEX(products!$A$1:$G$49,MATCH(RFM_prep!$D260,products!$A$1:$A$49,0),MATCH(RFM_prep!I$2,products!$A$1:$G$1,0))</f>
        <v>27.945</v>
      </c>
      <c r="J260">
        <f>I260*E260</f>
        <v>27.945</v>
      </c>
      <c r="K260" t="str">
        <f>_xlfn.XLOOKUP(C260,customers!$A$2:$A$1001,customers!$I$2:$I$1001,,0)</f>
        <v>Yes</v>
      </c>
      <c r="L260" t="str">
        <f t="shared" si="20"/>
        <v>117</v>
      </c>
      <c r="N260" s="6" t="s">
        <v>4643</v>
      </c>
      <c r="O260" s="8">
        <v>44757</v>
      </c>
      <c r="P260" s="7">
        <v>1</v>
      </c>
      <c r="Q260" s="7">
        <v>21.87</v>
      </c>
      <c r="S260" t="s">
        <v>4643</v>
      </c>
      <c r="T260" s="8">
        <v>44757</v>
      </c>
      <c r="U260">
        <v>1</v>
      </c>
      <c r="V260">
        <v>21.87</v>
      </c>
      <c r="W260" s="7">
        <v>36</v>
      </c>
      <c r="X260">
        <f t="shared" ref="X260:X323" si="21">9-_xlfn.PERCENTRANK.EXC(W260:W1172,W260,1)*10</f>
        <v>9</v>
      </c>
      <c r="Y260">
        <f t="shared" ref="Y260:Y323" si="22">_xlfn.PERCENTRANK.EXC(U260:U1172,U260,1)*10</f>
        <v>0</v>
      </c>
      <c r="Z260">
        <f t="shared" ref="Z260:Z323" si="23">_xlfn.PERCENTRANK.EXC(V260:V1172,V260,1)*10</f>
        <v>3</v>
      </c>
      <c r="AA260" s="10">
        <f t="shared" ref="AA260:AA323" si="24">AVERAGE(X260,Y260,Z260)</f>
        <v>4</v>
      </c>
      <c r="AB260"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Need Attention</v>
      </c>
      <c r="AC260" t="str">
        <f>_xlfn.XLOOKUP(table_RFM_processed[[#This Row],[Customer ID]],table_RFM_preprocess[Customer ID],table_RFM_preprocess[Loyalty Card],,0)</f>
        <v>No</v>
      </c>
    </row>
    <row r="261" spans="1:29" x14ac:dyDescent="0.25">
      <c r="A261" s="2" t="s">
        <v>1946</v>
      </c>
      <c r="B261" s="3">
        <v>44513</v>
      </c>
      <c r="C261" s="2" t="s">
        <v>1947</v>
      </c>
      <c r="D261" t="s">
        <v>6185</v>
      </c>
      <c r="E261" s="2">
        <v>5</v>
      </c>
      <c r="F261" s="2" t="str">
        <f>_xlfn.XLOOKUP(C261,customers!$A$2:$A$1001,customers!$B$2:$B$1001,,0)</f>
        <v>Cobby Cromwell</v>
      </c>
      <c r="G261" s="2" t="str">
        <f>_xlfn.XLOOKUP(C261,customers!$A$1:$A$1001,customers!$G$1:$G$1001,,0)</f>
        <v>United States</v>
      </c>
      <c r="H261" t="str">
        <f>INDEX(products!$A$1:$G$49,MATCH(RFM_prep!$D261,products!$A$1:$A$49,0),MATCH(RFM_prep!H$2,products!$A$1:$G$1,0))</f>
        <v>Exc</v>
      </c>
      <c r="I261">
        <f>INDEX(products!$A$1:$G$49,MATCH(RFM_prep!$D261,products!$A$1:$A$49,0),MATCH(RFM_prep!I$2,products!$A$1:$G$1,0))</f>
        <v>27.945</v>
      </c>
      <c r="J261">
        <f>I261*E261</f>
        <v>139.72499999999999</v>
      </c>
      <c r="K261" t="str">
        <f>_xlfn.XLOOKUP(C261,customers!$A$2:$A$1001,customers!$I$2:$I$1001,,0)</f>
        <v>No</v>
      </c>
      <c r="L261" t="str">
        <f t="shared" si="20"/>
        <v>280</v>
      </c>
      <c r="N261" s="6" t="s">
        <v>5749</v>
      </c>
      <c r="O261" s="8">
        <v>43546</v>
      </c>
      <c r="P261" s="7">
        <v>1</v>
      </c>
      <c r="Q261" s="7">
        <v>12.15</v>
      </c>
      <c r="S261" t="s">
        <v>5749</v>
      </c>
      <c r="T261" s="8">
        <v>43546</v>
      </c>
      <c r="U261">
        <v>1</v>
      </c>
      <c r="V261">
        <v>12.15</v>
      </c>
      <c r="W261" s="7">
        <v>1247</v>
      </c>
      <c r="X261">
        <f t="shared" si="21"/>
        <v>0</v>
      </c>
      <c r="Y261">
        <f t="shared" si="22"/>
        <v>0</v>
      </c>
      <c r="Z261">
        <f t="shared" si="23"/>
        <v>1</v>
      </c>
      <c r="AA261" s="10">
        <f t="shared" si="24"/>
        <v>0.33333333333333331</v>
      </c>
      <c r="AB261"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Lost</v>
      </c>
      <c r="AC261" t="str">
        <f>_xlfn.XLOOKUP(table_RFM_processed[[#This Row],[Customer ID]],table_RFM_preprocess[Customer ID],table_RFM_preprocess[Loyalty Card],,0)</f>
        <v>Yes</v>
      </c>
    </row>
    <row r="262" spans="1:29" x14ac:dyDescent="0.25">
      <c r="A262" s="2" t="s">
        <v>1952</v>
      </c>
      <c r="B262" s="3">
        <v>44355</v>
      </c>
      <c r="C262" s="2" t="s">
        <v>1953</v>
      </c>
      <c r="D262" t="s">
        <v>6174</v>
      </c>
      <c r="E262" s="2">
        <v>2</v>
      </c>
      <c r="F262" s="2" t="str">
        <f>_xlfn.XLOOKUP(C262,customers!$A$2:$A$1001,customers!$B$2:$B$1001,,0)</f>
        <v>Irv Hay</v>
      </c>
      <c r="G262" s="2" t="str">
        <f>_xlfn.XLOOKUP(C262,customers!$A$1:$A$1001,customers!$G$1:$G$1001,,0)</f>
        <v>United Kingdom</v>
      </c>
      <c r="H262" t="str">
        <f>INDEX(products!$A$1:$G$49,MATCH(RFM_prep!$D262,products!$A$1:$A$49,0),MATCH(RFM_prep!H$2,products!$A$1:$G$1,0))</f>
        <v>Rob</v>
      </c>
      <c r="I262">
        <f>INDEX(products!$A$1:$G$49,MATCH(RFM_prep!$D262,products!$A$1:$A$49,0),MATCH(RFM_prep!I$2,products!$A$1:$G$1,0))</f>
        <v>2.9849999999999999</v>
      </c>
      <c r="J262">
        <f>I262*E262</f>
        <v>5.97</v>
      </c>
      <c r="K262" t="str">
        <f>_xlfn.XLOOKUP(C262,customers!$A$2:$A$1001,customers!$I$2:$I$1001,,0)</f>
        <v>No</v>
      </c>
      <c r="L262" t="str">
        <f t="shared" si="20"/>
        <v>438</v>
      </c>
      <c r="N262" s="6" t="s">
        <v>1476</v>
      </c>
      <c r="O262" s="8">
        <v>44296</v>
      </c>
      <c r="P262" s="7">
        <v>1</v>
      </c>
      <c r="Q262" s="7">
        <v>63.249999999999993</v>
      </c>
      <c r="S262" t="s">
        <v>1476</v>
      </c>
      <c r="T262" s="8">
        <v>44296</v>
      </c>
      <c r="U262">
        <v>1</v>
      </c>
      <c r="V262">
        <v>63.249999999999993</v>
      </c>
      <c r="W262" s="7">
        <v>497</v>
      </c>
      <c r="X262">
        <f t="shared" si="21"/>
        <v>6</v>
      </c>
      <c r="Y262">
        <f t="shared" si="22"/>
        <v>0</v>
      </c>
      <c r="Z262">
        <f t="shared" si="23"/>
        <v>7</v>
      </c>
      <c r="AA262" s="10">
        <f t="shared" si="24"/>
        <v>4.333333333333333</v>
      </c>
      <c r="AB262"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Need Attention</v>
      </c>
      <c r="AC262" t="str">
        <f>_xlfn.XLOOKUP(table_RFM_processed[[#This Row],[Customer ID]],table_RFM_preprocess[Customer ID],table_RFM_preprocess[Loyalty Card],,0)</f>
        <v>Yes</v>
      </c>
    </row>
    <row r="263" spans="1:29" x14ac:dyDescent="0.25">
      <c r="A263" s="2" t="s">
        <v>1958</v>
      </c>
      <c r="B263" s="3">
        <v>44156</v>
      </c>
      <c r="C263" s="2" t="s">
        <v>1959</v>
      </c>
      <c r="D263" t="s">
        <v>6142</v>
      </c>
      <c r="E263" s="2">
        <v>1</v>
      </c>
      <c r="F263" s="2" t="str">
        <f>_xlfn.XLOOKUP(C263,customers!$A$2:$A$1001,customers!$B$2:$B$1001,,0)</f>
        <v>Tani Taffarello</v>
      </c>
      <c r="G263" s="2" t="str">
        <f>_xlfn.XLOOKUP(C263,customers!$A$1:$A$1001,customers!$G$1:$G$1001,,0)</f>
        <v>United States</v>
      </c>
      <c r="H263" t="str">
        <f>INDEX(products!$A$1:$G$49,MATCH(RFM_prep!$D263,products!$A$1:$A$49,0),MATCH(RFM_prep!H$2,products!$A$1:$G$1,0))</f>
        <v>Rob</v>
      </c>
      <c r="I263">
        <f>INDEX(products!$A$1:$G$49,MATCH(RFM_prep!$D263,products!$A$1:$A$49,0),MATCH(RFM_prep!I$2,products!$A$1:$G$1,0))</f>
        <v>27.484999999999996</v>
      </c>
      <c r="J263">
        <f>I263*E263</f>
        <v>27.484999999999996</v>
      </c>
      <c r="K263" t="str">
        <f>_xlfn.XLOOKUP(C263,customers!$A$2:$A$1001,customers!$I$2:$I$1001,,0)</f>
        <v>Yes</v>
      </c>
      <c r="L263" t="str">
        <f t="shared" si="20"/>
        <v>637</v>
      </c>
      <c r="N263" s="6" t="s">
        <v>5538</v>
      </c>
      <c r="O263" s="8">
        <v>43635</v>
      </c>
      <c r="P263" s="7">
        <v>1</v>
      </c>
      <c r="Q263" s="7">
        <v>20.625</v>
      </c>
      <c r="S263" t="s">
        <v>5538</v>
      </c>
      <c r="T263" s="8">
        <v>43635</v>
      </c>
      <c r="U263">
        <v>1</v>
      </c>
      <c r="V263">
        <v>20.625</v>
      </c>
      <c r="W263" s="7">
        <v>1158</v>
      </c>
      <c r="X263">
        <f t="shared" si="21"/>
        <v>1</v>
      </c>
      <c r="Y263">
        <f t="shared" si="22"/>
        <v>0</v>
      </c>
      <c r="Z263">
        <f t="shared" si="23"/>
        <v>3</v>
      </c>
      <c r="AA263" s="10">
        <f t="shared" si="24"/>
        <v>1.3333333333333333</v>
      </c>
      <c r="AB263"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At Risk</v>
      </c>
      <c r="AC263" t="str">
        <f>_xlfn.XLOOKUP(table_RFM_processed[[#This Row],[Customer ID]],table_RFM_preprocess[Customer ID],table_RFM_preprocess[Loyalty Card],,0)</f>
        <v>No</v>
      </c>
    </row>
    <row r="264" spans="1:29" x14ac:dyDescent="0.25">
      <c r="A264" s="2" t="s">
        <v>1963</v>
      </c>
      <c r="B264" s="3">
        <v>43538</v>
      </c>
      <c r="C264" s="2" t="s">
        <v>1964</v>
      </c>
      <c r="D264" t="s">
        <v>6179</v>
      </c>
      <c r="E264" s="2">
        <v>5</v>
      </c>
      <c r="F264" s="2" t="str">
        <f>_xlfn.XLOOKUP(C264,customers!$A$2:$A$1001,customers!$B$2:$B$1001,,0)</f>
        <v>Monique Canty</v>
      </c>
      <c r="G264" s="2" t="str">
        <f>_xlfn.XLOOKUP(C264,customers!$A$1:$A$1001,customers!$G$1:$G$1001,,0)</f>
        <v>United States</v>
      </c>
      <c r="H264" t="str">
        <f>INDEX(products!$A$1:$G$49,MATCH(RFM_prep!$D264,products!$A$1:$A$49,0),MATCH(RFM_prep!H$2,products!$A$1:$G$1,0))</f>
        <v>Rob</v>
      </c>
      <c r="I264">
        <f>INDEX(products!$A$1:$G$49,MATCH(RFM_prep!$D264,products!$A$1:$A$49,0),MATCH(RFM_prep!I$2,products!$A$1:$G$1,0))</f>
        <v>11.95</v>
      </c>
      <c r="J264">
        <f>I264*E264</f>
        <v>59.75</v>
      </c>
      <c r="K264" t="str">
        <f>_xlfn.XLOOKUP(C264,customers!$A$2:$A$1001,customers!$I$2:$I$1001,,0)</f>
        <v>Yes</v>
      </c>
      <c r="L264" t="str">
        <f t="shared" si="20"/>
        <v>1255</v>
      </c>
      <c r="N264" s="6" t="s">
        <v>3077</v>
      </c>
      <c r="O264" s="8">
        <v>44707</v>
      </c>
      <c r="P264" s="7">
        <v>1</v>
      </c>
      <c r="Q264" s="7">
        <v>45</v>
      </c>
      <c r="S264" t="s">
        <v>3077</v>
      </c>
      <c r="T264" s="8">
        <v>44707</v>
      </c>
      <c r="U264">
        <v>1</v>
      </c>
      <c r="V264">
        <v>45</v>
      </c>
      <c r="W264" s="7">
        <v>86</v>
      </c>
      <c r="X264">
        <f t="shared" si="21"/>
        <v>9</v>
      </c>
      <c r="Y264">
        <f t="shared" si="22"/>
        <v>0</v>
      </c>
      <c r="Z264">
        <f t="shared" si="23"/>
        <v>6</v>
      </c>
      <c r="AA264" s="10">
        <f t="shared" si="24"/>
        <v>5</v>
      </c>
      <c r="AB264"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Potential Promising</v>
      </c>
      <c r="AC264" t="str">
        <f>_xlfn.XLOOKUP(table_RFM_processed[[#This Row],[Customer ID]],table_RFM_preprocess[Customer ID],table_RFM_preprocess[Loyalty Card],,0)</f>
        <v>No</v>
      </c>
    </row>
    <row r="265" spans="1:29" x14ac:dyDescent="0.25">
      <c r="A265" s="2" t="s">
        <v>1969</v>
      </c>
      <c r="B265" s="3">
        <v>43693</v>
      </c>
      <c r="C265" s="2" t="s">
        <v>1970</v>
      </c>
      <c r="D265" t="s">
        <v>6141</v>
      </c>
      <c r="E265" s="2">
        <v>3</v>
      </c>
      <c r="F265" s="2" t="str">
        <f>_xlfn.XLOOKUP(C265,customers!$A$2:$A$1001,customers!$B$2:$B$1001,,0)</f>
        <v>Javier Kopke</v>
      </c>
      <c r="G265" s="2" t="str">
        <f>_xlfn.XLOOKUP(C265,customers!$A$1:$A$1001,customers!$G$1:$G$1001,,0)</f>
        <v>United States</v>
      </c>
      <c r="H265" t="str">
        <f>INDEX(products!$A$1:$G$49,MATCH(RFM_prep!$D265,products!$A$1:$A$49,0),MATCH(RFM_prep!H$2,products!$A$1:$G$1,0))</f>
        <v>Exc</v>
      </c>
      <c r="I265">
        <f>INDEX(products!$A$1:$G$49,MATCH(RFM_prep!$D265,products!$A$1:$A$49,0),MATCH(RFM_prep!I$2,products!$A$1:$G$1,0))</f>
        <v>13.75</v>
      </c>
      <c r="J265">
        <f>I265*E265</f>
        <v>41.25</v>
      </c>
      <c r="K265" t="str">
        <f>_xlfn.XLOOKUP(C265,customers!$A$2:$A$1001,customers!$I$2:$I$1001,,0)</f>
        <v>No</v>
      </c>
      <c r="L265" t="str">
        <f t="shared" si="20"/>
        <v>1100</v>
      </c>
      <c r="N265" s="6" t="s">
        <v>914</v>
      </c>
      <c r="O265" s="8">
        <v>44400</v>
      </c>
      <c r="P265" s="7">
        <v>1</v>
      </c>
      <c r="Q265" s="7">
        <v>53.699999999999996</v>
      </c>
      <c r="S265" t="s">
        <v>914</v>
      </c>
      <c r="T265" s="8">
        <v>44400</v>
      </c>
      <c r="U265">
        <v>1</v>
      </c>
      <c r="V265">
        <v>53.699999999999996</v>
      </c>
      <c r="W265" s="7">
        <v>393</v>
      </c>
      <c r="X265">
        <f t="shared" si="21"/>
        <v>6</v>
      </c>
      <c r="Y265">
        <f t="shared" si="22"/>
        <v>0</v>
      </c>
      <c r="Z265">
        <f t="shared" si="23"/>
        <v>7</v>
      </c>
      <c r="AA265" s="10">
        <f t="shared" si="24"/>
        <v>4.333333333333333</v>
      </c>
      <c r="AB265"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Need Attention</v>
      </c>
      <c r="AC265" t="str">
        <f>_xlfn.XLOOKUP(table_RFM_processed[[#This Row],[Customer ID]],table_RFM_preprocess[Customer ID],table_RFM_preprocess[Loyalty Card],,0)</f>
        <v>Yes</v>
      </c>
    </row>
    <row r="266" spans="1:29" x14ac:dyDescent="0.25">
      <c r="A266" s="2" t="s">
        <v>1975</v>
      </c>
      <c r="B266" s="3">
        <v>43577</v>
      </c>
      <c r="C266" s="2" t="s">
        <v>1976</v>
      </c>
      <c r="D266" t="s">
        <v>6181</v>
      </c>
      <c r="E266" s="2">
        <v>4</v>
      </c>
      <c r="F266" s="2" t="str">
        <f>_xlfn.XLOOKUP(C266,customers!$A$2:$A$1001,customers!$B$2:$B$1001,,0)</f>
        <v>Mar McIver</v>
      </c>
      <c r="G266" s="2" t="str">
        <f>_xlfn.XLOOKUP(C266,customers!$A$1:$A$1001,customers!$G$1:$G$1001,,0)</f>
        <v>United States</v>
      </c>
      <c r="H266" t="str">
        <f>INDEX(products!$A$1:$G$49,MATCH(RFM_prep!$D266,products!$A$1:$A$49,0),MATCH(RFM_prep!H$2,products!$A$1:$G$1,0))</f>
        <v>Lib</v>
      </c>
      <c r="I266">
        <f>INDEX(products!$A$1:$G$49,MATCH(RFM_prep!$D266,products!$A$1:$A$49,0),MATCH(RFM_prep!I$2,products!$A$1:$G$1,0))</f>
        <v>33.464999999999996</v>
      </c>
      <c r="J266">
        <f>I266*E266</f>
        <v>133.85999999999999</v>
      </c>
      <c r="K266" t="str">
        <f>_xlfn.XLOOKUP(C266,customers!$A$2:$A$1001,customers!$I$2:$I$1001,,0)</f>
        <v>No</v>
      </c>
      <c r="L266" t="str">
        <f t="shared" si="20"/>
        <v>1216</v>
      </c>
      <c r="N266" s="6" t="s">
        <v>6026</v>
      </c>
      <c r="O266" s="8">
        <v>43856</v>
      </c>
      <c r="P266" s="7">
        <v>1</v>
      </c>
      <c r="Q266" s="7">
        <v>10.739999999999998</v>
      </c>
      <c r="S266" t="s">
        <v>6026</v>
      </c>
      <c r="T266" s="8">
        <v>43856</v>
      </c>
      <c r="U266">
        <v>1</v>
      </c>
      <c r="V266">
        <v>10.739999999999998</v>
      </c>
      <c r="W266" s="7">
        <v>937</v>
      </c>
      <c r="X266">
        <f t="shared" si="21"/>
        <v>2</v>
      </c>
      <c r="Y266">
        <f t="shared" si="22"/>
        <v>0</v>
      </c>
      <c r="Z266">
        <f t="shared" si="23"/>
        <v>1</v>
      </c>
      <c r="AA266" s="10">
        <f t="shared" si="24"/>
        <v>1</v>
      </c>
      <c r="AB266"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At Risk</v>
      </c>
      <c r="AC266" t="str">
        <f>_xlfn.XLOOKUP(table_RFM_processed[[#This Row],[Customer ID]],table_RFM_preprocess[Customer ID],table_RFM_preprocess[Loyalty Card],,0)</f>
        <v>No</v>
      </c>
    </row>
    <row r="267" spans="1:29" x14ac:dyDescent="0.25">
      <c r="A267" s="2" t="s">
        <v>1980</v>
      </c>
      <c r="B267" s="3">
        <v>44683</v>
      </c>
      <c r="C267" s="2" t="s">
        <v>1981</v>
      </c>
      <c r="D267" t="s">
        <v>6179</v>
      </c>
      <c r="E267" s="2">
        <v>5</v>
      </c>
      <c r="F267" s="2" t="str">
        <f>_xlfn.XLOOKUP(C267,customers!$A$2:$A$1001,customers!$B$2:$B$1001,,0)</f>
        <v>Arabella Fransewich</v>
      </c>
      <c r="G267" s="2" t="str">
        <f>_xlfn.XLOOKUP(C267,customers!$A$1:$A$1001,customers!$G$1:$G$1001,,0)</f>
        <v>Ireland</v>
      </c>
      <c r="H267" t="str">
        <f>INDEX(products!$A$1:$G$49,MATCH(RFM_prep!$D267,products!$A$1:$A$49,0),MATCH(RFM_prep!H$2,products!$A$1:$G$1,0))</f>
        <v>Rob</v>
      </c>
      <c r="I267">
        <f>INDEX(products!$A$1:$G$49,MATCH(RFM_prep!$D267,products!$A$1:$A$49,0),MATCH(RFM_prep!I$2,products!$A$1:$G$1,0))</f>
        <v>11.95</v>
      </c>
      <c r="J267">
        <f>I267*E267</f>
        <v>59.75</v>
      </c>
      <c r="K267" t="str">
        <f>_xlfn.XLOOKUP(C267,customers!$A$2:$A$1001,customers!$I$2:$I$1001,,0)</f>
        <v>Yes</v>
      </c>
      <c r="L267" t="str">
        <f t="shared" si="20"/>
        <v>110</v>
      </c>
      <c r="N267" s="6" t="s">
        <v>1550</v>
      </c>
      <c r="O267" s="8">
        <v>44698</v>
      </c>
      <c r="P267" s="7">
        <v>1</v>
      </c>
      <c r="Q267" s="7">
        <v>4.4550000000000001</v>
      </c>
      <c r="S267" t="s">
        <v>1550</v>
      </c>
      <c r="T267" s="8">
        <v>44698</v>
      </c>
      <c r="U267">
        <v>1</v>
      </c>
      <c r="V267">
        <v>4.4550000000000001</v>
      </c>
      <c r="W267" s="7">
        <v>95</v>
      </c>
      <c r="X267">
        <f t="shared" si="21"/>
        <v>9</v>
      </c>
      <c r="Y267">
        <f t="shared" si="22"/>
        <v>0</v>
      </c>
      <c r="Z267">
        <f t="shared" si="23"/>
        <v>0</v>
      </c>
      <c r="AA267" s="10">
        <f t="shared" si="24"/>
        <v>3</v>
      </c>
      <c r="AB267"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Need Attention</v>
      </c>
      <c r="AC267" t="str">
        <f>_xlfn.XLOOKUP(table_RFM_processed[[#This Row],[Customer ID]],table_RFM_preprocess[Customer ID],table_RFM_preprocess[Loyalty Card],,0)</f>
        <v>Yes</v>
      </c>
    </row>
    <row r="268" spans="1:29" x14ac:dyDescent="0.25">
      <c r="A268" s="2" t="s">
        <v>1986</v>
      </c>
      <c r="B268" s="3">
        <v>43872</v>
      </c>
      <c r="C268" s="2" t="s">
        <v>1987</v>
      </c>
      <c r="D268" t="s">
        <v>6158</v>
      </c>
      <c r="E268" s="2">
        <v>1</v>
      </c>
      <c r="F268" s="2" t="str">
        <f>_xlfn.XLOOKUP(C268,customers!$A$2:$A$1001,customers!$B$2:$B$1001,,0)</f>
        <v>Violette Hellmore</v>
      </c>
      <c r="G268" s="2" t="str">
        <f>_xlfn.XLOOKUP(C268,customers!$A$1:$A$1001,customers!$G$1:$G$1001,,0)</f>
        <v>United States</v>
      </c>
      <c r="H268" t="str">
        <f>INDEX(products!$A$1:$G$49,MATCH(RFM_prep!$D268,products!$A$1:$A$49,0),MATCH(RFM_prep!H$2,products!$A$1:$G$1,0))</f>
        <v>Ara</v>
      </c>
      <c r="I268">
        <f>INDEX(products!$A$1:$G$49,MATCH(RFM_prep!$D268,products!$A$1:$A$49,0),MATCH(RFM_prep!I$2,products!$A$1:$G$1,0))</f>
        <v>5.97</v>
      </c>
      <c r="J268">
        <f>I268*E268</f>
        <v>5.97</v>
      </c>
      <c r="K268" t="str">
        <f>_xlfn.XLOOKUP(C268,customers!$A$2:$A$1001,customers!$I$2:$I$1001,,0)</f>
        <v>Yes</v>
      </c>
      <c r="L268" t="str">
        <f t="shared" si="20"/>
        <v>921</v>
      </c>
      <c r="N268" s="6" t="s">
        <v>2690</v>
      </c>
      <c r="O268" s="8">
        <v>44245</v>
      </c>
      <c r="P268" s="7">
        <v>1</v>
      </c>
      <c r="Q268" s="7">
        <v>14.58</v>
      </c>
      <c r="S268" t="s">
        <v>2690</v>
      </c>
      <c r="T268" s="8">
        <v>44245</v>
      </c>
      <c r="U268">
        <v>1</v>
      </c>
      <c r="V268">
        <v>14.58</v>
      </c>
      <c r="W268" s="7">
        <v>548</v>
      </c>
      <c r="X268">
        <f t="shared" si="21"/>
        <v>5</v>
      </c>
      <c r="Y268">
        <f t="shared" si="22"/>
        <v>0</v>
      </c>
      <c r="Z268">
        <f t="shared" si="23"/>
        <v>2</v>
      </c>
      <c r="AA268" s="10">
        <f t="shared" si="24"/>
        <v>2.3333333333333335</v>
      </c>
      <c r="AB268"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At Risk</v>
      </c>
      <c r="AC268" t="str">
        <f>_xlfn.XLOOKUP(table_RFM_processed[[#This Row],[Customer ID]],table_RFM_preprocess[Customer ID],table_RFM_preprocess[Loyalty Card],,0)</f>
        <v>Yes</v>
      </c>
    </row>
    <row r="269" spans="1:29" x14ac:dyDescent="0.25">
      <c r="A269" s="2" t="s">
        <v>1992</v>
      </c>
      <c r="B269" s="3">
        <v>44283</v>
      </c>
      <c r="C269" s="2" t="s">
        <v>1993</v>
      </c>
      <c r="D269" t="s">
        <v>6183</v>
      </c>
      <c r="E269" s="2">
        <v>2</v>
      </c>
      <c r="F269" s="2" t="str">
        <f>_xlfn.XLOOKUP(C269,customers!$A$2:$A$1001,customers!$B$2:$B$1001,,0)</f>
        <v>Myles Seawright</v>
      </c>
      <c r="G269" s="2" t="str">
        <f>_xlfn.XLOOKUP(C269,customers!$A$1:$A$1001,customers!$G$1:$G$1001,,0)</f>
        <v>United Kingdom</v>
      </c>
      <c r="H269" t="str">
        <f>INDEX(products!$A$1:$G$49,MATCH(RFM_prep!$D269,products!$A$1:$A$49,0),MATCH(RFM_prep!H$2,products!$A$1:$G$1,0))</f>
        <v>Exc</v>
      </c>
      <c r="I269">
        <f>INDEX(products!$A$1:$G$49,MATCH(RFM_prep!$D269,products!$A$1:$A$49,0),MATCH(RFM_prep!I$2,products!$A$1:$G$1,0))</f>
        <v>12.15</v>
      </c>
      <c r="J269">
        <f>I269*E269</f>
        <v>24.3</v>
      </c>
      <c r="K269" t="str">
        <f>_xlfn.XLOOKUP(C269,customers!$A$2:$A$1001,customers!$I$2:$I$1001,,0)</f>
        <v>No</v>
      </c>
      <c r="L269" t="str">
        <f t="shared" si="20"/>
        <v>510</v>
      </c>
      <c r="N269" s="6" t="s">
        <v>1028</v>
      </c>
      <c r="O269" s="8">
        <v>44171</v>
      </c>
      <c r="P269" s="7">
        <v>1</v>
      </c>
      <c r="Q269" s="7">
        <v>5.97</v>
      </c>
      <c r="S269" t="s">
        <v>1028</v>
      </c>
      <c r="T269" s="8">
        <v>44171</v>
      </c>
      <c r="U269">
        <v>1</v>
      </c>
      <c r="V269">
        <v>5.97</v>
      </c>
      <c r="W269" s="7">
        <v>622</v>
      </c>
      <c r="X269">
        <f t="shared" si="21"/>
        <v>5</v>
      </c>
      <c r="Y269">
        <f t="shared" si="22"/>
        <v>0</v>
      </c>
      <c r="Z269">
        <f t="shared" si="23"/>
        <v>0</v>
      </c>
      <c r="AA269" s="10">
        <f t="shared" si="24"/>
        <v>1.6666666666666667</v>
      </c>
      <c r="AB269"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At Risk</v>
      </c>
      <c r="AC269" t="str">
        <f>_xlfn.XLOOKUP(table_RFM_processed[[#This Row],[Customer ID]],table_RFM_preprocess[Customer ID],table_RFM_preprocess[Loyalty Card],,0)</f>
        <v>No</v>
      </c>
    </row>
    <row r="270" spans="1:29" x14ac:dyDescent="0.25">
      <c r="A270" s="2" t="s">
        <v>1998</v>
      </c>
      <c r="B270" s="3">
        <v>44324</v>
      </c>
      <c r="C270" s="2" t="s">
        <v>1999</v>
      </c>
      <c r="D270" t="s">
        <v>6153</v>
      </c>
      <c r="E270" s="2">
        <v>6</v>
      </c>
      <c r="F270" s="2" t="str">
        <f>_xlfn.XLOOKUP(C270,customers!$A$2:$A$1001,customers!$B$2:$B$1001,,0)</f>
        <v>Silvana Northeast</v>
      </c>
      <c r="G270" s="2" t="str">
        <f>_xlfn.XLOOKUP(C270,customers!$A$1:$A$1001,customers!$G$1:$G$1001,,0)</f>
        <v>United States</v>
      </c>
      <c r="H270" t="str">
        <f>INDEX(products!$A$1:$G$49,MATCH(RFM_prep!$D270,products!$A$1:$A$49,0),MATCH(RFM_prep!H$2,products!$A$1:$G$1,0))</f>
        <v>Exc</v>
      </c>
      <c r="I270">
        <f>INDEX(products!$A$1:$G$49,MATCH(RFM_prep!$D270,products!$A$1:$A$49,0),MATCH(RFM_prep!I$2,products!$A$1:$G$1,0))</f>
        <v>3.645</v>
      </c>
      <c r="J270">
        <f>I270*E270</f>
        <v>21.87</v>
      </c>
      <c r="K270" t="str">
        <f>_xlfn.XLOOKUP(C270,customers!$A$2:$A$1001,customers!$I$2:$I$1001,,0)</f>
        <v>Yes</v>
      </c>
      <c r="L270" t="str">
        <f t="shared" si="20"/>
        <v>469</v>
      </c>
      <c r="N270" s="6" t="s">
        <v>4099</v>
      </c>
      <c r="O270" s="8">
        <v>44331</v>
      </c>
      <c r="P270" s="7">
        <v>1</v>
      </c>
      <c r="Q270" s="7">
        <v>3.8849999999999998</v>
      </c>
      <c r="S270" t="s">
        <v>4099</v>
      </c>
      <c r="T270" s="8">
        <v>44331</v>
      </c>
      <c r="U270">
        <v>1</v>
      </c>
      <c r="V270">
        <v>3.8849999999999998</v>
      </c>
      <c r="W270" s="7">
        <v>462</v>
      </c>
      <c r="X270">
        <f t="shared" si="21"/>
        <v>6</v>
      </c>
      <c r="Y270">
        <f t="shared" si="22"/>
        <v>0</v>
      </c>
      <c r="Z270">
        <f t="shared" si="23"/>
        <v>0</v>
      </c>
      <c r="AA270" s="10">
        <f t="shared" si="24"/>
        <v>2</v>
      </c>
      <c r="AB270"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At Risk</v>
      </c>
      <c r="AC270" t="str">
        <f>_xlfn.XLOOKUP(table_RFM_processed[[#This Row],[Customer ID]],table_RFM_preprocess[Customer ID],table_RFM_preprocess[Loyalty Card],,0)</f>
        <v>Yes</v>
      </c>
    </row>
    <row r="271" spans="1:29" x14ac:dyDescent="0.25">
      <c r="A271" s="2" t="s">
        <v>2004</v>
      </c>
      <c r="B271" s="3">
        <v>43790</v>
      </c>
      <c r="C271" s="2" t="s">
        <v>1672</v>
      </c>
      <c r="D271" t="s">
        <v>6147</v>
      </c>
      <c r="E271" s="2">
        <v>2</v>
      </c>
      <c r="F271" s="2" t="str">
        <f>_xlfn.XLOOKUP(C271,customers!$A$2:$A$1001,customers!$B$2:$B$1001,,0)</f>
        <v>Anselma Attwater</v>
      </c>
      <c r="G271" s="2" t="str">
        <f>_xlfn.XLOOKUP(C271,customers!$A$1:$A$1001,customers!$G$1:$G$1001,,0)</f>
        <v>United States</v>
      </c>
      <c r="H271" t="str">
        <f>INDEX(products!$A$1:$G$49,MATCH(RFM_prep!$D271,products!$A$1:$A$49,0),MATCH(RFM_prep!H$2,products!$A$1:$G$1,0))</f>
        <v>Ara</v>
      </c>
      <c r="I271">
        <f>INDEX(products!$A$1:$G$49,MATCH(RFM_prep!$D271,products!$A$1:$A$49,0),MATCH(RFM_prep!I$2,products!$A$1:$G$1,0))</f>
        <v>9.9499999999999993</v>
      </c>
      <c r="J271">
        <f>I271*E271</f>
        <v>19.899999999999999</v>
      </c>
      <c r="K271" t="str">
        <f>_xlfn.XLOOKUP(C271,customers!$A$2:$A$1001,customers!$I$2:$I$1001,,0)</f>
        <v>Yes</v>
      </c>
      <c r="L271" t="str">
        <f t="shared" si="20"/>
        <v>1003</v>
      </c>
      <c r="N271" s="6" t="s">
        <v>3979</v>
      </c>
      <c r="O271" s="8">
        <v>44469</v>
      </c>
      <c r="P271" s="7">
        <v>1</v>
      </c>
      <c r="Q271" s="7">
        <v>72.900000000000006</v>
      </c>
      <c r="S271" t="s">
        <v>3979</v>
      </c>
      <c r="T271" s="8">
        <v>44469</v>
      </c>
      <c r="U271">
        <v>1</v>
      </c>
      <c r="V271">
        <v>72.900000000000006</v>
      </c>
      <c r="W271" s="7">
        <v>324</v>
      </c>
      <c r="X271">
        <f t="shared" si="21"/>
        <v>7</v>
      </c>
      <c r="Y271">
        <f t="shared" si="22"/>
        <v>0</v>
      </c>
      <c r="Z271">
        <f t="shared" si="23"/>
        <v>7</v>
      </c>
      <c r="AA271" s="10">
        <f t="shared" si="24"/>
        <v>4.666666666666667</v>
      </c>
      <c r="AB271"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Need Attention</v>
      </c>
      <c r="AC271" t="str">
        <f>_xlfn.XLOOKUP(table_RFM_processed[[#This Row],[Customer ID]],table_RFM_preprocess[Customer ID],table_RFM_preprocess[Loyalty Card],,0)</f>
        <v>Yes</v>
      </c>
    </row>
    <row r="272" spans="1:29" x14ac:dyDescent="0.25">
      <c r="A272" s="2" t="s">
        <v>2009</v>
      </c>
      <c r="B272" s="3">
        <v>44333</v>
      </c>
      <c r="C272" s="2" t="s">
        <v>2010</v>
      </c>
      <c r="D272" t="s">
        <v>6154</v>
      </c>
      <c r="E272" s="2">
        <v>2</v>
      </c>
      <c r="F272" s="2" t="str">
        <f>_xlfn.XLOOKUP(C272,customers!$A$2:$A$1001,customers!$B$2:$B$1001,,0)</f>
        <v>Monica Fearon</v>
      </c>
      <c r="G272" s="2" t="str">
        <f>_xlfn.XLOOKUP(C272,customers!$A$1:$A$1001,customers!$G$1:$G$1001,,0)</f>
        <v>United States</v>
      </c>
      <c r="H272" t="str">
        <f>INDEX(products!$A$1:$G$49,MATCH(RFM_prep!$D272,products!$A$1:$A$49,0),MATCH(RFM_prep!H$2,products!$A$1:$G$1,0))</f>
        <v>Ara</v>
      </c>
      <c r="I272">
        <f>INDEX(products!$A$1:$G$49,MATCH(RFM_prep!$D272,products!$A$1:$A$49,0),MATCH(RFM_prep!I$2,products!$A$1:$G$1,0))</f>
        <v>2.9849999999999999</v>
      </c>
      <c r="J272">
        <f>I272*E272</f>
        <v>5.97</v>
      </c>
      <c r="K272" t="str">
        <f>_xlfn.XLOOKUP(C272,customers!$A$2:$A$1001,customers!$I$2:$I$1001,,0)</f>
        <v>No</v>
      </c>
      <c r="L272" t="str">
        <f t="shared" si="20"/>
        <v>460</v>
      </c>
      <c r="N272" s="6" t="s">
        <v>3967</v>
      </c>
      <c r="O272" s="8">
        <v>44271</v>
      </c>
      <c r="P272" s="7">
        <v>1</v>
      </c>
      <c r="Q272" s="7">
        <v>126.49999999999999</v>
      </c>
      <c r="S272" t="s">
        <v>3967</v>
      </c>
      <c r="T272" s="8">
        <v>44271</v>
      </c>
      <c r="U272">
        <v>1</v>
      </c>
      <c r="V272">
        <v>126.49999999999999</v>
      </c>
      <c r="W272" s="7">
        <v>522</v>
      </c>
      <c r="X272">
        <f t="shared" si="21"/>
        <v>5</v>
      </c>
      <c r="Y272">
        <f t="shared" si="22"/>
        <v>0</v>
      </c>
      <c r="Z272">
        <f t="shared" si="23"/>
        <v>9</v>
      </c>
      <c r="AA272" s="10">
        <f t="shared" si="24"/>
        <v>4.666666666666667</v>
      </c>
      <c r="AB272"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Need Attention</v>
      </c>
      <c r="AC272" t="str">
        <f>_xlfn.XLOOKUP(table_RFM_processed[[#This Row],[Customer ID]],table_RFM_preprocess[Customer ID],table_RFM_preprocess[Loyalty Card],,0)</f>
        <v>No</v>
      </c>
    </row>
    <row r="273" spans="1:29" x14ac:dyDescent="0.25">
      <c r="A273" s="2" t="s">
        <v>2015</v>
      </c>
      <c r="B273" s="3">
        <v>43655</v>
      </c>
      <c r="C273" s="2" t="s">
        <v>2016</v>
      </c>
      <c r="D273" t="s">
        <v>6144</v>
      </c>
      <c r="E273" s="2">
        <v>1</v>
      </c>
      <c r="F273" s="2" t="str">
        <f>_xlfn.XLOOKUP(C273,customers!$A$2:$A$1001,customers!$B$2:$B$1001,,0)</f>
        <v>Barney Chisnell</v>
      </c>
      <c r="G273" s="2" t="str">
        <f>_xlfn.XLOOKUP(C273,customers!$A$1:$A$1001,customers!$G$1:$G$1001,,0)</f>
        <v>Ireland</v>
      </c>
      <c r="H273" t="str">
        <f>INDEX(products!$A$1:$G$49,MATCH(RFM_prep!$D273,products!$A$1:$A$49,0),MATCH(RFM_prep!H$2,products!$A$1:$G$1,0))</f>
        <v>Exc</v>
      </c>
      <c r="I273">
        <f>INDEX(products!$A$1:$G$49,MATCH(RFM_prep!$D273,products!$A$1:$A$49,0),MATCH(RFM_prep!I$2,products!$A$1:$G$1,0))</f>
        <v>7.29</v>
      </c>
      <c r="J273">
        <f>I273*E273</f>
        <v>7.29</v>
      </c>
      <c r="K273" t="str">
        <f>_xlfn.XLOOKUP(C273,customers!$A$2:$A$1001,customers!$I$2:$I$1001,,0)</f>
        <v>Yes</v>
      </c>
      <c r="L273" t="str">
        <f t="shared" si="20"/>
        <v>1138</v>
      </c>
      <c r="N273" s="6" t="s">
        <v>5003</v>
      </c>
      <c r="O273" s="8">
        <v>43950</v>
      </c>
      <c r="P273" s="7">
        <v>1</v>
      </c>
      <c r="Q273" s="7">
        <v>8.0549999999999997</v>
      </c>
      <c r="S273" t="s">
        <v>5003</v>
      </c>
      <c r="T273" s="8">
        <v>43950</v>
      </c>
      <c r="U273">
        <v>1</v>
      </c>
      <c r="V273">
        <v>8.0549999999999997</v>
      </c>
      <c r="W273" s="7">
        <v>843</v>
      </c>
      <c r="X273">
        <f t="shared" si="21"/>
        <v>3</v>
      </c>
      <c r="Y273">
        <f t="shared" si="22"/>
        <v>0</v>
      </c>
      <c r="Z273">
        <f t="shared" si="23"/>
        <v>0</v>
      </c>
      <c r="AA273" s="10">
        <f t="shared" si="24"/>
        <v>1</v>
      </c>
      <c r="AB273"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At Risk</v>
      </c>
      <c r="AC273" t="str">
        <f>_xlfn.XLOOKUP(table_RFM_processed[[#This Row],[Customer ID]],table_RFM_preprocess[Customer ID],table_RFM_preprocess[Loyalty Card],,0)</f>
        <v>Yes</v>
      </c>
    </row>
    <row r="274" spans="1:29" x14ac:dyDescent="0.25">
      <c r="A274" s="2" t="s">
        <v>2019</v>
      </c>
      <c r="B274" s="3">
        <v>43971</v>
      </c>
      <c r="C274" s="2" t="s">
        <v>2020</v>
      </c>
      <c r="D274" t="s">
        <v>6154</v>
      </c>
      <c r="E274" s="2">
        <v>4</v>
      </c>
      <c r="F274" s="2" t="str">
        <f>_xlfn.XLOOKUP(C274,customers!$A$2:$A$1001,customers!$B$2:$B$1001,,0)</f>
        <v>Jasper Sisneros</v>
      </c>
      <c r="G274" s="2" t="str">
        <f>_xlfn.XLOOKUP(C274,customers!$A$1:$A$1001,customers!$G$1:$G$1001,,0)</f>
        <v>United States</v>
      </c>
      <c r="H274" t="str">
        <f>INDEX(products!$A$1:$G$49,MATCH(RFM_prep!$D274,products!$A$1:$A$49,0),MATCH(RFM_prep!H$2,products!$A$1:$G$1,0))</f>
        <v>Ara</v>
      </c>
      <c r="I274">
        <f>INDEX(products!$A$1:$G$49,MATCH(RFM_prep!$D274,products!$A$1:$A$49,0),MATCH(RFM_prep!I$2,products!$A$1:$G$1,0))</f>
        <v>2.9849999999999999</v>
      </c>
      <c r="J274">
        <f>I274*E274</f>
        <v>11.94</v>
      </c>
      <c r="K274" t="str">
        <f>_xlfn.XLOOKUP(C274,customers!$A$2:$A$1001,customers!$I$2:$I$1001,,0)</f>
        <v>Yes</v>
      </c>
      <c r="L274" t="str">
        <f t="shared" si="20"/>
        <v>822</v>
      </c>
      <c r="N274" s="6" t="s">
        <v>4986</v>
      </c>
      <c r="O274" s="8">
        <v>43540</v>
      </c>
      <c r="P274" s="7">
        <v>1</v>
      </c>
      <c r="Q274" s="7">
        <v>28.679999999999996</v>
      </c>
      <c r="S274" t="s">
        <v>4986</v>
      </c>
      <c r="T274" s="8">
        <v>43540</v>
      </c>
      <c r="U274">
        <v>1</v>
      </c>
      <c r="V274">
        <v>28.679999999999996</v>
      </c>
      <c r="W274" s="7">
        <v>1253</v>
      </c>
      <c r="X274">
        <f t="shared" si="21"/>
        <v>0</v>
      </c>
      <c r="Y274">
        <f t="shared" si="22"/>
        <v>0</v>
      </c>
      <c r="Z274">
        <f t="shared" si="23"/>
        <v>4</v>
      </c>
      <c r="AA274" s="10">
        <f t="shared" si="24"/>
        <v>1.3333333333333333</v>
      </c>
      <c r="AB274"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At Risk</v>
      </c>
      <c r="AC274" t="str">
        <f>_xlfn.XLOOKUP(table_RFM_processed[[#This Row],[Customer ID]],table_RFM_preprocess[Customer ID],table_RFM_preprocess[Loyalty Card],,0)</f>
        <v>No</v>
      </c>
    </row>
    <row r="275" spans="1:29" x14ac:dyDescent="0.25">
      <c r="A275" s="2" t="s">
        <v>2025</v>
      </c>
      <c r="B275" s="3">
        <v>44435</v>
      </c>
      <c r="C275" s="2" t="s">
        <v>2026</v>
      </c>
      <c r="D275" t="s">
        <v>6179</v>
      </c>
      <c r="E275" s="2">
        <v>6</v>
      </c>
      <c r="F275" s="2" t="str">
        <f>_xlfn.XLOOKUP(C275,customers!$A$2:$A$1001,customers!$B$2:$B$1001,,0)</f>
        <v>Zachariah Carlson</v>
      </c>
      <c r="G275" s="2" t="str">
        <f>_xlfn.XLOOKUP(C275,customers!$A$1:$A$1001,customers!$G$1:$G$1001,,0)</f>
        <v>Ireland</v>
      </c>
      <c r="H275" t="str">
        <f>INDEX(products!$A$1:$G$49,MATCH(RFM_prep!$D275,products!$A$1:$A$49,0),MATCH(RFM_prep!H$2,products!$A$1:$G$1,0))</f>
        <v>Rob</v>
      </c>
      <c r="I275">
        <f>INDEX(products!$A$1:$G$49,MATCH(RFM_prep!$D275,products!$A$1:$A$49,0),MATCH(RFM_prep!I$2,products!$A$1:$G$1,0))</f>
        <v>11.95</v>
      </c>
      <c r="J275">
        <f>I275*E275</f>
        <v>71.699999999999989</v>
      </c>
      <c r="K275" t="str">
        <f>_xlfn.XLOOKUP(C275,customers!$A$2:$A$1001,customers!$I$2:$I$1001,,0)</f>
        <v>Yes</v>
      </c>
      <c r="L275" t="str">
        <f t="shared" si="20"/>
        <v>358</v>
      </c>
      <c r="N275" s="6" t="s">
        <v>2522</v>
      </c>
      <c r="O275" s="8">
        <v>44058</v>
      </c>
      <c r="P275" s="7">
        <v>2</v>
      </c>
      <c r="Q275" s="7">
        <v>47.139999999999993</v>
      </c>
      <c r="S275" t="s">
        <v>2522</v>
      </c>
      <c r="T275" s="8">
        <v>44058</v>
      </c>
      <c r="U275">
        <v>2</v>
      </c>
      <c r="V275">
        <v>47.139999999999993</v>
      </c>
      <c r="W275" s="7">
        <v>735</v>
      </c>
      <c r="X275">
        <f t="shared" si="21"/>
        <v>4</v>
      </c>
      <c r="Y275">
        <f t="shared" si="22"/>
        <v>9</v>
      </c>
      <c r="Z275">
        <f t="shared" si="23"/>
        <v>6</v>
      </c>
      <c r="AA275" s="10">
        <f t="shared" si="24"/>
        <v>6.333333333333333</v>
      </c>
      <c r="AB275"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Promising</v>
      </c>
      <c r="AC275" t="str">
        <f>_xlfn.XLOOKUP(table_RFM_processed[[#This Row],[Customer ID]],table_RFM_preprocess[Customer ID],table_RFM_preprocess[Loyalty Card],,0)</f>
        <v>No</v>
      </c>
    </row>
    <row r="276" spans="1:29" x14ac:dyDescent="0.25">
      <c r="A276" s="2" t="s">
        <v>2032</v>
      </c>
      <c r="B276" s="3">
        <v>44681</v>
      </c>
      <c r="C276" s="2" t="s">
        <v>2033</v>
      </c>
      <c r="D276" t="s">
        <v>6167</v>
      </c>
      <c r="E276" s="2">
        <v>2</v>
      </c>
      <c r="F276" s="2" t="str">
        <f>_xlfn.XLOOKUP(C276,customers!$A$2:$A$1001,customers!$B$2:$B$1001,,0)</f>
        <v>Warner Maddox</v>
      </c>
      <c r="G276" s="2" t="str">
        <f>_xlfn.XLOOKUP(C276,customers!$A$1:$A$1001,customers!$G$1:$G$1001,,0)</f>
        <v>United States</v>
      </c>
      <c r="H276" t="str">
        <f>INDEX(products!$A$1:$G$49,MATCH(RFM_prep!$D276,products!$A$1:$A$49,0),MATCH(RFM_prep!H$2,products!$A$1:$G$1,0))</f>
        <v>Ara</v>
      </c>
      <c r="I276">
        <f>INDEX(products!$A$1:$G$49,MATCH(RFM_prep!$D276,products!$A$1:$A$49,0),MATCH(RFM_prep!I$2,products!$A$1:$G$1,0))</f>
        <v>3.8849999999999998</v>
      </c>
      <c r="J276">
        <f>I276*E276</f>
        <v>7.77</v>
      </c>
      <c r="K276" t="str">
        <f>_xlfn.XLOOKUP(C276,customers!$A$2:$A$1001,customers!$I$2:$I$1001,,0)</f>
        <v>No</v>
      </c>
      <c r="L276" t="str">
        <f t="shared" si="20"/>
        <v>112</v>
      </c>
      <c r="N276" s="6" t="s">
        <v>4240</v>
      </c>
      <c r="O276" s="8">
        <v>44549</v>
      </c>
      <c r="P276" s="7">
        <v>2</v>
      </c>
      <c r="Q276" s="7">
        <v>80.67</v>
      </c>
      <c r="S276" t="s">
        <v>4240</v>
      </c>
      <c r="T276" s="8">
        <v>44549</v>
      </c>
      <c r="U276">
        <v>2</v>
      </c>
      <c r="V276">
        <v>80.67</v>
      </c>
      <c r="W276" s="7">
        <v>244</v>
      </c>
      <c r="X276">
        <f t="shared" si="21"/>
        <v>8</v>
      </c>
      <c r="Y276">
        <f t="shared" si="22"/>
        <v>9</v>
      </c>
      <c r="Z276">
        <f t="shared" si="23"/>
        <v>8</v>
      </c>
      <c r="AA276" s="10">
        <f t="shared" si="24"/>
        <v>8.3333333333333339</v>
      </c>
      <c r="AB276"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Loyal</v>
      </c>
      <c r="AC276" t="str">
        <f>_xlfn.XLOOKUP(table_RFM_processed[[#This Row],[Customer ID]],table_RFM_preprocess[Customer ID],table_RFM_preprocess[Loyalty Card],,0)</f>
        <v>No</v>
      </c>
    </row>
    <row r="277" spans="1:29" x14ac:dyDescent="0.25">
      <c r="A277" s="2" t="s">
        <v>2038</v>
      </c>
      <c r="B277" s="3">
        <v>43985</v>
      </c>
      <c r="C277" s="2" t="s">
        <v>2039</v>
      </c>
      <c r="D277" t="s">
        <v>6175</v>
      </c>
      <c r="E277" s="2">
        <v>1</v>
      </c>
      <c r="F277" s="2" t="str">
        <f>_xlfn.XLOOKUP(C277,customers!$A$2:$A$1001,customers!$B$2:$B$1001,,0)</f>
        <v>Donnie Hedlestone</v>
      </c>
      <c r="G277" s="2" t="str">
        <f>_xlfn.XLOOKUP(C277,customers!$A$1:$A$1001,customers!$G$1:$G$1001,,0)</f>
        <v>United States</v>
      </c>
      <c r="H277" t="str">
        <f>INDEX(products!$A$1:$G$49,MATCH(RFM_prep!$D277,products!$A$1:$A$49,0),MATCH(RFM_prep!H$2,products!$A$1:$G$1,0))</f>
        <v>Ara</v>
      </c>
      <c r="I277">
        <f>INDEX(products!$A$1:$G$49,MATCH(RFM_prep!$D277,products!$A$1:$A$49,0),MATCH(RFM_prep!I$2,products!$A$1:$G$1,0))</f>
        <v>25.874999999999996</v>
      </c>
      <c r="J277">
        <f>I277*E277</f>
        <v>25.874999999999996</v>
      </c>
      <c r="K277" t="str">
        <f>_xlfn.XLOOKUP(C277,customers!$A$2:$A$1001,customers!$I$2:$I$1001,,0)</f>
        <v>No</v>
      </c>
      <c r="L277" t="str">
        <f t="shared" si="20"/>
        <v>808</v>
      </c>
      <c r="N277" s="6" t="s">
        <v>2628</v>
      </c>
      <c r="O277" s="8">
        <v>43690</v>
      </c>
      <c r="P277" s="7">
        <v>1</v>
      </c>
      <c r="Q277" s="7">
        <v>43.019999999999996</v>
      </c>
      <c r="S277" t="s">
        <v>2628</v>
      </c>
      <c r="T277" s="8">
        <v>43690</v>
      </c>
      <c r="U277">
        <v>1</v>
      </c>
      <c r="V277">
        <v>43.019999999999996</v>
      </c>
      <c r="W277" s="7">
        <v>1103</v>
      </c>
      <c r="X277">
        <f t="shared" si="21"/>
        <v>1</v>
      </c>
      <c r="Y277">
        <f t="shared" si="22"/>
        <v>0</v>
      </c>
      <c r="Z277">
        <f t="shared" si="23"/>
        <v>6</v>
      </c>
      <c r="AA277" s="10">
        <f t="shared" si="24"/>
        <v>2.3333333333333335</v>
      </c>
      <c r="AB277"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At Risk</v>
      </c>
      <c r="AC277" t="str">
        <f>_xlfn.XLOOKUP(table_RFM_processed[[#This Row],[Customer ID]],table_RFM_preprocess[Customer ID],table_RFM_preprocess[Loyalty Card],,0)</f>
        <v>Yes</v>
      </c>
    </row>
    <row r="278" spans="1:29" x14ac:dyDescent="0.25">
      <c r="A278" s="2" t="s">
        <v>2044</v>
      </c>
      <c r="B278" s="3">
        <v>44725</v>
      </c>
      <c r="C278" s="2" t="s">
        <v>2045</v>
      </c>
      <c r="D278" t="s">
        <v>6148</v>
      </c>
      <c r="E278" s="2">
        <v>6</v>
      </c>
      <c r="F278" s="2" t="str">
        <f>_xlfn.XLOOKUP(C278,customers!$A$2:$A$1001,customers!$B$2:$B$1001,,0)</f>
        <v>Teddi Crowthe</v>
      </c>
      <c r="G278" s="2" t="str">
        <f>_xlfn.XLOOKUP(C278,customers!$A$1:$A$1001,customers!$G$1:$G$1001,,0)</f>
        <v>United States</v>
      </c>
      <c r="H278" t="str">
        <f>INDEX(products!$A$1:$G$49,MATCH(RFM_prep!$D278,products!$A$1:$A$49,0),MATCH(RFM_prep!H$2,products!$A$1:$G$1,0))</f>
        <v>Exc</v>
      </c>
      <c r="I278">
        <f>INDEX(products!$A$1:$G$49,MATCH(RFM_prep!$D278,products!$A$1:$A$49,0),MATCH(RFM_prep!I$2,products!$A$1:$G$1,0))</f>
        <v>34.154999999999994</v>
      </c>
      <c r="J278">
        <f>I278*E278</f>
        <v>204.92999999999995</v>
      </c>
      <c r="K278" t="str">
        <f>_xlfn.XLOOKUP(C278,customers!$A$2:$A$1001,customers!$I$2:$I$1001,,0)</f>
        <v>No</v>
      </c>
      <c r="L278" t="str">
        <f t="shared" si="20"/>
        <v>68</v>
      </c>
      <c r="N278" s="6" t="s">
        <v>4180</v>
      </c>
      <c r="O278" s="8">
        <v>44375</v>
      </c>
      <c r="P278" s="7">
        <v>1</v>
      </c>
      <c r="Q278" s="7">
        <v>103.49999999999999</v>
      </c>
      <c r="S278" t="s">
        <v>4180</v>
      </c>
      <c r="T278" s="8">
        <v>44375</v>
      </c>
      <c r="U278">
        <v>1</v>
      </c>
      <c r="V278">
        <v>103.49999999999999</v>
      </c>
      <c r="W278" s="7">
        <v>418</v>
      </c>
      <c r="X278">
        <f t="shared" si="21"/>
        <v>6</v>
      </c>
      <c r="Y278">
        <f t="shared" si="22"/>
        <v>0</v>
      </c>
      <c r="Z278">
        <f t="shared" si="23"/>
        <v>8</v>
      </c>
      <c r="AA278" s="10">
        <f t="shared" si="24"/>
        <v>4.666666666666667</v>
      </c>
      <c r="AB278"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Need Attention</v>
      </c>
      <c r="AC278" t="str">
        <f>_xlfn.XLOOKUP(table_RFM_processed[[#This Row],[Customer ID]],table_RFM_preprocess[Customer ID],table_RFM_preprocess[Loyalty Card],,0)</f>
        <v>No</v>
      </c>
    </row>
    <row r="279" spans="1:29" x14ac:dyDescent="0.25">
      <c r="A279" s="2" t="s">
        <v>2050</v>
      </c>
      <c r="B279" s="3">
        <v>43992</v>
      </c>
      <c r="C279" s="2" t="s">
        <v>2051</v>
      </c>
      <c r="D279" t="s">
        <v>6142</v>
      </c>
      <c r="E279" s="2">
        <v>4</v>
      </c>
      <c r="F279" s="2" t="str">
        <f>_xlfn.XLOOKUP(C279,customers!$A$2:$A$1001,customers!$B$2:$B$1001,,0)</f>
        <v>Dorelia Bury</v>
      </c>
      <c r="G279" s="2" t="str">
        <f>_xlfn.XLOOKUP(C279,customers!$A$1:$A$1001,customers!$G$1:$G$1001,,0)</f>
        <v>Ireland</v>
      </c>
      <c r="H279" t="str">
        <f>INDEX(products!$A$1:$G$49,MATCH(RFM_prep!$D279,products!$A$1:$A$49,0),MATCH(RFM_prep!H$2,products!$A$1:$G$1,0))</f>
        <v>Rob</v>
      </c>
      <c r="I279">
        <f>INDEX(products!$A$1:$G$49,MATCH(RFM_prep!$D279,products!$A$1:$A$49,0),MATCH(RFM_prep!I$2,products!$A$1:$G$1,0))</f>
        <v>27.484999999999996</v>
      </c>
      <c r="J279">
        <f>I279*E279</f>
        <v>109.93999999999998</v>
      </c>
      <c r="K279" t="str">
        <f>_xlfn.XLOOKUP(C279,customers!$A$2:$A$1001,customers!$I$2:$I$1001,,0)</f>
        <v>Yes</v>
      </c>
      <c r="L279" t="str">
        <f t="shared" si="20"/>
        <v>801</v>
      </c>
      <c r="N279" s="6" t="s">
        <v>966</v>
      </c>
      <c r="O279" s="8">
        <v>43783</v>
      </c>
      <c r="P279" s="7">
        <v>1</v>
      </c>
      <c r="Q279" s="7">
        <v>9.51</v>
      </c>
      <c r="S279" t="s">
        <v>966</v>
      </c>
      <c r="T279" s="8">
        <v>43783</v>
      </c>
      <c r="U279">
        <v>1</v>
      </c>
      <c r="V279">
        <v>9.51</v>
      </c>
      <c r="W279" s="7">
        <v>1010</v>
      </c>
      <c r="X279">
        <f t="shared" si="21"/>
        <v>2</v>
      </c>
      <c r="Y279">
        <f t="shared" si="22"/>
        <v>0</v>
      </c>
      <c r="Z279">
        <f t="shared" si="23"/>
        <v>1</v>
      </c>
      <c r="AA279" s="10">
        <f t="shared" si="24"/>
        <v>1</v>
      </c>
      <c r="AB279"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At Risk</v>
      </c>
      <c r="AC279" t="str">
        <f>_xlfn.XLOOKUP(table_RFM_processed[[#This Row],[Customer ID]],table_RFM_preprocess[Customer ID],table_RFM_preprocess[Loyalty Card],,0)</f>
        <v>No</v>
      </c>
    </row>
    <row r="280" spans="1:29" x14ac:dyDescent="0.25">
      <c r="A280" s="2" t="s">
        <v>2056</v>
      </c>
      <c r="B280" s="3">
        <v>44183</v>
      </c>
      <c r="C280" s="2" t="s">
        <v>2057</v>
      </c>
      <c r="D280" t="s">
        <v>6171</v>
      </c>
      <c r="E280" s="2">
        <v>6</v>
      </c>
      <c r="F280" s="2" t="str">
        <f>_xlfn.XLOOKUP(C280,customers!$A$2:$A$1001,customers!$B$2:$B$1001,,0)</f>
        <v>Gussy Broadbear</v>
      </c>
      <c r="G280" s="2" t="str">
        <f>_xlfn.XLOOKUP(C280,customers!$A$1:$A$1001,customers!$G$1:$G$1001,,0)</f>
        <v>United States</v>
      </c>
      <c r="H280" t="str">
        <f>INDEX(products!$A$1:$G$49,MATCH(RFM_prep!$D280,products!$A$1:$A$49,0),MATCH(RFM_prep!H$2,products!$A$1:$G$1,0))</f>
        <v>Exc</v>
      </c>
      <c r="I280">
        <f>INDEX(products!$A$1:$G$49,MATCH(RFM_prep!$D280,products!$A$1:$A$49,0),MATCH(RFM_prep!I$2,products!$A$1:$G$1,0))</f>
        <v>14.85</v>
      </c>
      <c r="J280">
        <f>I280*E280</f>
        <v>89.1</v>
      </c>
      <c r="K280" t="str">
        <f>_xlfn.XLOOKUP(C280,customers!$A$2:$A$1001,customers!$I$2:$I$1001,,0)</f>
        <v>No</v>
      </c>
      <c r="L280" t="str">
        <f t="shared" si="20"/>
        <v>610</v>
      </c>
      <c r="N280" s="6" t="s">
        <v>1002</v>
      </c>
      <c r="O280" s="8">
        <v>44137</v>
      </c>
      <c r="P280" s="7">
        <v>1</v>
      </c>
      <c r="Q280" s="7">
        <v>103.49999999999999</v>
      </c>
      <c r="S280" t="s">
        <v>1002</v>
      </c>
      <c r="T280" s="8">
        <v>44137</v>
      </c>
      <c r="U280">
        <v>1</v>
      </c>
      <c r="V280">
        <v>103.49999999999999</v>
      </c>
      <c r="W280" s="7">
        <v>656</v>
      </c>
      <c r="X280">
        <f t="shared" si="21"/>
        <v>4</v>
      </c>
      <c r="Y280">
        <f t="shared" si="22"/>
        <v>0</v>
      </c>
      <c r="Z280">
        <f t="shared" si="23"/>
        <v>8</v>
      </c>
      <c r="AA280" s="10">
        <f t="shared" si="24"/>
        <v>4</v>
      </c>
      <c r="AB280"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Need Attention</v>
      </c>
      <c r="AC280" t="str">
        <f>_xlfn.XLOOKUP(table_RFM_processed[[#This Row],[Customer ID]],table_RFM_preprocess[Customer ID],table_RFM_preprocess[Loyalty Card],,0)</f>
        <v>No</v>
      </c>
    </row>
    <row r="281" spans="1:29" x14ac:dyDescent="0.25">
      <c r="A281" s="2" t="s">
        <v>2062</v>
      </c>
      <c r="B281" s="3">
        <v>43708</v>
      </c>
      <c r="C281" s="2" t="s">
        <v>2063</v>
      </c>
      <c r="D281" t="s">
        <v>6167</v>
      </c>
      <c r="E281" s="2">
        <v>2</v>
      </c>
      <c r="F281" s="2" t="str">
        <f>_xlfn.XLOOKUP(C281,customers!$A$2:$A$1001,customers!$B$2:$B$1001,,0)</f>
        <v>Emlynne Palfrey</v>
      </c>
      <c r="G281" s="2" t="str">
        <f>_xlfn.XLOOKUP(C281,customers!$A$1:$A$1001,customers!$G$1:$G$1001,,0)</f>
        <v>United States</v>
      </c>
      <c r="H281" t="str">
        <f>INDEX(products!$A$1:$G$49,MATCH(RFM_prep!$D281,products!$A$1:$A$49,0),MATCH(RFM_prep!H$2,products!$A$1:$G$1,0))</f>
        <v>Ara</v>
      </c>
      <c r="I281">
        <f>INDEX(products!$A$1:$G$49,MATCH(RFM_prep!$D281,products!$A$1:$A$49,0),MATCH(RFM_prep!I$2,products!$A$1:$G$1,0))</f>
        <v>3.8849999999999998</v>
      </c>
      <c r="J281">
        <f>I281*E281</f>
        <v>7.77</v>
      </c>
      <c r="K281" t="str">
        <f>_xlfn.XLOOKUP(C281,customers!$A$2:$A$1001,customers!$I$2:$I$1001,,0)</f>
        <v>Yes</v>
      </c>
      <c r="L281" t="str">
        <f t="shared" si="20"/>
        <v>1085</v>
      </c>
      <c r="N281" s="6" t="s">
        <v>2039</v>
      </c>
      <c r="O281" s="8">
        <v>43985</v>
      </c>
      <c r="P281" s="7">
        <v>1</v>
      </c>
      <c r="Q281" s="7">
        <v>25.874999999999996</v>
      </c>
      <c r="S281" t="s">
        <v>2039</v>
      </c>
      <c r="T281" s="8">
        <v>43985</v>
      </c>
      <c r="U281">
        <v>1</v>
      </c>
      <c r="V281">
        <v>25.874999999999996</v>
      </c>
      <c r="W281" s="7">
        <v>808</v>
      </c>
      <c r="X281">
        <f t="shared" si="21"/>
        <v>3</v>
      </c>
      <c r="Y281">
        <f t="shared" si="22"/>
        <v>0</v>
      </c>
      <c r="Z281">
        <f t="shared" si="23"/>
        <v>4</v>
      </c>
      <c r="AA281" s="10">
        <f t="shared" si="24"/>
        <v>2.3333333333333335</v>
      </c>
      <c r="AB281"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At Risk</v>
      </c>
      <c r="AC281" t="str">
        <f>_xlfn.XLOOKUP(table_RFM_processed[[#This Row],[Customer ID]],table_RFM_preprocess[Customer ID],table_RFM_preprocess[Loyalty Card],,0)</f>
        <v>No</v>
      </c>
    </row>
    <row r="282" spans="1:29" x14ac:dyDescent="0.25">
      <c r="A282" s="2" t="s">
        <v>2068</v>
      </c>
      <c r="B282" s="3">
        <v>43521</v>
      </c>
      <c r="C282" s="2" t="s">
        <v>2069</v>
      </c>
      <c r="D282" t="s">
        <v>6181</v>
      </c>
      <c r="E282" s="2">
        <v>1</v>
      </c>
      <c r="F282" s="2" t="str">
        <f>_xlfn.XLOOKUP(C282,customers!$A$2:$A$1001,customers!$B$2:$B$1001,,0)</f>
        <v>Parsifal Metrick</v>
      </c>
      <c r="G282" s="2" t="str">
        <f>_xlfn.XLOOKUP(C282,customers!$A$1:$A$1001,customers!$G$1:$G$1001,,0)</f>
        <v>United States</v>
      </c>
      <c r="H282" t="str">
        <f>INDEX(products!$A$1:$G$49,MATCH(RFM_prep!$D282,products!$A$1:$A$49,0),MATCH(RFM_prep!H$2,products!$A$1:$G$1,0))</f>
        <v>Lib</v>
      </c>
      <c r="I282">
        <f>INDEX(products!$A$1:$G$49,MATCH(RFM_prep!$D282,products!$A$1:$A$49,0),MATCH(RFM_prep!I$2,products!$A$1:$G$1,0))</f>
        <v>33.464999999999996</v>
      </c>
      <c r="J282">
        <f>I282*E282</f>
        <v>33.464999999999996</v>
      </c>
      <c r="K282" t="str">
        <f>_xlfn.XLOOKUP(C282,customers!$A$2:$A$1001,customers!$I$2:$I$1001,,0)</f>
        <v>Yes</v>
      </c>
      <c r="L282" t="str">
        <f t="shared" si="20"/>
        <v>1272</v>
      </c>
      <c r="N282" s="6" t="s">
        <v>3791</v>
      </c>
      <c r="O282" s="8">
        <v>44262</v>
      </c>
      <c r="P282" s="7">
        <v>1</v>
      </c>
      <c r="Q282" s="7">
        <v>21.509999999999998</v>
      </c>
      <c r="S282" t="s">
        <v>3791</v>
      </c>
      <c r="T282" s="8">
        <v>44262</v>
      </c>
      <c r="U282">
        <v>1</v>
      </c>
      <c r="V282">
        <v>21.509999999999998</v>
      </c>
      <c r="W282" s="7">
        <v>531</v>
      </c>
      <c r="X282">
        <f t="shared" si="21"/>
        <v>5</v>
      </c>
      <c r="Y282">
        <f t="shared" si="22"/>
        <v>0</v>
      </c>
      <c r="Z282">
        <f t="shared" si="23"/>
        <v>3</v>
      </c>
      <c r="AA282" s="10">
        <f t="shared" si="24"/>
        <v>2.6666666666666665</v>
      </c>
      <c r="AB282"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At Risk</v>
      </c>
      <c r="AC282" t="str">
        <f>_xlfn.XLOOKUP(table_RFM_processed[[#This Row],[Customer ID]],table_RFM_preprocess[Customer ID],table_RFM_preprocess[Loyalty Card],,0)</f>
        <v>No</v>
      </c>
    </row>
    <row r="283" spans="1:29" x14ac:dyDescent="0.25">
      <c r="A283" s="2" t="s">
        <v>2074</v>
      </c>
      <c r="B283" s="3">
        <v>44234</v>
      </c>
      <c r="C283" s="2" t="s">
        <v>2075</v>
      </c>
      <c r="D283" t="s">
        <v>6139</v>
      </c>
      <c r="E283" s="2">
        <v>5</v>
      </c>
      <c r="F283" s="2" t="str">
        <f>_xlfn.XLOOKUP(C283,customers!$A$2:$A$1001,customers!$B$2:$B$1001,,0)</f>
        <v>Christopher Grieveson</v>
      </c>
      <c r="G283" s="2" t="str">
        <f>_xlfn.XLOOKUP(C283,customers!$A$1:$A$1001,customers!$G$1:$G$1001,,0)</f>
        <v>United States</v>
      </c>
      <c r="H283" t="str">
        <f>INDEX(products!$A$1:$G$49,MATCH(RFM_prep!$D283,products!$A$1:$A$49,0),MATCH(RFM_prep!H$2,products!$A$1:$G$1,0))</f>
        <v>Exc</v>
      </c>
      <c r="I283">
        <f>INDEX(products!$A$1:$G$49,MATCH(RFM_prep!$D283,products!$A$1:$A$49,0),MATCH(RFM_prep!I$2,products!$A$1:$G$1,0))</f>
        <v>8.25</v>
      </c>
      <c r="J283">
        <f>I283*E283</f>
        <v>41.25</v>
      </c>
      <c r="K283" t="str">
        <f>_xlfn.XLOOKUP(C283,customers!$A$2:$A$1001,customers!$I$2:$I$1001,,0)</f>
        <v>Yes</v>
      </c>
      <c r="L283" t="str">
        <f t="shared" si="20"/>
        <v>559</v>
      </c>
      <c r="N283" s="6" t="s">
        <v>4899</v>
      </c>
      <c r="O283" s="8">
        <v>43883</v>
      </c>
      <c r="P283" s="7">
        <v>1</v>
      </c>
      <c r="Q283" s="7">
        <v>41.25</v>
      </c>
      <c r="S283" t="s">
        <v>4899</v>
      </c>
      <c r="T283" s="8">
        <v>43883</v>
      </c>
      <c r="U283">
        <v>1</v>
      </c>
      <c r="V283">
        <v>41.25</v>
      </c>
      <c r="W283" s="7">
        <v>910</v>
      </c>
      <c r="X283">
        <f t="shared" si="21"/>
        <v>2</v>
      </c>
      <c r="Y283">
        <f t="shared" si="22"/>
        <v>0</v>
      </c>
      <c r="Z283">
        <f t="shared" si="23"/>
        <v>6</v>
      </c>
      <c r="AA283" s="10">
        <f t="shared" si="24"/>
        <v>2.6666666666666665</v>
      </c>
      <c r="AB283"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At Risk</v>
      </c>
      <c r="AC283" t="str">
        <f>_xlfn.XLOOKUP(table_RFM_processed[[#This Row],[Customer ID]],table_RFM_preprocess[Customer ID],table_RFM_preprocess[Loyalty Card],,0)</f>
        <v>No</v>
      </c>
    </row>
    <row r="284" spans="1:29" x14ac:dyDescent="0.25">
      <c r="A284" s="2" t="s">
        <v>2079</v>
      </c>
      <c r="B284" s="3">
        <v>44210</v>
      </c>
      <c r="C284" s="2" t="s">
        <v>2080</v>
      </c>
      <c r="D284" t="s">
        <v>6171</v>
      </c>
      <c r="E284" s="2">
        <v>4</v>
      </c>
      <c r="F284" s="2" t="str">
        <f>_xlfn.XLOOKUP(C284,customers!$A$2:$A$1001,customers!$B$2:$B$1001,,0)</f>
        <v>Karlan Karby</v>
      </c>
      <c r="G284" s="2" t="str">
        <f>_xlfn.XLOOKUP(C284,customers!$A$1:$A$1001,customers!$G$1:$G$1001,,0)</f>
        <v>United States</v>
      </c>
      <c r="H284" t="str">
        <f>INDEX(products!$A$1:$G$49,MATCH(RFM_prep!$D284,products!$A$1:$A$49,0),MATCH(RFM_prep!H$2,products!$A$1:$G$1,0))</f>
        <v>Exc</v>
      </c>
      <c r="I284">
        <f>INDEX(products!$A$1:$G$49,MATCH(RFM_prep!$D284,products!$A$1:$A$49,0),MATCH(RFM_prep!I$2,products!$A$1:$G$1,0))</f>
        <v>14.85</v>
      </c>
      <c r="J284">
        <f>I284*E284</f>
        <v>59.4</v>
      </c>
      <c r="K284" t="str">
        <f>_xlfn.XLOOKUP(C284,customers!$A$2:$A$1001,customers!$I$2:$I$1001,,0)</f>
        <v>Yes</v>
      </c>
      <c r="L284" t="str">
        <f t="shared" si="20"/>
        <v>583</v>
      </c>
      <c r="N284" s="6" t="s">
        <v>972</v>
      </c>
      <c r="O284" s="8">
        <v>43664</v>
      </c>
      <c r="P284" s="7">
        <v>2</v>
      </c>
      <c r="Q284" s="7">
        <v>101.29499999999999</v>
      </c>
      <c r="S284" t="s">
        <v>972</v>
      </c>
      <c r="T284" s="8">
        <v>43664</v>
      </c>
      <c r="U284">
        <v>2</v>
      </c>
      <c r="V284">
        <v>101.29499999999999</v>
      </c>
      <c r="W284" s="7">
        <v>1129</v>
      </c>
      <c r="X284">
        <f t="shared" si="21"/>
        <v>1</v>
      </c>
      <c r="Y284">
        <f t="shared" si="22"/>
        <v>9</v>
      </c>
      <c r="Z284">
        <f t="shared" si="23"/>
        <v>8</v>
      </c>
      <c r="AA284" s="10">
        <f t="shared" si="24"/>
        <v>6</v>
      </c>
      <c r="AB284"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Promising</v>
      </c>
      <c r="AC284" t="str">
        <f>_xlfn.XLOOKUP(table_RFM_processed[[#This Row],[Customer ID]],table_RFM_preprocess[Customer ID],table_RFM_preprocess[Loyalty Card],,0)</f>
        <v>No</v>
      </c>
    </row>
    <row r="285" spans="1:29" x14ac:dyDescent="0.25">
      <c r="A285" s="2" t="s">
        <v>2085</v>
      </c>
      <c r="B285" s="3">
        <v>43520</v>
      </c>
      <c r="C285" s="2" t="s">
        <v>2086</v>
      </c>
      <c r="D285" t="s">
        <v>6180</v>
      </c>
      <c r="E285" s="2">
        <v>1</v>
      </c>
      <c r="F285" s="2" t="str">
        <f>_xlfn.XLOOKUP(C285,customers!$A$2:$A$1001,customers!$B$2:$B$1001,,0)</f>
        <v>Flory Crumpe</v>
      </c>
      <c r="G285" s="2" t="str">
        <f>_xlfn.XLOOKUP(C285,customers!$A$1:$A$1001,customers!$G$1:$G$1001,,0)</f>
        <v>United Kingdom</v>
      </c>
      <c r="H285" t="str">
        <f>INDEX(products!$A$1:$G$49,MATCH(RFM_prep!$D285,products!$A$1:$A$49,0),MATCH(RFM_prep!H$2,products!$A$1:$G$1,0))</f>
        <v>Ara</v>
      </c>
      <c r="I285">
        <f>INDEX(products!$A$1:$G$49,MATCH(RFM_prep!$D285,products!$A$1:$A$49,0),MATCH(RFM_prep!I$2,products!$A$1:$G$1,0))</f>
        <v>7.77</v>
      </c>
      <c r="J285">
        <f>I285*E285</f>
        <v>7.77</v>
      </c>
      <c r="K285" t="str">
        <f>_xlfn.XLOOKUP(C285,customers!$A$2:$A$1001,customers!$I$2:$I$1001,,0)</f>
        <v>No</v>
      </c>
      <c r="L285" t="str">
        <f t="shared" si="20"/>
        <v>1273</v>
      </c>
      <c r="N285" s="6" t="s">
        <v>2550</v>
      </c>
      <c r="O285" s="8">
        <v>44464</v>
      </c>
      <c r="P285" s="7">
        <v>1</v>
      </c>
      <c r="Q285" s="7">
        <v>7.77</v>
      </c>
      <c r="S285" t="s">
        <v>2550</v>
      </c>
      <c r="T285" s="8">
        <v>44464</v>
      </c>
      <c r="U285">
        <v>1</v>
      </c>
      <c r="V285">
        <v>7.77</v>
      </c>
      <c r="W285" s="7">
        <v>329</v>
      </c>
      <c r="X285">
        <f t="shared" si="21"/>
        <v>7</v>
      </c>
      <c r="Y285">
        <f t="shared" si="22"/>
        <v>0</v>
      </c>
      <c r="Z285">
        <f t="shared" si="23"/>
        <v>0</v>
      </c>
      <c r="AA285" s="10">
        <f t="shared" si="24"/>
        <v>2.3333333333333335</v>
      </c>
      <c r="AB285"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At Risk</v>
      </c>
      <c r="AC285" t="str">
        <f>_xlfn.XLOOKUP(table_RFM_processed[[#This Row],[Customer ID]],table_RFM_preprocess[Customer ID],table_RFM_preprocess[Loyalty Card],,0)</f>
        <v>No</v>
      </c>
    </row>
    <row r="286" spans="1:29" x14ac:dyDescent="0.25">
      <c r="A286" s="2" t="s">
        <v>2091</v>
      </c>
      <c r="B286" s="3">
        <v>43639</v>
      </c>
      <c r="C286" s="2" t="s">
        <v>2092</v>
      </c>
      <c r="D286" t="s">
        <v>6172</v>
      </c>
      <c r="E286" s="2">
        <v>1</v>
      </c>
      <c r="F286" s="2" t="str">
        <f>_xlfn.XLOOKUP(C286,customers!$A$2:$A$1001,customers!$B$2:$B$1001,,0)</f>
        <v>Amity Chatto</v>
      </c>
      <c r="G286" s="2" t="str">
        <f>_xlfn.XLOOKUP(C286,customers!$A$1:$A$1001,customers!$G$1:$G$1001,,0)</f>
        <v>United Kingdom</v>
      </c>
      <c r="H286" t="str">
        <f>INDEX(products!$A$1:$G$49,MATCH(RFM_prep!$D286,products!$A$1:$A$49,0),MATCH(RFM_prep!H$2,products!$A$1:$G$1,0))</f>
        <v>Rob</v>
      </c>
      <c r="I286">
        <f>INDEX(products!$A$1:$G$49,MATCH(RFM_prep!$D286,products!$A$1:$A$49,0),MATCH(RFM_prep!I$2,products!$A$1:$G$1,0))</f>
        <v>5.3699999999999992</v>
      </c>
      <c r="J286">
        <f>I286*E286</f>
        <v>5.3699999999999992</v>
      </c>
      <c r="K286" t="str">
        <f>_xlfn.XLOOKUP(C286,customers!$A$2:$A$1001,customers!$I$2:$I$1001,,0)</f>
        <v>Yes</v>
      </c>
      <c r="L286" t="str">
        <f t="shared" si="20"/>
        <v>1154</v>
      </c>
      <c r="N286" s="6" t="s">
        <v>5845</v>
      </c>
      <c r="O286" s="8">
        <v>44294</v>
      </c>
      <c r="P286" s="7">
        <v>1</v>
      </c>
      <c r="Q286" s="7">
        <v>11.25</v>
      </c>
      <c r="S286" t="s">
        <v>5845</v>
      </c>
      <c r="T286" s="8">
        <v>44294</v>
      </c>
      <c r="U286">
        <v>1</v>
      </c>
      <c r="V286">
        <v>11.25</v>
      </c>
      <c r="W286" s="7">
        <v>499</v>
      </c>
      <c r="X286">
        <f t="shared" si="21"/>
        <v>6</v>
      </c>
      <c r="Y286">
        <f t="shared" si="22"/>
        <v>0</v>
      </c>
      <c r="Z286">
        <f t="shared" si="23"/>
        <v>1</v>
      </c>
      <c r="AA286" s="10">
        <f t="shared" si="24"/>
        <v>2.3333333333333335</v>
      </c>
      <c r="AB286"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At Risk</v>
      </c>
      <c r="AC286" t="str">
        <f>_xlfn.XLOOKUP(table_RFM_processed[[#This Row],[Customer ID]],table_RFM_preprocess[Customer ID],table_RFM_preprocess[Loyalty Card],,0)</f>
        <v>No</v>
      </c>
    </row>
    <row r="287" spans="1:29" x14ac:dyDescent="0.25">
      <c r="A287" s="2" t="s">
        <v>2097</v>
      </c>
      <c r="B287" s="3">
        <v>43960</v>
      </c>
      <c r="C287" s="2" t="s">
        <v>2098</v>
      </c>
      <c r="D287" t="s">
        <v>6166</v>
      </c>
      <c r="E287" s="2">
        <v>3</v>
      </c>
      <c r="F287" s="2" t="str">
        <f>_xlfn.XLOOKUP(C287,customers!$A$2:$A$1001,customers!$B$2:$B$1001,,0)</f>
        <v>Nanine McCarthy</v>
      </c>
      <c r="G287" s="2" t="str">
        <f>_xlfn.XLOOKUP(C287,customers!$A$1:$A$1001,customers!$G$1:$G$1001,,0)</f>
        <v>United States</v>
      </c>
      <c r="H287" t="str">
        <f>INDEX(products!$A$1:$G$49,MATCH(RFM_prep!$D287,products!$A$1:$A$49,0),MATCH(RFM_prep!H$2,products!$A$1:$G$1,0))</f>
        <v>Exc</v>
      </c>
      <c r="I287">
        <f>INDEX(products!$A$1:$G$49,MATCH(RFM_prep!$D287,products!$A$1:$A$49,0),MATCH(RFM_prep!I$2,products!$A$1:$G$1,0))</f>
        <v>31.624999999999996</v>
      </c>
      <c r="J287">
        <f>I287*E287</f>
        <v>94.874999999999986</v>
      </c>
      <c r="K287" t="str">
        <f>_xlfn.XLOOKUP(C287,customers!$A$2:$A$1001,customers!$I$2:$I$1001,,0)</f>
        <v>No</v>
      </c>
      <c r="L287" t="str">
        <f t="shared" si="20"/>
        <v>833</v>
      </c>
      <c r="N287" s="6" t="s">
        <v>4916</v>
      </c>
      <c r="O287" s="8">
        <v>44312</v>
      </c>
      <c r="P287" s="7">
        <v>1</v>
      </c>
      <c r="Q287" s="7">
        <v>43.650000000000006</v>
      </c>
      <c r="S287" t="s">
        <v>4916</v>
      </c>
      <c r="T287" s="8">
        <v>44312</v>
      </c>
      <c r="U287">
        <v>1</v>
      </c>
      <c r="V287">
        <v>43.650000000000006</v>
      </c>
      <c r="W287" s="7">
        <v>481</v>
      </c>
      <c r="X287">
        <f t="shared" si="21"/>
        <v>6</v>
      </c>
      <c r="Y287">
        <f t="shared" si="22"/>
        <v>0</v>
      </c>
      <c r="Z287">
        <f t="shared" si="23"/>
        <v>6</v>
      </c>
      <c r="AA287" s="10">
        <f t="shared" si="24"/>
        <v>4</v>
      </c>
      <c r="AB287"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Need Attention</v>
      </c>
      <c r="AC287" t="str">
        <f>_xlfn.XLOOKUP(table_RFM_processed[[#This Row],[Customer ID]],table_RFM_preprocess[Customer ID],table_RFM_preprocess[Loyalty Card],,0)</f>
        <v>Yes</v>
      </c>
    </row>
    <row r="288" spans="1:29" x14ac:dyDescent="0.25">
      <c r="A288" s="2" t="s">
        <v>2102</v>
      </c>
      <c r="B288" s="3">
        <v>44030</v>
      </c>
      <c r="C288" s="2" t="s">
        <v>2103</v>
      </c>
      <c r="D288" t="s">
        <v>6164</v>
      </c>
      <c r="E288" s="2">
        <v>1</v>
      </c>
      <c r="F288" s="2" t="str">
        <f>_xlfn.XLOOKUP(C288,customers!$A$2:$A$1001,customers!$B$2:$B$1001,,0)</f>
        <v>Lyndsey Megany</v>
      </c>
      <c r="G288" s="2" t="str">
        <f>_xlfn.XLOOKUP(C288,customers!$A$1:$A$1001,customers!$G$1:$G$1001,,0)</f>
        <v>United States</v>
      </c>
      <c r="H288" t="str">
        <f>INDEX(products!$A$1:$G$49,MATCH(RFM_prep!$D288,products!$A$1:$A$49,0),MATCH(RFM_prep!H$2,products!$A$1:$G$1,0))</f>
        <v>Lib</v>
      </c>
      <c r="I288">
        <f>INDEX(products!$A$1:$G$49,MATCH(RFM_prep!$D288,products!$A$1:$A$49,0),MATCH(RFM_prep!I$2,products!$A$1:$G$1,0))</f>
        <v>36.454999999999998</v>
      </c>
      <c r="J288">
        <f>I288*E288</f>
        <v>36.454999999999998</v>
      </c>
      <c r="K288" t="str">
        <f>_xlfn.XLOOKUP(C288,customers!$A$2:$A$1001,customers!$I$2:$I$1001,,0)</f>
        <v>No</v>
      </c>
      <c r="L288" t="str">
        <f t="shared" si="20"/>
        <v>763</v>
      </c>
      <c r="N288" s="6" t="s">
        <v>3543</v>
      </c>
      <c r="O288" s="8">
        <v>43584</v>
      </c>
      <c r="P288" s="7">
        <v>1</v>
      </c>
      <c r="Q288" s="7">
        <v>63.4</v>
      </c>
      <c r="S288" t="s">
        <v>3543</v>
      </c>
      <c r="T288" s="8">
        <v>43584</v>
      </c>
      <c r="U288">
        <v>1</v>
      </c>
      <c r="V288">
        <v>63.4</v>
      </c>
      <c r="W288" s="7">
        <v>1209</v>
      </c>
      <c r="X288">
        <f t="shared" si="21"/>
        <v>0</v>
      </c>
      <c r="Y288">
        <f t="shared" si="22"/>
        <v>0</v>
      </c>
      <c r="Z288">
        <f t="shared" si="23"/>
        <v>7</v>
      </c>
      <c r="AA288" s="10">
        <f t="shared" si="24"/>
        <v>2.3333333333333335</v>
      </c>
      <c r="AB288"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At Risk</v>
      </c>
      <c r="AC288" t="str">
        <f>_xlfn.XLOOKUP(table_RFM_processed[[#This Row],[Customer ID]],table_RFM_preprocess[Customer ID],table_RFM_preprocess[Loyalty Card],,0)</f>
        <v>Yes</v>
      </c>
    </row>
    <row r="289" spans="1:29" x14ac:dyDescent="0.25">
      <c r="A289" s="2" t="s">
        <v>2107</v>
      </c>
      <c r="B289" s="3">
        <v>43755</v>
      </c>
      <c r="C289" s="2" t="s">
        <v>2108</v>
      </c>
      <c r="D289" t="s">
        <v>6152</v>
      </c>
      <c r="E289" s="2">
        <v>4</v>
      </c>
      <c r="F289" s="2" t="str">
        <f>_xlfn.XLOOKUP(C289,customers!$A$2:$A$1001,customers!$B$2:$B$1001,,0)</f>
        <v>Byram Mergue</v>
      </c>
      <c r="G289" s="2" t="str">
        <f>_xlfn.XLOOKUP(C289,customers!$A$1:$A$1001,customers!$G$1:$G$1001,,0)</f>
        <v>United States</v>
      </c>
      <c r="H289" t="str">
        <f>INDEX(products!$A$1:$G$49,MATCH(RFM_prep!$D289,products!$A$1:$A$49,0),MATCH(RFM_prep!H$2,products!$A$1:$G$1,0))</f>
        <v>Ara</v>
      </c>
      <c r="I289">
        <f>INDEX(products!$A$1:$G$49,MATCH(RFM_prep!$D289,products!$A$1:$A$49,0),MATCH(RFM_prep!I$2,products!$A$1:$G$1,0))</f>
        <v>3.375</v>
      </c>
      <c r="J289">
        <f>I289*E289</f>
        <v>13.5</v>
      </c>
      <c r="K289" t="str">
        <f>_xlfn.XLOOKUP(C289,customers!$A$2:$A$1001,customers!$I$2:$I$1001,,0)</f>
        <v>Yes</v>
      </c>
      <c r="L289" t="str">
        <f t="shared" si="20"/>
        <v>1038</v>
      </c>
      <c r="N289" s="6" t="s">
        <v>2598</v>
      </c>
      <c r="O289" s="8">
        <v>44125</v>
      </c>
      <c r="P289" s="7">
        <v>1</v>
      </c>
      <c r="Q289" s="7">
        <v>38.04</v>
      </c>
      <c r="S289" t="s">
        <v>2598</v>
      </c>
      <c r="T289" s="8">
        <v>44125</v>
      </c>
      <c r="U289">
        <v>1</v>
      </c>
      <c r="V289">
        <v>38.04</v>
      </c>
      <c r="W289" s="7">
        <v>668</v>
      </c>
      <c r="X289">
        <f t="shared" si="21"/>
        <v>4</v>
      </c>
      <c r="Y289">
        <f t="shared" si="22"/>
        <v>0</v>
      </c>
      <c r="Z289">
        <f t="shared" si="23"/>
        <v>5</v>
      </c>
      <c r="AA289" s="10">
        <f t="shared" si="24"/>
        <v>3</v>
      </c>
      <c r="AB289"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Need Attention</v>
      </c>
      <c r="AC289" t="str">
        <f>_xlfn.XLOOKUP(table_RFM_processed[[#This Row],[Customer ID]],table_RFM_preprocess[Customer ID],table_RFM_preprocess[Loyalty Card],,0)</f>
        <v>Yes</v>
      </c>
    </row>
    <row r="290" spans="1:29" x14ac:dyDescent="0.25">
      <c r="A290" s="2" t="s">
        <v>2112</v>
      </c>
      <c r="B290" s="3">
        <v>44697</v>
      </c>
      <c r="C290" s="2" t="s">
        <v>2113</v>
      </c>
      <c r="D290" t="s">
        <v>6178</v>
      </c>
      <c r="E290" s="2">
        <v>4</v>
      </c>
      <c r="F290" s="2" t="str">
        <f>_xlfn.XLOOKUP(C290,customers!$A$2:$A$1001,customers!$B$2:$B$1001,,0)</f>
        <v>Kerr Patise</v>
      </c>
      <c r="G290" s="2" t="str">
        <f>_xlfn.XLOOKUP(C290,customers!$A$1:$A$1001,customers!$G$1:$G$1001,,0)</f>
        <v>United States</v>
      </c>
      <c r="H290" t="str">
        <f>INDEX(products!$A$1:$G$49,MATCH(RFM_prep!$D290,products!$A$1:$A$49,0),MATCH(RFM_prep!H$2,products!$A$1:$G$1,0))</f>
        <v>Rob</v>
      </c>
      <c r="I290">
        <f>INDEX(products!$A$1:$G$49,MATCH(RFM_prep!$D290,products!$A$1:$A$49,0),MATCH(RFM_prep!I$2,products!$A$1:$G$1,0))</f>
        <v>3.5849999999999995</v>
      </c>
      <c r="J290">
        <f>I290*E290</f>
        <v>14.339999999999998</v>
      </c>
      <c r="K290" t="str">
        <f>_xlfn.XLOOKUP(C290,customers!$A$2:$A$1001,customers!$I$2:$I$1001,,0)</f>
        <v>No</v>
      </c>
      <c r="L290" t="str">
        <f t="shared" si="20"/>
        <v>96</v>
      </c>
      <c r="N290" s="6" t="s">
        <v>3538</v>
      </c>
      <c r="O290" s="8">
        <v>44488</v>
      </c>
      <c r="P290" s="7">
        <v>1</v>
      </c>
      <c r="Q290" s="7">
        <v>26.849999999999994</v>
      </c>
      <c r="S290" t="s">
        <v>3538</v>
      </c>
      <c r="T290" s="8">
        <v>44488</v>
      </c>
      <c r="U290">
        <v>1</v>
      </c>
      <c r="V290">
        <v>26.849999999999994</v>
      </c>
      <c r="W290" s="7">
        <v>305</v>
      </c>
      <c r="X290">
        <f t="shared" si="21"/>
        <v>7</v>
      </c>
      <c r="Y290">
        <f t="shared" si="22"/>
        <v>0</v>
      </c>
      <c r="Z290">
        <f t="shared" si="23"/>
        <v>4</v>
      </c>
      <c r="AA290" s="10">
        <f t="shared" si="24"/>
        <v>3.6666666666666665</v>
      </c>
      <c r="AB290"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Need Attention</v>
      </c>
      <c r="AC290" t="str">
        <f>_xlfn.XLOOKUP(table_RFM_processed[[#This Row],[Customer ID]],table_RFM_preprocess[Customer ID],table_RFM_preprocess[Loyalty Card],,0)</f>
        <v>No</v>
      </c>
    </row>
    <row r="291" spans="1:29" x14ac:dyDescent="0.25">
      <c r="A291" s="2" t="s">
        <v>2118</v>
      </c>
      <c r="B291" s="3">
        <v>44279</v>
      </c>
      <c r="C291" s="2" t="s">
        <v>2119</v>
      </c>
      <c r="D291" t="s">
        <v>6139</v>
      </c>
      <c r="E291" s="2">
        <v>1</v>
      </c>
      <c r="F291" s="2" t="str">
        <f>_xlfn.XLOOKUP(C291,customers!$A$2:$A$1001,customers!$B$2:$B$1001,,0)</f>
        <v>Mathew Goulter</v>
      </c>
      <c r="G291" s="2" t="str">
        <f>_xlfn.XLOOKUP(C291,customers!$A$1:$A$1001,customers!$G$1:$G$1001,,0)</f>
        <v>Ireland</v>
      </c>
      <c r="H291" t="str">
        <f>INDEX(products!$A$1:$G$49,MATCH(RFM_prep!$D291,products!$A$1:$A$49,0),MATCH(RFM_prep!H$2,products!$A$1:$G$1,0))</f>
        <v>Exc</v>
      </c>
      <c r="I291">
        <f>INDEX(products!$A$1:$G$49,MATCH(RFM_prep!$D291,products!$A$1:$A$49,0),MATCH(RFM_prep!I$2,products!$A$1:$G$1,0))</f>
        <v>8.25</v>
      </c>
      <c r="J291">
        <f>I291*E291</f>
        <v>8.25</v>
      </c>
      <c r="K291" t="str">
        <f>_xlfn.XLOOKUP(C291,customers!$A$2:$A$1001,customers!$I$2:$I$1001,,0)</f>
        <v>Yes</v>
      </c>
      <c r="L291" t="str">
        <f t="shared" si="20"/>
        <v>514</v>
      </c>
      <c r="N291" s="6" t="s">
        <v>3729</v>
      </c>
      <c r="O291" s="8">
        <v>43781</v>
      </c>
      <c r="P291" s="7">
        <v>1</v>
      </c>
      <c r="Q291" s="7">
        <v>67.5</v>
      </c>
      <c r="S291" t="s">
        <v>3729</v>
      </c>
      <c r="T291" s="8">
        <v>43781</v>
      </c>
      <c r="U291">
        <v>1</v>
      </c>
      <c r="V291">
        <v>67.5</v>
      </c>
      <c r="W291" s="7">
        <v>1012</v>
      </c>
      <c r="X291">
        <f t="shared" si="21"/>
        <v>2</v>
      </c>
      <c r="Y291">
        <f t="shared" si="22"/>
        <v>0</v>
      </c>
      <c r="Z291">
        <f t="shared" si="23"/>
        <v>7</v>
      </c>
      <c r="AA291" s="10">
        <f t="shared" si="24"/>
        <v>3</v>
      </c>
      <c r="AB291"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Need Attention</v>
      </c>
      <c r="AC291" t="str">
        <f>_xlfn.XLOOKUP(table_RFM_processed[[#This Row],[Customer ID]],table_RFM_preprocess[Customer ID],table_RFM_preprocess[Loyalty Card],,0)</f>
        <v>No</v>
      </c>
    </row>
    <row r="292" spans="1:29" x14ac:dyDescent="0.25">
      <c r="A292" s="2" t="s">
        <v>2123</v>
      </c>
      <c r="B292" s="3">
        <v>43772</v>
      </c>
      <c r="C292" s="2" t="s">
        <v>2124</v>
      </c>
      <c r="D292" t="s">
        <v>6163</v>
      </c>
      <c r="E292" s="2">
        <v>5</v>
      </c>
      <c r="F292" s="2" t="str">
        <f>_xlfn.XLOOKUP(C292,customers!$A$2:$A$1001,customers!$B$2:$B$1001,,0)</f>
        <v>Marris Grcic</v>
      </c>
      <c r="G292" s="2" t="str">
        <f>_xlfn.XLOOKUP(C292,customers!$A$1:$A$1001,customers!$G$1:$G$1001,,0)</f>
        <v>United States</v>
      </c>
      <c r="H292" t="str">
        <f>INDEX(products!$A$1:$G$49,MATCH(RFM_prep!$D292,products!$A$1:$A$49,0),MATCH(RFM_prep!H$2,products!$A$1:$G$1,0))</f>
        <v>Rob</v>
      </c>
      <c r="I292">
        <f>INDEX(products!$A$1:$G$49,MATCH(RFM_prep!$D292,products!$A$1:$A$49,0),MATCH(RFM_prep!I$2,products!$A$1:$G$1,0))</f>
        <v>2.6849999999999996</v>
      </c>
      <c r="J292">
        <f>I292*E292</f>
        <v>13.424999999999997</v>
      </c>
      <c r="K292" t="str">
        <f>_xlfn.XLOOKUP(C292,customers!$A$2:$A$1001,customers!$I$2:$I$1001,,0)</f>
        <v>Yes</v>
      </c>
      <c r="L292" t="str">
        <f t="shared" si="20"/>
        <v>1021</v>
      </c>
      <c r="N292" s="6" t="s">
        <v>5322</v>
      </c>
      <c r="O292" s="8">
        <v>43632</v>
      </c>
      <c r="P292" s="7">
        <v>1</v>
      </c>
      <c r="Q292" s="7">
        <v>89.35499999999999</v>
      </c>
      <c r="S292" t="s">
        <v>5322</v>
      </c>
      <c r="T292" s="8">
        <v>43632</v>
      </c>
      <c r="U292">
        <v>1</v>
      </c>
      <c r="V292">
        <v>89.35499999999999</v>
      </c>
      <c r="W292" s="7">
        <v>1161</v>
      </c>
      <c r="X292">
        <f t="shared" si="21"/>
        <v>1</v>
      </c>
      <c r="Y292">
        <f t="shared" si="22"/>
        <v>0</v>
      </c>
      <c r="Z292">
        <f t="shared" si="23"/>
        <v>8</v>
      </c>
      <c r="AA292" s="10">
        <f t="shared" si="24"/>
        <v>3</v>
      </c>
      <c r="AB292"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Need Attention</v>
      </c>
      <c r="AC292" t="str">
        <f>_xlfn.XLOOKUP(table_RFM_processed[[#This Row],[Customer ID]],table_RFM_preprocess[Customer ID],table_RFM_preprocess[Loyalty Card],,0)</f>
        <v>No</v>
      </c>
    </row>
    <row r="293" spans="1:29" x14ac:dyDescent="0.25">
      <c r="A293" s="2" t="s">
        <v>2127</v>
      </c>
      <c r="B293" s="3">
        <v>44497</v>
      </c>
      <c r="C293" s="2" t="s">
        <v>2128</v>
      </c>
      <c r="D293" t="s">
        <v>6147</v>
      </c>
      <c r="E293" s="2">
        <v>5</v>
      </c>
      <c r="F293" s="2" t="str">
        <f>_xlfn.XLOOKUP(C293,customers!$A$2:$A$1001,customers!$B$2:$B$1001,,0)</f>
        <v>Domeniga Duke</v>
      </c>
      <c r="G293" s="2" t="str">
        <f>_xlfn.XLOOKUP(C293,customers!$A$1:$A$1001,customers!$G$1:$G$1001,,0)</f>
        <v>United States</v>
      </c>
      <c r="H293" t="str">
        <f>INDEX(products!$A$1:$G$49,MATCH(RFM_prep!$D293,products!$A$1:$A$49,0),MATCH(RFM_prep!H$2,products!$A$1:$G$1,0))</f>
        <v>Ara</v>
      </c>
      <c r="I293">
        <f>INDEX(products!$A$1:$G$49,MATCH(RFM_prep!$D293,products!$A$1:$A$49,0),MATCH(RFM_prep!I$2,products!$A$1:$G$1,0))</f>
        <v>9.9499999999999993</v>
      </c>
      <c r="J293">
        <f>I293*E293</f>
        <v>49.75</v>
      </c>
      <c r="K293" t="str">
        <f>_xlfn.XLOOKUP(C293,customers!$A$2:$A$1001,customers!$I$2:$I$1001,,0)</f>
        <v>No</v>
      </c>
      <c r="L293" t="str">
        <f t="shared" si="20"/>
        <v>296</v>
      </c>
      <c r="N293" s="6" t="s">
        <v>1819</v>
      </c>
      <c r="O293" s="8">
        <v>43571</v>
      </c>
      <c r="P293" s="7">
        <v>1</v>
      </c>
      <c r="Q293" s="7">
        <v>182.27499999999998</v>
      </c>
      <c r="S293" t="s">
        <v>1819</v>
      </c>
      <c r="T293" s="8">
        <v>43571</v>
      </c>
      <c r="U293">
        <v>1</v>
      </c>
      <c r="V293">
        <v>182.27499999999998</v>
      </c>
      <c r="W293" s="7">
        <v>1222</v>
      </c>
      <c r="X293">
        <f t="shared" si="21"/>
        <v>0</v>
      </c>
      <c r="Y293">
        <f t="shared" si="22"/>
        <v>0</v>
      </c>
      <c r="Z293">
        <f t="shared" si="23"/>
        <v>9</v>
      </c>
      <c r="AA293" s="10">
        <f t="shared" si="24"/>
        <v>3</v>
      </c>
      <c r="AB293"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Need Attention</v>
      </c>
      <c r="AC293" t="str">
        <f>_xlfn.XLOOKUP(table_RFM_processed[[#This Row],[Customer ID]],table_RFM_preprocess[Customer ID],table_RFM_preprocess[Loyalty Card],,0)</f>
        <v>No</v>
      </c>
    </row>
    <row r="294" spans="1:29" x14ac:dyDescent="0.25">
      <c r="A294" s="2" t="s">
        <v>2133</v>
      </c>
      <c r="B294" s="3">
        <v>44181</v>
      </c>
      <c r="C294" s="2" t="s">
        <v>2134</v>
      </c>
      <c r="D294" t="s">
        <v>6139</v>
      </c>
      <c r="E294" s="2">
        <v>2</v>
      </c>
      <c r="F294" s="2" t="str">
        <f>_xlfn.XLOOKUP(C294,customers!$A$2:$A$1001,customers!$B$2:$B$1001,,0)</f>
        <v>Violante Skouling</v>
      </c>
      <c r="G294" s="2" t="str">
        <f>_xlfn.XLOOKUP(C294,customers!$A$1:$A$1001,customers!$G$1:$G$1001,,0)</f>
        <v>Ireland</v>
      </c>
      <c r="H294" t="str">
        <f>INDEX(products!$A$1:$G$49,MATCH(RFM_prep!$D294,products!$A$1:$A$49,0),MATCH(RFM_prep!H$2,products!$A$1:$G$1,0))</f>
        <v>Exc</v>
      </c>
      <c r="I294">
        <f>INDEX(products!$A$1:$G$49,MATCH(RFM_prep!$D294,products!$A$1:$A$49,0),MATCH(RFM_prep!I$2,products!$A$1:$G$1,0))</f>
        <v>8.25</v>
      </c>
      <c r="J294">
        <f>I294*E294</f>
        <v>16.5</v>
      </c>
      <c r="K294" t="str">
        <f>_xlfn.XLOOKUP(C294,customers!$A$2:$A$1001,customers!$I$2:$I$1001,,0)</f>
        <v>No</v>
      </c>
      <c r="L294" t="str">
        <f t="shared" si="20"/>
        <v>612</v>
      </c>
      <c r="N294" s="6" t="s">
        <v>1970</v>
      </c>
      <c r="O294" s="8">
        <v>43693</v>
      </c>
      <c r="P294" s="7">
        <v>1</v>
      </c>
      <c r="Q294" s="7">
        <v>41.25</v>
      </c>
      <c r="S294" t="s">
        <v>1970</v>
      </c>
      <c r="T294" s="8">
        <v>43693</v>
      </c>
      <c r="U294">
        <v>1</v>
      </c>
      <c r="V294">
        <v>41.25</v>
      </c>
      <c r="W294" s="7">
        <v>1100</v>
      </c>
      <c r="X294">
        <f t="shared" si="21"/>
        <v>1</v>
      </c>
      <c r="Y294">
        <f t="shared" si="22"/>
        <v>0</v>
      </c>
      <c r="Z294">
        <f t="shared" si="23"/>
        <v>6</v>
      </c>
      <c r="AA294" s="10">
        <f t="shared" si="24"/>
        <v>2.3333333333333335</v>
      </c>
      <c r="AB294"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At Risk</v>
      </c>
      <c r="AC294" t="str">
        <f>_xlfn.XLOOKUP(table_RFM_processed[[#This Row],[Customer ID]],table_RFM_preprocess[Customer ID],table_RFM_preprocess[Loyalty Card],,0)</f>
        <v>No</v>
      </c>
    </row>
    <row r="295" spans="1:29" x14ac:dyDescent="0.25">
      <c r="A295" s="2" t="s">
        <v>2137</v>
      </c>
      <c r="B295" s="3">
        <v>44529</v>
      </c>
      <c r="C295" s="2" t="s">
        <v>2138</v>
      </c>
      <c r="D295" t="s">
        <v>6158</v>
      </c>
      <c r="E295" s="2">
        <v>3</v>
      </c>
      <c r="F295" s="2" t="str">
        <f>_xlfn.XLOOKUP(C295,customers!$A$2:$A$1001,customers!$B$2:$B$1001,,0)</f>
        <v>Isidore Hussey</v>
      </c>
      <c r="G295" s="2" t="str">
        <f>_xlfn.XLOOKUP(C295,customers!$A$1:$A$1001,customers!$G$1:$G$1001,,0)</f>
        <v>United States</v>
      </c>
      <c r="H295" t="str">
        <f>INDEX(products!$A$1:$G$49,MATCH(RFM_prep!$D295,products!$A$1:$A$49,0),MATCH(RFM_prep!H$2,products!$A$1:$G$1,0))</f>
        <v>Ara</v>
      </c>
      <c r="I295">
        <f>INDEX(products!$A$1:$G$49,MATCH(RFM_prep!$D295,products!$A$1:$A$49,0),MATCH(RFM_prep!I$2,products!$A$1:$G$1,0))</f>
        <v>5.97</v>
      </c>
      <c r="J295">
        <f>I295*E295</f>
        <v>17.91</v>
      </c>
      <c r="K295" t="str">
        <f>_xlfn.XLOOKUP(C295,customers!$A$2:$A$1001,customers!$I$2:$I$1001,,0)</f>
        <v>No</v>
      </c>
      <c r="L295" t="str">
        <f t="shared" si="20"/>
        <v>264</v>
      </c>
      <c r="N295" s="6" t="s">
        <v>2544</v>
      </c>
      <c r="O295" s="8">
        <v>43582</v>
      </c>
      <c r="P295" s="7">
        <v>1</v>
      </c>
      <c r="Q295" s="7">
        <v>72.900000000000006</v>
      </c>
      <c r="S295" t="s">
        <v>2544</v>
      </c>
      <c r="T295" s="8">
        <v>43582</v>
      </c>
      <c r="U295">
        <v>1</v>
      </c>
      <c r="V295">
        <v>72.900000000000006</v>
      </c>
      <c r="W295" s="7">
        <v>1211</v>
      </c>
      <c r="X295">
        <f t="shared" si="21"/>
        <v>0</v>
      </c>
      <c r="Y295">
        <f t="shared" si="22"/>
        <v>0</v>
      </c>
      <c r="Z295">
        <f t="shared" si="23"/>
        <v>7</v>
      </c>
      <c r="AA295" s="10">
        <f t="shared" si="24"/>
        <v>2.3333333333333335</v>
      </c>
      <c r="AB295"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At Risk</v>
      </c>
      <c r="AC295" t="str">
        <f>_xlfn.XLOOKUP(table_RFM_processed[[#This Row],[Customer ID]],table_RFM_preprocess[Customer ID],table_RFM_preprocess[Loyalty Card],,0)</f>
        <v>Yes</v>
      </c>
    </row>
    <row r="296" spans="1:29" x14ac:dyDescent="0.25">
      <c r="A296" s="2" t="s">
        <v>2142</v>
      </c>
      <c r="B296" s="3">
        <v>44275</v>
      </c>
      <c r="C296" s="2" t="s">
        <v>2143</v>
      </c>
      <c r="D296" t="s">
        <v>6158</v>
      </c>
      <c r="E296" s="2">
        <v>5</v>
      </c>
      <c r="F296" s="2" t="str">
        <f>_xlfn.XLOOKUP(C296,customers!$A$2:$A$1001,customers!$B$2:$B$1001,,0)</f>
        <v>Cassie Pinkerton</v>
      </c>
      <c r="G296" s="2" t="str">
        <f>_xlfn.XLOOKUP(C296,customers!$A$1:$A$1001,customers!$G$1:$G$1001,,0)</f>
        <v>United States</v>
      </c>
      <c r="H296" t="str">
        <f>INDEX(products!$A$1:$G$49,MATCH(RFM_prep!$D296,products!$A$1:$A$49,0),MATCH(RFM_prep!H$2,products!$A$1:$G$1,0))</f>
        <v>Ara</v>
      </c>
      <c r="I296">
        <f>INDEX(products!$A$1:$G$49,MATCH(RFM_prep!$D296,products!$A$1:$A$49,0),MATCH(RFM_prep!I$2,products!$A$1:$G$1,0))</f>
        <v>5.97</v>
      </c>
      <c r="J296">
        <f>I296*E296</f>
        <v>29.849999999999998</v>
      </c>
      <c r="K296" t="str">
        <f>_xlfn.XLOOKUP(C296,customers!$A$2:$A$1001,customers!$I$2:$I$1001,,0)</f>
        <v>No</v>
      </c>
      <c r="L296" t="str">
        <f t="shared" si="20"/>
        <v>518</v>
      </c>
      <c r="N296" s="6" t="s">
        <v>2900</v>
      </c>
      <c r="O296" s="8">
        <v>43759</v>
      </c>
      <c r="P296" s="7">
        <v>1</v>
      </c>
      <c r="Q296" s="7">
        <v>59.75</v>
      </c>
      <c r="S296" t="s">
        <v>2900</v>
      </c>
      <c r="T296" s="8">
        <v>43759</v>
      </c>
      <c r="U296">
        <v>1</v>
      </c>
      <c r="V296">
        <v>59.75</v>
      </c>
      <c r="W296" s="7">
        <v>1034</v>
      </c>
      <c r="X296">
        <f t="shared" si="21"/>
        <v>2</v>
      </c>
      <c r="Y296">
        <f t="shared" si="22"/>
        <v>0</v>
      </c>
      <c r="Z296">
        <f t="shared" si="23"/>
        <v>7</v>
      </c>
      <c r="AA296" s="10">
        <f t="shared" si="24"/>
        <v>3</v>
      </c>
      <c r="AB296"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Need Attention</v>
      </c>
      <c r="AC296" t="str">
        <f>_xlfn.XLOOKUP(table_RFM_processed[[#This Row],[Customer ID]],table_RFM_preprocess[Customer ID],table_RFM_preprocess[Loyalty Card],,0)</f>
        <v>No</v>
      </c>
    </row>
    <row r="297" spans="1:29" x14ac:dyDescent="0.25">
      <c r="A297" s="2" t="s">
        <v>2148</v>
      </c>
      <c r="B297" s="3">
        <v>44659</v>
      </c>
      <c r="C297" s="2" t="s">
        <v>2149</v>
      </c>
      <c r="D297" t="s">
        <v>6171</v>
      </c>
      <c r="E297" s="2">
        <v>3</v>
      </c>
      <c r="F297" s="2" t="str">
        <f>_xlfn.XLOOKUP(C297,customers!$A$2:$A$1001,customers!$B$2:$B$1001,,0)</f>
        <v>Micki Fero</v>
      </c>
      <c r="G297" s="2" t="str">
        <f>_xlfn.XLOOKUP(C297,customers!$A$1:$A$1001,customers!$G$1:$G$1001,,0)</f>
        <v>United States</v>
      </c>
      <c r="H297" t="str">
        <f>INDEX(products!$A$1:$G$49,MATCH(RFM_prep!$D297,products!$A$1:$A$49,0),MATCH(RFM_prep!H$2,products!$A$1:$G$1,0))</f>
        <v>Exc</v>
      </c>
      <c r="I297">
        <f>INDEX(products!$A$1:$G$49,MATCH(RFM_prep!$D297,products!$A$1:$A$49,0),MATCH(RFM_prep!I$2,products!$A$1:$G$1,0))</f>
        <v>14.85</v>
      </c>
      <c r="J297">
        <f>I297*E297</f>
        <v>44.55</v>
      </c>
      <c r="K297" t="str">
        <f>_xlfn.XLOOKUP(C297,customers!$A$2:$A$1001,customers!$I$2:$I$1001,,0)</f>
        <v>No</v>
      </c>
      <c r="L297" t="str">
        <f t="shared" si="20"/>
        <v>134</v>
      </c>
      <c r="N297" s="6" t="s">
        <v>1556</v>
      </c>
      <c r="O297" s="8">
        <v>43813</v>
      </c>
      <c r="P297" s="7">
        <v>1</v>
      </c>
      <c r="Q297" s="7">
        <v>43.650000000000006</v>
      </c>
      <c r="S297" t="s">
        <v>1556</v>
      </c>
      <c r="T297" s="8">
        <v>43813</v>
      </c>
      <c r="U297">
        <v>1</v>
      </c>
      <c r="V297">
        <v>43.650000000000006</v>
      </c>
      <c r="W297" s="7">
        <v>980</v>
      </c>
      <c r="X297">
        <f t="shared" si="21"/>
        <v>2</v>
      </c>
      <c r="Y297">
        <f t="shared" si="22"/>
        <v>0</v>
      </c>
      <c r="Z297">
        <f t="shared" si="23"/>
        <v>6</v>
      </c>
      <c r="AA297" s="10">
        <f t="shared" si="24"/>
        <v>2.6666666666666665</v>
      </c>
      <c r="AB297"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At Risk</v>
      </c>
      <c r="AC297" t="str">
        <f>_xlfn.XLOOKUP(table_RFM_processed[[#This Row],[Customer ID]],table_RFM_preprocess[Customer ID],table_RFM_preprocess[Loyalty Card],,0)</f>
        <v>Yes</v>
      </c>
    </row>
    <row r="298" spans="1:29" x14ac:dyDescent="0.25">
      <c r="A298" s="2" t="s">
        <v>2153</v>
      </c>
      <c r="B298" s="3">
        <v>44057</v>
      </c>
      <c r="C298" s="2" t="s">
        <v>2154</v>
      </c>
      <c r="D298" t="s">
        <v>6141</v>
      </c>
      <c r="E298" s="2">
        <v>2</v>
      </c>
      <c r="F298" s="2" t="str">
        <f>_xlfn.XLOOKUP(C298,customers!$A$2:$A$1001,customers!$B$2:$B$1001,,0)</f>
        <v>Cybill Graddell</v>
      </c>
      <c r="G298" s="2" t="str">
        <f>_xlfn.XLOOKUP(C298,customers!$A$1:$A$1001,customers!$G$1:$G$1001,,0)</f>
        <v>United States</v>
      </c>
      <c r="H298" t="str">
        <f>INDEX(products!$A$1:$G$49,MATCH(RFM_prep!$D298,products!$A$1:$A$49,0),MATCH(RFM_prep!H$2,products!$A$1:$G$1,0))</f>
        <v>Exc</v>
      </c>
      <c r="I298">
        <f>INDEX(products!$A$1:$G$49,MATCH(RFM_prep!$D298,products!$A$1:$A$49,0),MATCH(RFM_prep!I$2,products!$A$1:$G$1,0))</f>
        <v>13.75</v>
      </c>
      <c r="J298">
        <f>I298*E298</f>
        <v>27.5</v>
      </c>
      <c r="K298" t="str">
        <f>_xlfn.XLOOKUP(C298,customers!$A$2:$A$1001,customers!$I$2:$I$1001,,0)</f>
        <v>No</v>
      </c>
      <c r="L298" t="str">
        <f t="shared" si="20"/>
        <v>736</v>
      </c>
      <c r="N298" s="6" t="s">
        <v>4263</v>
      </c>
      <c r="O298" s="8">
        <v>44636</v>
      </c>
      <c r="P298" s="7">
        <v>2</v>
      </c>
      <c r="Q298" s="7">
        <v>162.17499999999998</v>
      </c>
      <c r="S298" t="s">
        <v>4263</v>
      </c>
      <c r="T298" s="8">
        <v>44636</v>
      </c>
      <c r="U298">
        <v>2</v>
      </c>
      <c r="V298">
        <v>162.17499999999998</v>
      </c>
      <c r="W298" s="7">
        <v>163</v>
      </c>
      <c r="X298">
        <f t="shared" si="21"/>
        <v>8</v>
      </c>
      <c r="Y298">
        <f t="shared" si="22"/>
        <v>9</v>
      </c>
      <c r="Z298">
        <f t="shared" si="23"/>
        <v>9</v>
      </c>
      <c r="AA298" s="10">
        <f t="shared" si="24"/>
        <v>8.6666666666666661</v>
      </c>
      <c r="AB298"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Loyal</v>
      </c>
      <c r="AC298" t="str">
        <f>_xlfn.XLOOKUP(table_RFM_processed[[#This Row],[Customer ID]],table_RFM_preprocess[Customer ID],table_RFM_preprocess[Loyalty Card],,0)</f>
        <v>Yes</v>
      </c>
    </row>
    <row r="299" spans="1:29" x14ac:dyDescent="0.25">
      <c r="A299" s="2" t="s">
        <v>2157</v>
      </c>
      <c r="B299" s="3">
        <v>43597</v>
      </c>
      <c r="C299" s="2" t="s">
        <v>2158</v>
      </c>
      <c r="D299" t="s">
        <v>6146</v>
      </c>
      <c r="E299" s="2">
        <v>6</v>
      </c>
      <c r="F299" s="2" t="str">
        <f>_xlfn.XLOOKUP(C299,customers!$A$2:$A$1001,customers!$B$2:$B$1001,,0)</f>
        <v>Dorian Vizor</v>
      </c>
      <c r="G299" s="2" t="str">
        <f>_xlfn.XLOOKUP(C299,customers!$A$1:$A$1001,customers!$G$1:$G$1001,,0)</f>
        <v>United States</v>
      </c>
      <c r="H299" t="str">
        <f>INDEX(products!$A$1:$G$49,MATCH(RFM_prep!$D299,products!$A$1:$A$49,0),MATCH(RFM_prep!H$2,products!$A$1:$G$1,0))</f>
        <v>Rob</v>
      </c>
      <c r="I299">
        <f>INDEX(products!$A$1:$G$49,MATCH(RFM_prep!$D299,products!$A$1:$A$49,0),MATCH(RFM_prep!I$2,products!$A$1:$G$1,0))</f>
        <v>5.97</v>
      </c>
      <c r="J299">
        <f>I299*E299</f>
        <v>35.82</v>
      </c>
      <c r="K299" t="str">
        <f>_xlfn.XLOOKUP(C299,customers!$A$2:$A$1001,customers!$I$2:$I$1001,,0)</f>
        <v>Yes</v>
      </c>
      <c r="L299" t="str">
        <f t="shared" si="20"/>
        <v>1196</v>
      </c>
      <c r="N299" s="6" t="s">
        <v>5422</v>
      </c>
      <c r="O299" s="8">
        <v>43521</v>
      </c>
      <c r="P299" s="7">
        <v>1</v>
      </c>
      <c r="Q299" s="7">
        <v>22.5</v>
      </c>
      <c r="S299" t="s">
        <v>5422</v>
      </c>
      <c r="T299" s="8">
        <v>43521</v>
      </c>
      <c r="U299">
        <v>1</v>
      </c>
      <c r="V299">
        <v>22.5</v>
      </c>
      <c r="W299" s="7">
        <v>1272</v>
      </c>
      <c r="X299">
        <f t="shared" si="21"/>
        <v>0</v>
      </c>
      <c r="Y299">
        <f t="shared" si="22"/>
        <v>0</v>
      </c>
      <c r="Z299">
        <f t="shared" si="23"/>
        <v>3</v>
      </c>
      <c r="AA299" s="10">
        <f t="shared" si="24"/>
        <v>1</v>
      </c>
      <c r="AB299"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At Risk</v>
      </c>
      <c r="AC299" t="str">
        <f>_xlfn.XLOOKUP(table_RFM_processed[[#This Row],[Customer ID]],table_RFM_preprocess[Customer ID],table_RFM_preprocess[Loyalty Card],,0)</f>
        <v>No</v>
      </c>
    </row>
    <row r="300" spans="1:29" x14ac:dyDescent="0.25">
      <c r="A300" s="2" t="s">
        <v>2163</v>
      </c>
      <c r="B300" s="3">
        <v>44258</v>
      </c>
      <c r="C300" s="2" t="s">
        <v>2164</v>
      </c>
      <c r="D300" t="s">
        <v>6172</v>
      </c>
      <c r="E300" s="2">
        <v>3</v>
      </c>
      <c r="F300" s="2" t="str">
        <f>_xlfn.XLOOKUP(C300,customers!$A$2:$A$1001,customers!$B$2:$B$1001,,0)</f>
        <v>Eddi Sedgebeer</v>
      </c>
      <c r="G300" s="2" t="str">
        <f>_xlfn.XLOOKUP(C300,customers!$A$1:$A$1001,customers!$G$1:$G$1001,,0)</f>
        <v>United States</v>
      </c>
      <c r="H300" t="str">
        <f>INDEX(products!$A$1:$G$49,MATCH(RFM_prep!$D300,products!$A$1:$A$49,0),MATCH(RFM_prep!H$2,products!$A$1:$G$1,0))</f>
        <v>Rob</v>
      </c>
      <c r="I300">
        <f>INDEX(products!$A$1:$G$49,MATCH(RFM_prep!$D300,products!$A$1:$A$49,0),MATCH(RFM_prep!I$2,products!$A$1:$G$1,0))</f>
        <v>5.3699999999999992</v>
      </c>
      <c r="J300">
        <f>I300*E300</f>
        <v>16.11</v>
      </c>
      <c r="K300" t="str">
        <f>_xlfn.XLOOKUP(C300,customers!$A$2:$A$1001,customers!$I$2:$I$1001,,0)</f>
        <v>Yes</v>
      </c>
      <c r="L300" t="str">
        <f t="shared" si="20"/>
        <v>535</v>
      </c>
      <c r="N300" s="6" t="s">
        <v>1829</v>
      </c>
      <c r="O300" s="8">
        <v>44563</v>
      </c>
      <c r="P300" s="7">
        <v>1</v>
      </c>
      <c r="Q300" s="7">
        <v>3.5849999999999995</v>
      </c>
      <c r="S300" t="s">
        <v>1829</v>
      </c>
      <c r="T300" s="8">
        <v>44563</v>
      </c>
      <c r="U300">
        <v>1</v>
      </c>
      <c r="V300">
        <v>3.5849999999999995</v>
      </c>
      <c r="W300" s="7">
        <v>230</v>
      </c>
      <c r="X300">
        <f t="shared" si="21"/>
        <v>8</v>
      </c>
      <c r="Y300">
        <f t="shared" si="22"/>
        <v>0</v>
      </c>
      <c r="Z300">
        <f t="shared" si="23"/>
        <v>0</v>
      </c>
      <c r="AA300" s="10">
        <f t="shared" si="24"/>
        <v>2.6666666666666665</v>
      </c>
      <c r="AB300"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At Risk</v>
      </c>
      <c r="AC300" t="str">
        <f>_xlfn.XLOOKUP(table_RFM_processed[[#This Row],[Customer ID]],table_RFM_preprocess[Customer ID],table_RFM_preprocess[Loyalty Card],,0)</f>
        <v>Yes</v>
      </c>
    </row>
    <row r="301" spans="1:29" x14ac:dyDescent="0.25">
      <c r="A301" s="2" t="s">
        <v>2169</v>
      </c>
      <c r="B301" s="3">
        <v>43872</v>
      </c>
      <c r="C301" s="2" t="s">
        <v>2170</v>
      </c>
      <c r="D301" t="s">
        <v>6184</v>
      </c>
      <c r="E301" s="2">
        <v>6</v>
      </c>
      <c r="F301" s="2" t="str">
        <f>_xlfn.XLOOKUP(C301,customers!$A$2:$A$1001,customers!$B$2:$B$1001,,0)</f>
        <v>Ken Lestrange</v>
      </c>
      <c r="G301" s="2" t="str">
        <f>_xlfn.XLOOKUP(C301,customers!$A$1:$A$1001,customers!$G$1:$G$1001,,0)</f>
        <v>United States</v>
      </c>
      <c r="H301" t="str">
        <f>INDEX(products!$A$1:$G$49,MATCH(RFM_prep!$D301,products!$A$1:$A$49,0),MATCH(RFM_prep!H$2,products!$A$1:$G$1,0))</f>
        <v>Exc</v>
      </c>
      <c r="I301">
        <f>INDEX(products!$A$1:$G$49,MATCH(RFM_prep!$D301,products!$A$1:$A$49,0),MATCH(RFM_prep!I$2,products!$A$1:$G$1,0))</f>
        <v>4.4550000000000001</v>
      </c>
      <c r="J301">
        <f>I301*E301</f>
        <v>26.73</v>
      </c>
      <c r="K301" t="str">
        <f>_xlfn.XLOOKUP(C301,customers!$A$2:$A$1001,customers!$I$2:$I$1001,,0)</f>
        <v>Yes</v>
      </c>
      <c r="L301" t="str">
        <f t="shared" si="20"/>
        <v>921</v>
      </c>
      <c r="N301" s="6" t="s">
        <v>861</v>
      </c>
      <c r="O301" s="8">
        <v>44666</v>
      </c>
      <c r="P301" s="7">
        <v>1</v>
      </c>
      <c r="Q301" s="7">
        <v>7.169999999999999</v>
      </c>
      <c r="S301" t="s">
        <v>861</v>
      </c>
      <c r="T301" s="8">
        <v>44666</v>
      </c>
      <c r="U301">
        <v>1</v>
      </c>
      <c r="V301">
        <v>7.169999999999999</v>
      </c>
      <c r="W301" s="7">
        <v>127</v>
      </c>
      <c r="X301">
        <f t="shared" si="21"/>
        <v>9</v>
      </c>
      <c r="Y301">
        <f t="shared" si="22"/>
        <v>0</v>
      </c>
      <c r="Z301">
        <f t="shared" si="23"/>
        <v>0</v>
      </c>
      <c r="AA301" s="10">
        <f t="shared" si="24"/>
        <v>3</v>
      </c>
      <c r="AB301"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Need Attention</v>
      </c>
      <c r="AC301" t="str">
        <f>_xlfn.XLOOKUP(table_RFM_processed[[#This Row],[Customer ID]],table_RFM_preprocess[Customer ID],table_RFM_preprocess[Loyalty Card],,0)</f>
        <v>Yes</v>
      </c>
    </row>
    <row r="302" spans="1:29" x14ac:dyDescent="0.25">
      <c r="A302" s="2" t="s">
        <v>2175</v>
      </c>
      <c r="B302" s="3">
        <v>43582</v>
      </c>
      <c r="C302" s="2" t="s">
        <v>2176</v>
      </c>
      <c r="D302" t="s">
        <v>6148</v>
      </c>
      <c r="E302" s="2">
        <v>6</v>
      </c>
      <c r="F302" s="2" t="str">
        <f>_xlfn.XLOOKUP(C302,customers!$A$2:$A$1001,customers!$B$2:$B$1001,,0)</f>
        <v>Lacee Tanti</v>
      </c>
      <c r="G302" s="2" t="str">
        <f>_xlfn.XLOOKUP(C302,customers!$A$1:$A$1001,customers!$G$1:$G$1001,,0)</f>
        <v>United States</v>
      </c>
      <c r="H302" t="str">
        <f>INDEX(products!$A$1:$G$49,MATCH(RFM_prep!$D302,products!$A$1:$A$49,0),MATCH(RFM_prep!H$2,products!$A$1:$G$1,0))</f>
        <v>Exc</v>
      </c>
      <c r="I302">
        <f>INDEX(products!$A$1:$G$49,MATCH(RFM_prep!$D302,products!$A$1:$A$49,0),MATCH(RFM_prep!I$2,products!$A$1:$G$1,0))</f>
        <v>34.154999999999994</v>
      </c>
      <c r="J302">
        <f>I302*E302</f>
        <v>204.92999999999995</v>
      </c>
      <c r="K302" t="str">
        <f>_xlfn.XLOOKUP(C302,customers!$A$2:$A$1001,customers!$I$2:$I$1001,,0)</f>
        <v>Yes</v>
      </c>
      <c r="L302" t="str">
        <f t="shared" si="20"/>
        <v>1211</v>
      </c>
      <c r="N302" s="6" t="s">
        <v>3255</v>
      </c>
      <c r="O302" s="8">
        <v>43654</v>
      </c>
      <c r="P302" s="7">
        <v>1</v>
      </c>
      <c r="Q302" s="7">
        <v>95.1</v>
      </c>
      <c r="S302" t="s">
        <v>3255</v>
      </c>
      <c r="T302" s="8">
        <v>43654</v>
      </c>
      <c r="U302">
        <v>1</v>
      </c>
      <c r="V302">
        <v>95.1</v>
      </c>
      <c r="W302" s="7">
        <v>1139</v>
      </c>
      <c r="X302">
        <f t="shared" si="21"/>
        <v>1</v>
      </c>
      <c r="Y302">
        <f t="shared" si="22"/>
        <v>0</v>
      </c>
      <c r="Z302">
        <f t="shared" si="23"/>
        <v>8</v>
      </c>
      <c r="AA302" s="10">
        <f t="shared" si="24"/>
        <v>3</v>
      </c>
      <c r="AB302"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Need Attention</v>
      </c>
      <c r="AC302" t="str">
        <f>_xlfn.XLOOKUP(table_RFM_processed[[#This Row],[Customer ID]],table_RFM_preprocess[Customer ID],table_RFM_preprocess[Loyalty Card],,0)</f>
        <v>No</v>
      </c>
    </row>
    <row r="303" spans="1:29" x14ac:dyDescent="0.25">
      <c r="A303" s="2" t="s">
        <v>2181</v>
      </c>
      <c r="B303" s="3">
        <v>44646</v>
      </c>
      <c r="C303" s="2" t="s">
        <v>2182</v>
      </c>
      <c r="D303" t="s">
        <v>6140</v>
      </c>
      <c r="E303" s="2">
        <v>3</v>
      </c>
      <c r="F303" s="2" t="str">
        <f>_xlfn.XLOOKUP(C303,customers!$A$2:$A$1001,customers!$B$2:$B$1001,,0)</f>
        <v>Arel De Lasci</v>
      </c>
      <c r="G303" s="2" t="str">
        <f>_xlfn.XLOOKUP(C303,customers!$A$1:$A$1001,customers!$G$1:$G$1001,,0)</f>
        <v>United States</v>
      </c>
      <c r="H303" t="str">
        <f>INDEX(products!$A$1:$G$49,MATCH(RFM_prep!$D303,products!$A$1:$A$49,0),MATCH(RFM_prep!H$2,products!$A$1:$G$1,0))</f>
        <v>Ara</v>
      </c>
      <c r="I303">
        <f>INDEX(products!$A$1:$G$49,MATCH(RFM_prep!$D303,products!$A$1:$A$49,0),MATCH(RFM_prep!I$2,products!$A$1:$G$1,0))</f>
        <v>12.95</v>
      </c>
      <c r="J303">
        <f>I303*E303</f>
        <v>38.849999999999994</v>
      </c>
      <c r="K303" t="str">
        <f>_xlfn.XLOOKUP(C303,customers!$A$2:$A$1001,customers!$I$2:$I$1001,,0)</f>
        <v>Yes</v>
      </c>
      <c r="L303" t="str">
        <f t="shared" si="20"/>
        <v>147</v>
      </c>
      <c r="N303" s="6" t="s">
        <v>2182</v>
      </c>
      <c r="O303" s="8">
        <v>44646</v>
      </c>
      <c r="P303" s="7">
        <v>1</v>
      </c>
      <c r="Q303" s="7">
        <v>38.849999999999994</v>
      </c>
      <c r="S303" t="s">
        <v>2182</v>
      </c>
      <c r="T303" s="8">
        <v>44646</v>
      </c>
      <c r="U303">
        <v>1</v>
      </c>
      <c r="V303">
        <v>38.849999999999994</v>
      </c>
      <c r="W303" s="7">
        <v>147</v>
      </c>
      <c r="X303">
        <f t="shared" si="21"/>
        <v>9</v>
      </c>
      <c r="Y303">
        <f t="shared" si="22"/>
        <v>0</v>
      </c>
      <c r="Z303">
        <f t="shared" si="23"/>
        <v>5</v>
      </c>
      <c r="AA303" s="10">
        <f t="shared" si="24"/>
        <v>4.666666666666667</v>
      </c>
      <c r="AB303"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Need Attention</v>
      </c>
      <c r="AC303" t="str">
        <f>_xlfn.XLOOKUP(table_RFM_processed[[#This Row],[Customer ID]],table_RFM_preprocess[Customer ID],table_RFM_preprocess[Loyalty Card],,0)</f>
        <v>Yes</v>
      </c>
    </row>
    <row r="304" spans="1:29" x14ac:dyDescent="0.25">
      <c r="A304" s="2" t="s">
        <v>2187</v>
      </c>
      <c r="B304" s="3">
        <v>44102</v>
      </c>
      <c r="C304" s="2" t="s">
        <v>2188</v>
      </c>
      <c r="D304" t="s">
        <v>6150</v>
      </c>
      <c r="E304" s="2">
        <v>4</v>
      </c>
      <c r="F304" s="2" t="str">
        <f>_xlfn.XLOOKUP(C304,customers!$A$2:$A$1001,customers!$B$2:$B$1001,,0)</f>
        <v>Trescha Jedrachowicz</v>
      </c>
      <c r="G304" s="2" t="str">
        <f>_xlfn.XLOOKUP(C304,customers!$A$1:$A$1001,customers!$G$1:$G$1001,,0)</f>
        <v>United States</v>
      </c>
      <c r="H304" t="str">
        <f>INDEX(products!$A$1:$G$49,MATCH(RFM_prep!$D304,products!$A$1:$A$49,0),MATCH(RFM_prep!H$2,products!$A$1:$G$1,0))</f>
        <v>Lib</v>
      </c>
      <c r="I304">
        <f>INDEX(products!$A$1:$G$49,MATCH(RFM_prep!$D304,products!$A$1:$A$49,0),MATCH(RFM_prep!I$2,products!$A$1:$G$1,0))</f>
        <v>3.8849999999999998</v>
      </c>
      <c r="J304">
        <f>I304*E304</f>
        <v>15.54</v>
      </c>
      <c r="K304" t="str">
        <f>_xlfn.XLOOKUP(C304,customers!$A$2:$A$1001,customers!$I$2:$I$1001,,0)</f>
        <v>Yes</v>
      </c>
      <c r="L304" t="str">
        <f t="shared" si="20"/>
        <v>691</v>
      </c>
      <c r="N304" s="6" t="s">
        <v>4893</v>
      </c>
      <c r="O304" s="8">
        <v>43985</v>
      </c>
      <c r="P304" s="7">
        <v>1</v>
      </c>
      <c r="Q304" s="7">
        <v>77.699999999999989</v>
      </c>
      <c r="S304" t="s">
        <v>4893</v>
      </c>
      <c r="T304" s="8">
        <v>43985</v>
      </c>
      <c r="U304">
        <v>1</v>
      </c>
      <c r="V304">
        <v>77.699999999999989</v>
      </c>
      <c r="W304" s="7">
        <v>808</v>
      </c>
      <c r="X304">
        <f t="shared" si="21"/>
        <v>3</v>
      </c>
      <c r="Y304">
        <f t="shared" si="22"/>
        <v>0</v>
      </c>
      <c r="Z304">
        <f t="shared" si="23"/>
        <v>8</v>
      </c>
      <c r="AA304" s="10">
        <f t="shared" si="24"/>
        <v>3.6666666666666665</v>
      </c>
      <c r="AB304"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Need Attention</v>
      </c>
      <c r="AC304" t="str">
        <f>_xlfn.XLOOKUP(table_RFM_processed[[#This Row],[Customer ID]],table_RFM_preprocess[Customer ID],table_RFM_preprocess[Loyalty Card],,0)</f>
        <v>Yes</v>
      </c>
    </row>
    <row r="305" spans="1:29" x14ac:dyDescent="0.25">
      <c r="A305" s="2" t="s">
        <v>2193</v>
      </c>
      <c r="B305" s="3">
        <v>43762</v>
      </c>
      <c r="C305" s="2" t="s">
        <v>2194</v>
      </c>
      <c r="D305" t="s">
        <v>6157</v>
      </c>
      <c r="E305" s="2">
        <v>1</v>
      </c>
      <c r="F305" s="2" t="str">
        <f>_xlfn.XLOOKUP(C305,customers!$A$2:$A$1001,customers!$B$2:$B$1001,,0)</f>
        <v>Perkin Stonner</v>
      </c>
      <c r="G305" s="2" t="str">
        <f>_xlfn.XLOOKUP(C305,customers!$A$1:$A$1001,customers!$G$1:$G$1001,,0)</f>
        <v>United States</v>
      </c>
      <c r="H305" t="str">
        <f>INDEX(products!$A$1:$G$49,MATCH(RFM_prep!$D305,products!$A$1:$A$49,0),MATCH(RFM_prep!H$2,products!$A$1:$G$1,0))</f>
        <v>Ara</v>
      </c>
      <c r="I305">
        <f>INDEX(products!$A$1:$G$49,MATCH(RFM_prep!$D305,products!$A$1:$A$49,0),MATCH(RFM_prep!I$2,products!$A$1:$G$1,0))</f>
        <v>6.75</v>
      </c>
      <c r="J305">
        <f>I305*E305</f>
        <v>6.75</v>
      </c>
      <c r="K305" t="str">
        <f>_xlfn.XLOOKUP(C305,customers!$A$2:$A$1001,customers!$I$2:$I$1001,,0)</f>
        <v>No</v>
      </c>
      <c r="L305" t="str">
        <f t="shared" si="20"/>
        <v>1031</v>
      </c>
      <c r="N305" s="6" t="s">
        <v>5688</v>
      </c>
      <c r="O305" s="8">
        <v>44181</v>
      </c>
      <c r="P305" s="7">
        <v>1</v>
      </c>
      <c r="Q305" s="7">
        <v>13.424999999999997</v>
      </c>
      <c r="S305" t="s">
        <v>5688</v>
      </c>
      <c r="T305" s="8">
        <v>44181</v>
      </c>
      <c r="U305">
        <v>1</v>
      </c>
      <c r="V305">
        <v>13.424999999999997</v>
      </c>
      <c r="W305" s="7">
        <v>612</v>
      </c>
      <c r="X305">
        <f t="shared" si="21"/>
        <v>5</v>
      </c>
      <c r="Y305">
        <f t="shared" si="22"/>
        <v>0</v>
      </c>
      <c r="Z305">
        <f t="shared" si="23"/>
        <v>1</v>
      </c>
      <c r="AA305" s="10">
        <f t="shared" si="24"/>
        <v>2</v>
      </c>
      <c r="AB305"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At Risk</v>
      </c>
      <c r="AC305" t="str">
        <f>_xlfn.XLOOKUP(table_RFM_processed[[#This Row],[Customer ID]],table_RFM_preprocess[Customer ID],table_RFM_preprocess[Loyalty Card],,0)</f>
        <v>Yes</v>
      </c>
    </row>
    <row r="306" spans="1:29" x14ac:dyDescent="0.25">
      <c r="A306" s="2" t="s">
        <v>2199</v>
      </c>
      <c r="B306" s="3">
        <v>44412</v>
      </c>
      <c r="C306" s="2" t="s">
        <v>2200</v>
      </c>
      <c r="D306" t="s">
        <v>6185</v>
      </c>
      <c r="E306" s="2">
        <v>4</v>
      </c>
      <c r="F306" s="2" t="str">
        <f>_xlfn.XLOOKUP(C306,customers!$A$2:$A$1001,customers!$B$2:$B$1001,,0)</f>
        <v>Darrin Tingly</v>
      </c>
      <c r="G306" s="2" t="str">
        <f>_xlfn.XLOOKUP(C306,customers!$A$1:$A$1001,customers!$G$1:$G$1001,,0)</f>
        <v>United States</v>
      </c>
      <c r="H306" t="str">
        <f>INDEX(products!$A$1:$G$49,MATCH(RFM_prep!$D306,products!$A$1:$A$49,0),MATCH(RFM_prep!H$2,products!$A$1:$G$1,0))</f>
        <v>Exc</v>
      </c>
      <c r="I306">
        <f>INDEX(products!$A$1:$G$49,MATCH(RFM_prep!$D306,products!$A$1:$A$49,0),MATCH(RFM_prep!I$2,products!$A$1:$G$1,0))</f>
        <v>27.945</v>
      </c>
      <c r="J306">
        <f>I306*E306</f>
        <v>111.78</v>
      </c>
      <c r="K306" t="str">
        <f>_xlfn.XLOOKUP(C306,customers!$A$2:$A$1001,customers!$I$2:$I$1001,,0)</f>
        <v>Yes</v>
      </c>
      <c r="L306" t="str">
        <f t="shared" si="20"/>
        <v>381</v>
      </c>
      <c r="N306" s="6" t="s">
        <v>1072</v>
      </c>
      <c r="O306" s="8">
        <v>43694</v>
      </c>
      <c r="P306" s="7">
        <v>1</v>
      </c>
      <c r="Q306" s="7">
        <v>87.300000000000011</v>
      </c>
      <c r="S306" t="s">
        <v>1072</v>
      </c>
      <c r="T306" s="8">
        <v>43694</v>
      </c>
      <c r="U306">
        <v>1</v>
      </c>
      <c r="V306">
        <v>87.300000000000011</v>
      </c>
      <c r="W306" s="7">
        <v>1099</v>
      </c>
      <c r="X306">
        <f t="shared" si="21"/>
        <v>1</v>
      </c>
      <c r="Y306">
        <f t="shared" si="22"/>
        <v>0</v>
      </c>
      <c r="Z306">
        <f t="shared" si="23"/>
        <v>8</v>
      </c>
      <c r="AA306" s="10">
        <f t="shared" si="24"/>
        <v>3</v>
      </c>
      <c r="AB306"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Need Attention</v>
      </c>
      <c r="AC306" t="str">
        <f>_xlfn.XLOOKUP(table_RFM_processed[[#This Row],[Customer ID]],table_RFM_preprocess[Customer ID],table_RFM_preprocess[Loyalty Card],,0)</f>
        <v>No</v>
      </c>
    </row>
    <row r="307" spans="1:29" x14ac:dyDescent="0.25">
      <c r="A307" s="2" t="s">
        <v>2204</v>
      </c>
      <c r="B307" s="3">
        <v>43828</v>
      </c>
      <c r="C307" s="2" t="s">
        <v>2245</v>
      </c>
      <c r="D307" t="s">
        <v>6167</v>
      </c>
      <c r="E307" s="2">
        <v>1</v>
      </c>
      <c r="F307" s="2" t="str">
        <f>_xlfn.XLOOKUP(C307,customers!$A$2:$A$1001,customers!$B$2:$B$1001,,0)</f>
        <v>Claudetta Rushe</v>
      </c>
      <c r="G307" s="2" t="str">
        <f>_xlfn.XLOOKUP(C307,customers!$A$1:$A$1001,customers!$G$1:$G$1001,,0)</f>
        <v>United States</v>
      </c>
      <c r="H307" t="str">
        <f>INDEX(products!$A$1:$G$49,MATCH(RFM_prep!$D307,products!$A$1:$A$49,0),MATCH(RFM_prep!H$2,products!$A$1:$G$1,0))</f>
        <v>Ara</v>
      </c>
      <c r="I307">
        <f>INDEX(products!$A$1:$G$49,MATCH(RFM_prep!$D307,products!$A$1:$A$49,0),MATCH(RFM_prep!I$2,products!$A$1:$G$1,0))</f>
        <v>3.8849999999999998</v>
      </c>
      <c r="J307">
        <f>I307*E307</f>
        <v>3.8849999999999998</v>
      </c>
      <c r="K307" t="str">
        <f>_xlfn.XLOOKUP(C307,customers!$A$2:$A$1001,customers!$I$2:$I$1001,,0)</f>
        <v>Yes</v>
      </c>
      <c r="L307" t="str">
        <f t="shared" si="20"/>
        <v>965</v>
      </c>
      <c r="N307" s="6" t="s">
        <v>560</v>
      </c>
      <c r="O307" s="8">
        <v>44744</v>
      </c>
      <c r="P307" s="7">
        <v>1</v>
      </c>
      <c r="Q307" s="7">
        <v>49.75</v>
      </c>
      <c r="S307" t="s">
        <v>560</v>
      </c>
      <c r="T307" s="8">
        <v>44744</v>
      </c>
      <c r="U307">
        <v>1</v>
      </c>
      <c r="V307">
        <v>49.75</v>
      </c>
      <c r="W307" s="7">
        <v>49</v>
      </c>
      <c r="X307">
        <f t="shared" si="21"/>
        <v>9</v>
      </c>
      <c r="Y307">
        <f t="shared" si="22"/>
        <v>0</v>
      </c>
      <c r="Z307">
        <f t="shared" si="23"/>
        <v>6</v>
      </c>
      <c r="AA307" s="10">
        <f t="shared" si="24"/>
        <v>5</v>
      </c>
      <c r="AB307"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Potential Promising</v>
      </c>
      <c r="AC307" t="str">
        <f>_xlfn.XLOOKUP(table_RFM_processed[[#This Row],[Customer ID]],table_RFM_preprocess[Customer ID],table_RFM_preprocess[Loyalty Card],,0)</f>
        <v>No</v>
      </c>
    </row>
    <row r="308" spans="1:29" x14ac:dyDescent="0.25">
      <c r="A308" s="2" t="s">
        <v>2209</v>
      </c>
      <c r="B308" s="3">
        <v>43796</v>
      </c>
      <c r="C308" s="2" t="s">
        <v>2210</v>
      </c>
      <c r="D308" t="s">
        <v>6159</v>
      </c>
      <c r="E308" s="2">
        <v>5</v>
      </c>
      <c r="F308" s="2" t="str">
        <f>_xlfn.XLOOKUP(C308,customers!$A$2:$A$1001,customers!$B$2:$B$1001,,0)</f>
        <v>Benn Checci</v>
      </c>
      <c r="G308" s="2" t="str">
        <f>_xlfn.XLOOKUP(C308,customers!$A$1:$A$1001,customers!$G$1:$G$1001,,0)</f>
        <v>United Kingdom</v>
      </c>
      <c r="H308" t="str">
        <f>INDEX(products!$A$1:$G$49,MATCH(RFM_prep!$D308,products!$A$1:$A$49,0),MATCH(RFM_prep!H$2,products!$A$1:$G$1,0))</f>
        <v>Lib</v>
      </c>
      <c r="I308">
        <f>INDEX(products!$A$1:$G$49,MATCH(RFM_prep!$D308,products!$A$1:$A$49,0),MATCH(RFM_prep!I$2,products!$A$1:$G$1,0))</f>
        <v>4.3650000000000002</v>
      </c>
      <c r="J308">
        <f>I308*E308</f>
        <v>21.825000000000003</v>
      </c>
      <c r="K308" t="str">
        <f>_xlfn.XLOOKUP(C308,customers!$A$2:$A$1001,customers!$I$2:$I$1001,,0)</f>
        <v>No</v>
      </c>
      <c r="L308" t="str">
        <f t="shared" si="20"/>
        <v>997</v>
      </c>
      <c r="N308" s="6" t="s">
        <v>4462</v>
      </c>
      <c r="O308" s="8">
        <v>43506</v>
      </c>
      <c r="P308" s="7">
        <v>1</v>
      </c>
      <c r="Q308" s="7">
        <v>119.13999999999999</v>
      </c>
      <c r="S308" t="s">
        <v>4462</v>
      </c>
      <c r="T308" s="8">
        <v>43506</v>
      </c>
      <c r="U308">
        <v>1</v>
      </c>
      <c r="V308">
        <v>119.13999999999999</v>
      </c>
      <c r="W308" s="7">
        <v>1287</v>
      </c>
      <c r="X308">
        <f t="shared" si="21"/>
        <v>0</v>
      </c>
      <c r="Y308">
        <f t="shared" si="22"/>
        <v>0</v>
      </c>
      <c r="Z308">
        <f t="shared" si="23"/>
        <v>9</v>
      </c>
      <c r="AA308" s="10">
        <f t="shared" si="24"/>
        <v>3</v>
      </c>
      <c r="AB308"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Need Attention</v>
      </c>
      <c r="AC308" t="str">
        <f>_xlfn.XLOOKUP(table_RFM_processed[[#This Row],[Customer ID]],table_RFM_preprocess[Customer ID],table_RFM_preprocess[Loyalty Card],,0)</f>
        <v>Yes</v>
      </c>
    </row>
    <row r="309" spans="1:29" x14ac:dyDescent="0.25">
      <c r="A309" s="2" t="s">
        <v>2215</v>
      </c>
      <c r="B309" s="3">
        <v>43890</v>
      </c>
      <c r="C309" s="2" t="s">
        <v>2216</v>
      </c>
      <c r="D309" t="s">
        <v>6174</v>
      </c>
      <c r="E309" s="2">
        <v>5</v>
      </c>
      <c r="F309" s="2" t="str">
        <f>_xlfn.XLOOKUP(C309,customers!$A$2:$A$1001,customers!$B$2:$B$1001,,0)</f>
        <v>Janifer Bagot</v>
      </c>
      <c r="G309" s="2" t="str">
        <f>_xlfn.XLOOKUP(C309,customers!$A$1:$A$1001,customers!$G$1:$G$1001,,0)</f>
        <v>United States</v>
      </c>
      <c r="H309" t="str">
        <f>INDEX(products!$A$1:$G$49,MATCH(RFM_prep!$D309,products!$A$1:$A$49,0),MATCH(RFM_prep!H$2,products!$A$1:$G$1,0))</f>
        <v>Rob</v>
      </c>
      <c r="I309">
        <f>INDEX(products!$A$1:$G$49,MATCH(RFM_prep!$D309,products!$A$1:$A$49,0),MATCH(RFM_prep!I$2,products!$A$1:$G$1,0))</f>
        <v>2.9849999999999999</v>
      </c>
      <c r="J309">
        <f>I309*E309</f>
        <v>14.924999999999999</v>
      </c>
      <c r="K309" t="str">
        <f>_xlfn.XLOOKUP(C309,customers!$A$2:$A$1001,customers!$I$2:$I$1001,,0)</f>
        <v>No</v>
      </c>
      <c r="L309" t="str">
        <f t="shared" si="20"/>
        <v>903</v>
      </c>
      <c r="N309" s="6" t="s">
        <v>5732</v>
      </c>
      <c r="O309" s="8">
        <v>43474</v>
      </c>
      <c r="P309" s="7">
        <v>1</v>
      </c>
      <c r="Q309" s="7">
        <v>111.78</v>
      </c>
      <c r="S309" t="s">
        <v>5732</v>
      </c>
      <c r="T309" s="8">
        <v>43474</v>
      </c>
      <c r="U309">
        <v>1</v>
      </c>
      <c r="V309">
        <v>111.78</v>
      </c>
      <c r="W309" s="7">
        <v>1319</v>
      </c>
      <c r="X309">
        <f t="shared" si="21"/>
        <v>0</v>
      </c>
      <c r="Y309">
        <f t="shared" si="22"/>
        <v>0</v>
      </c>
      <c r="Z309">
        <f t="shared" si="23"/>
        <v>8</v>
      </c>
      <c r="AA309" s="10">
        <f t="shared" si="24"/>
        <v>2.6666666666666665</v>
      </c>
      <c r="AB309"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At Risk</v>
      </c>
      <c r="AC309" t="str">
        <f>_xlfn.XLOOKUP(table_RFM_processed[[#This Row],[Customer ID]],table_RFM_preprocess[Customer ID],table_RFM_preprocess[Loyalty Card],,0)</f>
        <v>No</v>
      </c>
    </row>
    <row r="310" spans="1:29" x14ac:dyDescent="0.25">
      <c r="A310" s="2" t="s">
        <v>2221</v>
      </c>
      <c r="B310" s="3">
        <v>44227</v>
      </c>
      <c r="C310" s="2" t="s">
        <v>2222</v>
      </c>
      <c r="D310" t="s">
        <v>6155</v>
      </c>
      <c r="E310" s="2">
        <v>3</v>
      </c>
      <c r="F310" s="2" t="str">
        <f>_xlfn.XLOOKUP(C310,customers!$A$2:$A$1001,customers!$B$2:$B$1001,,0)</f>
        <v>Ermin Beeble</v>
      </c>
      <c r="G310" s="2" t="str">
        <f>_xlfn.XLOOKUP(C310,customers!$A$1:$A$1001,customers!$G$1:$G$1001,,0)</f>
        <v>United States</v>
      </c>
      <c r="H310" t="str">
        <f>INDEX(products!$A$1:$G$49,MATCH(RFM_prep!$D310,products!$A$1:$A$49,0),MATCH(RFM_prep!H$2,products!$A$1:$G$1,0))</f>
        <v>Ara</v>
      </c>
      <c r="I310">
        <f>INDEX(products!$A$1:$G$49,MATCH(RFM_prep!$D310,products!$A$1:$A$49,0),MATCH(RFM_prep!I$2,products!$A$1:$G$1,0))</f>
        <v>11.25</v>
      </c>
      <c r="J310">
        <f>I310*E310</f>
        <v>33.75</v>
      </c>
      <c r="K310" t="str">
        <f>_xlfn.XLOOKUP(C310,customers!$A$2:$A$1001,customers!$I$2:$I$1001,,0)</f>
        <v>Yes</v>
      </c>
      <c r="L310" t="str">
        <f t="shared" si="20"/>
        <v>566</v>
      </c>
      <c r="N310" s="6" t="s">
        <v>2788</v>
      </c>
      <c r="O310" s="8">
        <v>44595</v>
      </c>
      <c r="P310" s="7">
        <v>1</v>
      </c>
      <c r="Q310" s="7">
        <v>49.5</v>
      </c>
      <c r="S310" t="s">
        <v>2788</v>
      </c>
      <c r="T310" s="8">
        <v>44595</v>
      </c>
      <c r="U310">
        <v>1</v>
      </c>
      <c r="V310">
        <v>49.5</v>
      </c>
      <c r="W310" s="7">
        <v>198</v>
      </c>
      <c r="X310">
        <f t="shared" si="21"/>
        <v>8</v>
      </c>
      <c r="Y310">
        <f t="shared" si="22"/>
        <v>0</v>
      </c>
      <c r="Z310">
        <f t="shared" si="23"/>
        <v>6</v>
      </c>
      <c r="AA310" s="10">
        <f t="shared" si="24"/>
        <v>4.666666666666667</v>
      </c>
      <c r="AB310"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Need Attention</v>
      </c>
      <c r="AC310" t="str">
        <f>_xlfn.XLOOKUP(table_RFM_processed[[#This Row],[Customer ID]],table_RFM_preprocess[Customer ID],table_RFM_preprocess[Loyalty Card],,0)</f>
        <v>No</v>
      </c>
    </row>
    <row r="311" spans="1:29" x14ac:dyDescent="0.25">
      <c r="A311" s="2" t="s">
        <v>2227</v>
      </c>
      <c r="B311" s="3">
        <v>44729</v>
      </c>
      <c r="C311" s="2" t="s">
        <v>2228</v>
      </c>
      <c r="D311" t="s">
        <v>6155</v>
      </c>
      <c r="E311" s="2">
        <v>3</v>
      </c>
      <c r="F311" s="2" t="str">
        <f>_xlfn.XLOOKUP(C311,customers!$A$2:$A$1001,customers!$B$2:$B$1001,,0)</f>
        <v>Cos Fluin</v>
      </c>
      <c r="G311" s="2" t="str">
        <f>_xlfn.XLOOKUP(C311,customers!$A$1:$A$1001,customers!$G$1:$G$1001,,0)</f>
        <v>United Kingdom</v>
      </c>
      <c r="H311" t="str">
        <f>INDEX(products!$A$1:$G$49,MATCH(RFM_prep!$D311,products!$A$1:$A$49,0),MATCH(RFM_prep!H$2,products!$A$1:$G$1,0))</f>
        <v>Ara</v>
      </c>
      <c r="I311">
        <f>INDEX(products!$A$1:$G$49,MATCH(RFM_prep!$D311,products!$A$1:$A$49,0),MATCH(RFM_prep!I$2,products!$A$1:$G$1,0))</f>
        <v>11.25</v>
      </c>
      <c r="J311">
        <f>I311*E311</f>
        <v>33.75</v>
      </c>
      <c r="K311" t="str">
        <f>_xlfn.XLOOKUP(C311,customers!$A$2:$A$1001,customers!$I$2:$I$1001,,0)</f>
        <v>No</v>
      </c>
      <c r="L311" t="str">
        <f t="shared" si="20"/>
        <v>64</v>
      </c>
      <c r="N311" s="6" t="s">
        <v>5549</v>
      </c>
      <c r="O311" s="8">
        <v>44016</v>
      </c>
      <c r="P311" s="7">
        <v>1</v>
      </c>
      <c r="Q311" s="7">
        <v>82.339999999999989</v>
      </c>
      <c r="S311" t="s">
        <v>5549</v>
      </c>
      <c r="T311" s="8">
        <v>44016</v>
      </c>
      <c r="U311">
        <v>1</v>
      </c>
      <c r="V311">
        <v>82.339999999999989</v>
      </c>
      <c r="W311" s="7">
        <v>777</v>
      </c>
      <c r="X311">
        <f t="shared" si="21"/>
        <v>3</v>
      </c>
      <c r="Y311">
        <f t="shared" si="22"/>
        <v>0</v>
      </c>
      <c r="Z311">
        <f t="shared" si="23"/>
        <v>8</v>
      </c>
      <c r="AA311" s="10">
        <f t="shared" si="24"/>
        <v>3.6666666666666665</v>
      </c>
      <c r="AB311"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Need Attention</v>
      </c>
      <c r="AC311" t="str">
        <f>_xlfn.XLOOKUP(table_RFM_processed[[#This Row],[Customer ID]],table_RFM_preprocess[Customer ID],table_RFM_preprocess[Loyalty Card],,0)</f>
        <v>Yes</v>
      </c>
    </row>
    <row r="312" spans="1:29" x14ac:dyDescent="0.25">
      <c r="A312" s="2" t="s">
        <v>2232</v>
      </c>
      <c r="B312" s="3">
        <v>43864</v>
      </c>
      <c r="C312" s="2" t="s">
        <v>2233</v>
      </c>
      <c r="D312" t="s">
        <v>6159</v>
      </c>
      <c r="E312" s="2">
        <v>6</v>
      </c>
      <c r="F312" s="2" t="str">
        <f>_xlfn.XLOOKUP(C312,customers!$A$2:$A$1001,customers!$B$2:$B$1001,,0)</f>
        <v>Eveleen Bletsor</v>
      </c>
      <c r="G312" s="2" t="str">
        <f>_xlfn.XLOOKUP(C312,customers!$A$1:$A$1001,customers!$G$1:$G$1001,,0)</f>
        <v>United States</v>
      </c>
      <c r="H312" t="str">
        <f>INDEX(products!$A$1:$G$49,MATCH(RFM_prep!$D312,products!$A$1:$A$49,0),MATCH(RFM_prep!H$2,products!$A$1:$G$1,0))</f>
        <v>Lib</v>
      </c>
      <c r="I312">
        <f>INDEX(products!$A$1:$G$49,MATCH(RFM_prep!$D312,products!$A$1:$A$49,0),MATCH(RFM_prep!I$2,products!$A$1:$G$1,0))</f>
        <v>4.3650000000000002</v>
      </c>
      <c r="J312">
        <f>I312*E312</f>
        <v>26.19</v>
      </c>
      <c r="K312" t="str">
        <f>_xlfn.XLOOKUP(C312,customers!$A$2:$A$1001,customers!$I$2:$I$1001,,0)</f>
        <v>Yes</v>
      </c>
      <c r="L312" t="str">
        <f t="shared" si="20"/>
        <v>929</v>
      </c>
      <c r="N312" s="6" t="s">
        <v>1959</v>
      </c>
      <c r="O312" s="8">
        <v>44156</v>
      </c>
      <c r="P312" s="7">
        <v>1</v>
      </c>
      <c r="Q312" s="7">
        <v>27.484999999999996</v>
      </c>
      <c r="S312" t="s">
        <v>1959</v>
      </c>
      <c r="T312" s="8">
        <v>44156</v>
      </c>
      <c r="U312">
        <v>1</v>
      </c>
      <c r="V312">
        <v>27.484999999999996</v>
      </c>
      <c r="W312" s="7">
        <v>637</v>
      </c>
      <c r="X312">
        <f t="shared" si="21"/>
        <v>4</v>
      </c>
      <c r="Y312">
        <f t="shared" si="22"/>
        <v>0</v>
      </c>
      <c r="Z312">
        <f t="shared" si="23"/>
        <v>4</v>
      </c>
      <c r="AA312" s="10">
        <f t="shared" si="24"/>
        <v>2.6666666666666665</v>
      </c>
      <c r="AB312"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At Risk</v>
      </c>
      <c r="AC312" t="str">
        <f>_xlfn.XLOOKUP(table_RFM_processed[[#This Row],[Customer ID]],table_RFM_preprocess[Customer ID],table_RFM_preprocess[Loyalty Card],,0)</f>
        <v>Yes</v>
      </c>
    </row>
    <row r="313" spans="1:29" x14ac:dyDescent="0.25">
      <c r="A313" s="2" t="s">
        <v>2238</v>
      </c>
      <c r="B313" s="3">
        <v>44586</v>
      </c>
      <c r="C313" s="2" t="s">
        <v>2239</v>
      </c>
      <c r="D313" t="s">
        <v>6171</v>
      </c>
      <c r="E313" s="2">
        <v>1</v>
      </c>
      <c r="F313" s="2" t="str">
        <f>_xlfn.XLOOKUP(C313,customers!$A$2:$A$1001,customers!$B$2:$B$1001,,0)</f>
        <v>Paola Brydell</v>
      </c>
      <c r="G313" s="2" t="str">
        <f>_xlfn.XLOOKUP(C313,customers!$A$1:$A$1001,customers!$G$1:$G$1001,,0)</f>
        <v>Ireland</v>
      </c>
      <c r="H313" t="str">
        <f>INDEX(products!$A$1:$G$49,MATCH(RFM_prep!$D313,products!$A$1:$A$49,0),MATCH(RFM_prep!H$2,products!$A$1:$G$1,0))</f>
        <v>Exc</v>
      </c>
      <c r="I313">
        <f>INDEX(products!$A$1:$G$49,MATCH(RFM_prep!$D313,products!$A$1:$A$49,0),MATCH(RFM_prep!I$2,products!$A$1:$G$1,0))</f>
        <v>14.85</v>
      </c>
      <c r="J313">
        <f>I313*E313</f>
        <v>14.85</v>
      </c>
      <c r="K313" t="str">
        <f>_xlfn.XLOOKUP(C313,customers!$A$2:$A$1001,customers!$I$2:$I$1001,,0)</f>
        <v>No</v>
      </c>
      <c r="L313" t="str">
        <f t="shared" si="20"/>
        <v>207</v>
      </c>
      <c r="N313" s="6" t="s">
        <v>4129</v>
      </c>
      <c r="O313" s="8">
        <v>44694</v>
      </c>
      <c r="P313" s="7">
        <v>1</v>
      </c>
      <c r="Q313" s="7">
        <v>41.169999999999995</v>
      </c>
      <c r="S313" t="s">
        <v>4129</v>
      </c>
      <c r="T313" s="8">
        <v>44694</v>
      </c>
      <c r="U313">
        <v>1</v>
      </c>
      <c r="V313">
        <v>41.169999999999995</v>
      </c>
      <c r="W313" s="7">
        <v>99</v>
      </c>
      <c r="X313">
        <f t="shared" si="21"/>
        <v>9</v>
      </c>
      <c r="Y313">
        <f t="shared" si="22"/>
        <v>0</v>
      </c>
      <c r="Z313">
        <f t="shared" si="23"/>
        <v>6</v>
      </c>
      <c r="AA313" s="10">
        <f t="shared" si="24"/>
        <v>5</v>
      </c>
      <c r="AB313"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Potential Promising</v>
      </c>
      <c r="AC313" t="str">
        <f>_xlfn.XLOOKUP(table_RFM_processed[[#This Row],[Customer ID]],table_RFM_preprocess[Customer ID],table_RFM_preprocess[Loyalty Card],,0)</f>
        <v>No</v>
      </c>
    </row>
    <row r="314" spans="1:29" x14ac:dyDescent="0.25">
      <c r="A314" s="2" t="s">
        <v>2244</v>
      </c>
      <c r="B314" s="3">
        <v>43951</v>
      </c>
      <c r="C314" s="2" t="s">
        <v>2245</v>
      </c>
      <c r="D314" t="s">
        <v>6166</v>
      </c>
      <c r="E314" s="2">
        <v>6</v>
      </c>
      <c r="F314" s="2" t="str">
        <f>_xlfn.XLOOKUP(C314,customers!$A$2:$A$1001,customers!$B$2:$B$1001,,0)</f>
        <v>Claudetta Rushe</v>
      </c>
      <c r="G314" s="2" t="str">
        <f>_xlfn.XLOOKUP(C314,customers!$A$1:$A$1001,customers!$G$1:$G$1001,,0)</f>
        <v>United States</v>
      </c>
      <c r="H314" t="str">
        <f>INDEX(products!$A$1:$G$49,MATCH(RFM_prep!$D314,products!$A$1:$A$49,0),MATCH(RFM_prep!H$2,products!$A$1:$G$1,0))</f>
        <v>Exc</v>
      </c>
      <c r="I314">
        <f>INDEX(products!$A$1:$G$49,MATCH(RFM_prep!$D314,products!$A$1:$A$49,0),MATCH(RFM_prep!I$2,products!$A$1:$G$1,0))</f>
        <v>31.624999999999996</v>
      </c>
      <c r="J314">
        <f>I314*E314</f>
        <v>189.74999999999997</v>
      </c>
      <c r="K314" t="str">
        <f>_xlfn.XLOOKUP(C314,customers!$A$2:$A$1001,customers!$I$2:$I$1001,,0)</f>
        <v>Yes</v>
      </c>
      <c r="L314" t="str">
        <f t="shared" si="20"/>
        <v>842</v>
      </c>
      <c r="N314" s="6" t="s">
        <v>4517</v>
      </c>
      <c r="O314" s="8">
        <v>43960</v>
      </c>
      <c r="P314" s="7">
        <v>1</v>
      </c>
      <c r="Q314" s="7">
        <v>2.9849999999999999</v>
      </c>
      <c r="S314" t="s">
        <v>4517</v>
      </c>
      <c r="T314" s="8">
        <v>43960</v>
      </c>
      <c r="U314">
        <v>1</v>
      </c>
      <c r="V314">
        <v>2.9849999999999999</v>
      </c>
      <c r="W314" s="7">
        <v>833</v>
      </c>
      <c r="X314">
        <f t="shared" si="21"/>
        <v>3</v>
      </c>
      <c r="Y314">
        <f t="shared" si="22"/>
        <v>0</v>
      </c>
      <c r="Z314">
        <f t="shared" si="23"/>
        <v>0</v>
      </c>
      <c r="AA314" s="10">
        <f t="shared" si="24"/>
        <v>1</v>
      </c>
      <c r="AB314"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At Risk</v>
      </c>
      <c r="AC314" t="str">
        <f>_xlfn.XLOOKUP(table_RFM_processed[[#This Row],[Customer ID]],table_RFM_preprocess[Customer ID],table_RFM_preprocess[Loyalty Card],,0)</f>
        <v>No</v>
      </c>
    </row>
    <row r="315" spans="1:29" x14ac:dyDescent="0.25">
      <c r="A315" s="2" t="s">
        <v>2250</v>
      </c>
      <c r="B315" s="3">
        <v>44317</v>
      </c>
      <c r="C315" s="2" t="s">
        <v>2251</v>
      </c>
      <c r="D315" t="s">
        <v>6146</v>
      </c>
      <c r="E315" s="2">
        <v>1</v>
      </c>
      <c r="F315" s="2" t="str">
        <f>_xlfn.XLOOKUP(C315,customers!$A$2:$A$1001,customers!$B$2:$B$1001,,0)</f>
        <v>Natka Leethem</v>
      </c>
      <c r="G315" s="2" t="str">
        <f>_xlfn.XLOOKUP(C315,customers!$A$1:$A$1001,customers!$G$1:$G$1001,,0)</f>
        <v>United States</v>
      </c>
      <c r="H315" t="str">
        <f>INDEX(products!$A$1:$G$49,MATCH(RFM_prep!$D315,products!$A$1:$A$49,0),MATCH(RFM_prep!H$2,products!$A$1:$G$1,0))</f>
        <v>Rob</v>
      </c>
      <c r="I315">
        <f>INDEX(products!$A$1:$G$49,MATCH(RFM_prep!$D315,products!$A$1:$A$49,0),MATCH(RFM_prep!I$2,products!$A$1:$G$1,0))</f>
        <v>5.97</v>
      </c>
      <c r="J315">
        <f>I315*E315</f>
        <v>5.97</v>
      </c>
      <c r="K315" t="str">
        <f>_xlfn.XLOOKUP(C315,customers!$A$2:$A$1001,customers!$I$2:$I$1001,,0)</f>
        <v>Yes</v>
      </c>
      <c r="L315" t="str">
        <f t="shared" si="20"/>
        <v>476</v>
      </c>
      <c r="N315" s="6" t="s">
        <v>5829</v>
      </c>
      <c r="O315" s="8">
        <v>44054</v>
      </c>
      <c r="P315" s="7">
        <v>1</v>
      </c>
      <c r="Q315" s="7">
        <v>35.849999999999994</v>
      </c>
      <c r="S315" t="s">
        <v>5829</v>
      </c>
      <c r="T315" s="8">
        <v>44054</v>
      </c>
      <c r="U315">
        <v>1</v>
      </c>
      <c r="V315">
        <v>35.849999999999994</v>
      </c>
      <c r="W315" s="7">
        <v>739</v>
      </c>
      <c r="X315">
        <f t="shared" si="21"/>
        <v>4</v>
      </c>
      <c r="Y315">
        <f t="shared" si="22"/>
        <v>0</v>
      </c>
      <c r="Z315">
        <f t="shared" si="23"/>
        <v>5</v>
      </c>
      <c r="AA315" s="10">
        <f t="shared" si="24"/>
        <v>3</v>
      </c>
      <c r="AB315"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Need Attention</v>
      </c>
      <c r="AC315" t="str">
        <f>_xlfn.XLOOKUP(table_RFM_processed[[#This Row],[Customer ID]],table_RFM_preprocess[Customer ID],table_RFM_preprocess[Loyalty Card],,0)</f>
        <v>No</v>
      </c>
    </row>
    <row r="316" spans="1:29" x14ac:dyDescent="0.25">
      <c r="A316" s="2" t="s">
        <v>2256</v>
      </c>
      <c r="B316" s="3">
        <v>44497</v>
      </c>
      <c r="C316" s="2" t="s">
        <v>2257</v>
      </c>
      <c r="D316" t="s">
        <v>6138</v>
      </c>
      <c r="E316" s="2">
        <v>3</v>
      </c>
      <c r="F316" s="2" t="str">
        <f>_xlfn.XLOOKUP(C316,customers!$A$2:$A$1001,customers!$B$2:$B$1001,,0)</f>
        <v>Ailene Nesfield</v>
      </c>
      <c r="G316" s="2" t="str">
        <f>_xlfn.XLOOKUP(C316,customers!$A$1:$A$1001,customers!$G$1:$G$1001,,0)</f>
        <v>United Kingdom</v>
      </c>
      <c r="H316" t="str">
        <f>INDEX(products!$A$1:$G$49,MATCH(RFM_prep!$D316,products!$A$1:$A$49,0),MATCH(RFM_prep!H$2,products!$A$1:$G$1,0))</f>
        <v>Rob</v>
      </c>
      <c r="I316">
        <f>INDEX(products!$A$1:$G$49,MATCH(RFM_prep!$D316,products!$A$1:$A$49,0),MATCH(RFM_prep!I$2,products!$A$1:$G$1,0))</f>
        <v>9.9499999999999993</v>
      </c>
      <c r="J316">
        <f>I316*E316</f>
        <v>29.849999999999998</v>
      </c>
      <c r="K316" t="str">
        <f>_xlfn.XLOOKUP(C316,customers!$A$2:$A$1001,customers!$I$2:$I$1001,,0)</f>
        <v>Yes</v>
      </c>
      <c r="L316" t="str">
        <f t="shared" si="20"/>
        <v>296</v>
      </c>
      <c r="N316" s="6" t="s">
        <v>4094</v>
      </c>
      <c r="O316" s="8">
        <v>43684</v>
      </c>
      <c r="P316" s="7">
        <v>1</v>
      </c>
      <c r="Q316" s="7">
        <v>77.624999999999986</v>
      </c>
      <c r="S316" t="s">
        <v>4094</v>
      </c>
      <c r="T316" s="8">
        <v>43684</v>
      </c>
      <c r="U316">
        <v>1</v>
      </c>
      <c r="V316">
        <v>77.624999999999986</v>
      </c>
      <c r="W316" s="7">
        <v>1109</v>
      </c>
      <c r="X316">
        <f t="shared" si="21"/>
        <v>1</v>
      </c>
      <c r="Y316">
        <f t="shared" si="22"/>
        <v>0</v>
      </c>
      <c r="Z316">
        <f t="shared" si="23"/>
        <v>8</v>
      </c>
      <c r="AA316" s="10">
        <f t="shared" si="24"/>
        <v>3</v>
      </c>
      <c r="AB316"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Need Attention</v>
      </c>
      <c r="AC316" t="str">
        <f>_xlfn.XLOOKUP(table_RFM_processed[[#This Row],[Customer ID]],table_RFM_preprocess[Customer ID],table_RFM_preprocess[Loyalty Card],,0)</f>
        <v>Yes</v>
      </c>
    </row>
    <row r="317" spans="1:29" x14ac:dyDescent="0.25">
      <c r="A317" s="2" t="s">
        <v>2262</v>
      </c>
      <c r="B317" s="3">
        <v>44437</v>
      </c>
      <c r="C317" s="2" t="s">
        <v>2263</v>
      </c>
      <c r="D317" t="s">
        <v>6177</v>
      </c>
      <c r="E317" s="2">
        <v>5</v>
      </c>
      <c r="F317" s="2" t="str">
        <f>_xlfn.XLOOKUP(C317,customers!$A$2:$A$1001,customers!$B$2:$B$1001,,0)</f>
        <v>Stacy Pickworth</v>
      </c>
      <c r="G317" s="2" t="str">
        <f>_xlfn.XLOOKUP(C317,customers!$A$1:$A$1001,customers!$G$1:$G$1001,,0)</f>
        <v>United States</v>
      </c>
      <c r="H317" t="str">
        <f>INDEX(products!$A$1:$G$49,MATCH(RFM_prep!$D317,products!$A$1:$A$49,0),MATCH(RFM_prep!H$2,products!$A$1:$G$1,0))</f>
        <v>Rob</v>
      </c>
      <c r="I317">
        <f>INDEX(products!$A$1:$G$49,MATCH(RFM_prep!$D317,products!$A$1:$A$49,0),MATCH(RFM_prep!I$2,products!$A$1:$G$1,0))</f>
        <v>8.9499999999999993</v>
      </c>
      <c r="J317">
        <f>I317*E317</f>
        <v>44.75</v>
      </c>
      <c r="K317" t="str">
        <f>_xlfn.XLOOKUP(C317,customers!$A$2:$A$1001,customers!$I$2:$I$1001,,0)</f>
        <v>No</v>
      </c>
      <c r="L317" t="str">
        <f t="shared" si="20"/>
        <v>356</v>
      </c>
      <c r="N317" s="6" t="s">
        <v>1695</v>
      </c>
      <c r="O317" s="8">
        <v>43775</v>
      </c>
      <c r="P317" s="7">
        <v>1</v>
      </c>
      <c r="Q317" s="7">
        <v>31.7</v>
      </c>
      <c r="S317" t="s">
        <v>1695</v>
      </c>
      <c r="T317" s="8">
        <v>43775</v>
      </c>
      <c r="U317">
        <v>1</v>
      </c>
      <c r="V317">
        <v>31.7</v>
      </c>
      <c r="W317" s="7">
        <v>1018</v>
      </c>
      <c r="X317">
        <f t="shared" si="21"/>
        <v>2</v>
      </c>
      <c r="Y317">
        <f t="shared" si="22"/>
        <v>0</v>
      </c>
      <c r="Z317">
        <f t="shared" si="23"/>
        <v>5</v>
      </c>
      <c r="AA317" s="10">
        <f t="shared" si="24"/>
        <v>2.3333333333333335</v>
      </c>
      <c r="AB317"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At Risk</v>
      </c>
      <c r="AC317" t="str">
        <f>_xlfn.XLOOKUP(table_RFM_processed[[#This Row],[Customer ID]],table_RFM_preprocess[Customer ID],table_RFM_preprocess[Loyalty Card],,0)</f>
        <v>No</v>
      </c>
    </row>
    <row r="318" spans="1:29" x14ac:dyDescent="0.25">
      <c r="A318" s="2" t="s">
        <v>2267</v>
      </c>
      <c r="B318" s="3">
        <v>43826</v>
      </c>
      <c r="C318" s="2" t="s">
        <v>2268</v>
      </c>
      <c r="D318" t="s">
        <v>6148</v>
      </c>
      <c r="E318" s="2">
        <v>1</v>
      </c>
      <c r="F318" s="2" t="str">
        <f>_xlfn.XLOOKUP(C318,customers!$A$2:$A$1001,customers!$B$2:$B$1001,,0)</f>
        <v>Melli Brockway</v>
      </c>
      <c r="G318" s="2" t="str">
        <f>_xlfn.XLOOKUP(C318,customers!$A$1:$A$1001,customers!$G$1:$G$1001,,0)</f>
        <v>United States</v>
      </c>
      <c r="H318" t="str">
        <f>INDEX(products!$A$1:$G$49,MATCH(RFM_prep!$D318,products!$A$1:$A$49,0),MATCH(RFM_prep!H$2,products!$A$1:$G$1,0))</f>
        <v>Exc</v>
      </c>
      <c r="I318">
        <f>INDEX(products!$A$1:$G$49,MATCH(RFM_prep!$D318,products!$A$1:$A$49,0),MATCH(RFM_prep!I$2,products!$A$1:$G$1,0))</f>
        <v>34.154999999999994</v>
      </c>
      <c r="J318">
        <f>I318*E318</f>
        <v>34.154999999999994</v>
      </c>
      <c r="K318" t="str">
        <f>_xlfn.XLOOKUP(C318,customers!$A$2:$A$1001,customers!$I$2:$I$1001,,0)</f>
        <v>Yes</v>
      </c>
      <c r="L318" t="str">
        <f t="shared" si="20"/>
        <v>967</v>
      </c>
      <c r="N318" s="6" t="s">
        <v>4575</v>
      </c>
      <c r="O318" s="8">
        <v>44470</v>
      </c>
      <c r="P318" s="7">
        <v>1</v>
      </c>
      <c r="Q318" s="7">
        <v>63.249999999999993</v>
      </c>
      <c r="S318" t="s">
        <v>4575</v>
      </c>
      <c r="T318" s="8">
        <v>44470</v>
      </c>
      <c r="U318">
        <v>1</v>
      </c>
      <c r="V318">
        <v>63.249999999999993</v>
      </c>
      <c r="W318" s="7">
        <v>323</v>
      </c>
      <c r="X318">
        <f t="shared" si="21"/>
        <v>7</v>
      </c>
      <c r="Y318">
        <f t="shared" si="22"/>
        <v>0</v>
      </c>
      <c r="Z318">
        <f t="shared" si="23"/>
        <v>7</v>
      </c>
      <c r="AA318" s="10">
        <f t="shared" si="24"/>
        <v>4.666666666666667</v>
      </c>
      <c r="AB318"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Need Attention</v>
      </c>
      <c r="AC318" t="str">
        <f>_xlfn.XLOOKUP(table_RFM_processed[[#This Row],[Customer ID]],table_RFM_preprocess[Customer ID],table_RFM_preprocess[Loyalty Card],,0)</f>
        <v>No</v>
      </c>
    </row>
    <row r="319" spans="1:29" x14ac:dyDescent="0.25">
      <c r="A319" s="2" t="s">
        <v>2273</v>
      </c>
      <c r="B319" s="3">
        <v>43641</v>
      </c>
      <c r="C319" s="2" t="s">
        <v>2274</v>
      </c>
      <c r="D319" t="s">
        <v>6148</v>
      </c>
      <c r="E319" s="2">
        <v>6</v>
      </c>
      <c r="F319" s="2" t="str">
        <f>_xlfn.XLOOKUP(C319,customers!$A$2:$A$1001,customers!$B$2:$B$1001,,0)</f>
        <v>Nanny Lush</v>
      </c>
      <c r="G319" s="2" t="str">
        <f>_xlfn.XLOOKUP(C319,customers!$A$1:$A$1001,customers!$G$1:$G$1001,,0)</f>
        <v>Ireland</v>
      </c>
      <c r="H319" t="str">
        <f>INDEX(products!$A$1:$G$49,MATCH(RFM_prep!$D319,products!$A$1:$A$49,0),MATCH(RFM_prep!H$2,products!$A$1:$G$1,0))</f>
        <v>Exc</v>
      </c>
      <c r="I319">
        <f>INDEX(products!$A$1:$G$49,MATCH(RFM_prep!$D319,products!$A$1:$A$49,0),MATCH(RFM_prep!I$2,products!$A$1:$G$1,0))</f>
        <v>34.154999999999994</v>
      </c>
      <c r="J319">
        <f>I319*E319</f>
        <v>204.92999999999995</v>
      </c>
      <c r="K319" t="str">
        <f>_xlfn.XLOOKUP(C319,customers!$A$2:$A$1001,customers!$I$2:$I$1001,,0)</f>
        <v>No</v>
      </c>
      <c r="L319" t="str">
        <f t="shared" si="20"/>
        <v>1152</v>
      </c>
      <c r="N319" s="6" t="s">
        <v>2499</v>
      </c>
      <c r="O319" s="8">
        <v>44631</v>
      </c>
      <c r="P319" s="7">
        <v>1</v>
      </c>
      <c r="Q319" s="7">
        <v>51.8</v>
      </c>
      <c r="S319" t="s">
        <v>2499</v>
      </c>
      <c r="T319" s="8">
        <v>44631</v>
      </c>
      <c r="U319">
        <v>1</v>
      </c>
      <c r="V319">
        <v>51.8</v>
      </c>
      <c r="W319" s="7">
        <v>162</v>
      </c>
      <c r="X319">
        <f t="shared" si="21"/>
        <v>8</v>
      </c>
      <c r="Y319">
        <f t="shared" si="22"/>
        <v>0</v>
      </c>
      <c r="Z319">
        <f t="shared" si="23"/>
        <v>7</v>
      </c>
      <c r="AA319" s="10">
        <f t="shared" si="24"/>
        <v>5</v>
      </c>
      <c r="AB319"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Potential Promising</v>
      </c>
      <c r="AC319" t="str">
        <f>_xlfn.XLOOKUP(table_RFM_processed[[#This Row],[Customer ID]],table_RFM_preprocess[Customer ID],table_RFM_preprocess[Loyalty Card],,0)</f>
        <v>Yes</v>
      </c>
    </row>
    <row r="320" spans="1:29" x14ac:dyDescent="0.25">
      <c r="A320" s="2" t="s">
        <v>2279</v>
      </c>
      <c r="B320" s="3">
        <v>43526</v>
      </c>
      <c r="C320" s="2" t="s">
        <v>2280</v>
      </c>
      <c r="D320" t="s">
        <v>6144</v>
      </c>
      <c r="E320" s="2">
        <v>3</v>
      </c>
      <c r="F320" s="2" t="str">
        <f>_xlfn.XLOOKUP(C320,customers!$A$2:$A$1001,customers!$B$2:$B$1001,,0)</f>
        <v>Selma McMillian</v>
      </c>
      <c r="G320" s="2" t="str">
        <f>_xlfn.XLOOKUP(C320,customers!$A$1:$A$1001,customers!$G$1:$G$1001,,0)</f>
        <v>United States</v>
      </c>
      <c r="H320" t="str">
        <f>INDEX(products!$A$1:$G$49,MATCH(RFM_prep!$D320,products!$A$1:$A$49,0),MATCH(RFM_prep!H$2,products!$A$1:$G$1,0))</f>
        <v>Exc</v>
      </c>
      <c r="I320">
        <f>INDEX(products!$A$1:$G$49,MATCH(RFM_prep!$D320,products!$A$1:$A$49,0),MATCH(RFM_prep!I$2,products!$A$1:$G$1,0))</f>
        <v>7.29</v>
      </c>
      <c r="J320">
        <f>I320*E320</f>
        <v>21.87</v>
      </c>
      <c r="K320" t="str">
        <f>_xlfn.XLOOKUP(C320,customers!$A$2:$A$1001,customers!$I$2:$I$1001,,0)</f>
        <v>No</v>
      </c>
      <c r="L320" t="str">
        <f t="shared" si="20"/>
        <v>1267</v>
      </c>
      <c r="N320" s="6" t="s">
        <v>5804</v>
      </c>
      <c r="O320" s="8">
        <v>44332</v>
      </c>
      <c r="P320" s="7">
        <v>1</v>
      </c>
      <c r="Q320" s="7">
        <v>14.339999999999998</v>
      </c>
      <c r="S320" t="s">
        <v>5804</v>
      </c>
      <c r="T320" s="8">
        <v>44332</v>
      </c>
      <c r="U320">
        <v>1</v>
      </c>
      <c r="V320">
        <v>14.339999999999998</v>
      </c>
      <c r="W320" s="7">
        <v>461</v>
      </c>
      <c r="X320">
        <f t="shared" si="21"/>
        <v>6</v>
      </c>
      <c r="Y320">
        <f t="shared" si="22"/>
        <v>0</v>
      </c>
      <c r="Z320">
        <f t="shared" si="23"/>
        <v>1</v>
      </c>
      <c r="AA320" s="10">
        <f t="shared" si="24"/>
        <v>2.3333333333333335</v>
      </c>
      <c r="AB320"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At Risk</v>
      </c>
      <c r="AC320" t="str">
        <f>_xlfn.XLOOKUP(table_RFM_processed[[#This Row],[Customer ID]],table_RFM_preprocess[Customer ID],table_RFM_preprocess[Loyalty Card],,0)</f>
        <v>Yes</v>
      </c>
    </row>
    <row r="321" spans="1:29" x14ac:dyDescent="0.25">
      <c r="A321" s="2" t="s">
        <v>2285</v>
      </c>
      <c r="B321" s="3">
        <v>44563</v>
      </c>
      <c r="C321" s="2" t="s">
        <v>2286</v>
      </c>
      <c r="D321" t="s">
        <v>6175</v>
      </c>
      <c r="E321" s="2">
        <v>2</v>
      </c>
      <c r="F321" s="2" t="str">
        <f>_xlfn.XLOOKUP(C321,customers!$A$2:$A$1001,customers!$B$2:$B$1001,,0)</f>
        <v>Tess Bennison</v>
      </c>
      <c r="G321" s="2" t="str">
        <f>_xlfn.XLOOKUP(C321,customers!$A$1:$A$1001,customers!$G$1:$G$1001,,0)</f>
        <v>United States</v>
      </c>
      <c r="H321" t="str">
        <f>INDEX(products!$A$1:$G$49,MATCH(RFM_prep!$D321,products!$A$1:$A$49,0),MATCH(RFM_prep!H$2,products!$A$1:$G$1,0))</f>
        <v>Ara</v>
      </c>
      <c r="I321">
        <f>INDEX(products!$A$1:$G$49,MATCH(RFM_prep!$D321,products!$A$1:$A$49,0),MATCH(RFM_prep!I$2,products!$A$1:$G$1,0))</f>
        <v>25.874999999999996</v>
      </c>
      <c r="J321">
        <f>I321*E321</f>
        <v>51.749999999999993</v>
      </c>
      <c r="K321" t="str">
        <f>_xlfn.XLOOKUP(C321,customers!$A$2:$A$1001,customers!$I$2:$I$1001,,0)</f>
        <v>Yes</v>
      </c>
      <c r="L321" t="str">
        <f t="shared" si="20"/>
        <v>230</v>
      </c>
      <c r="N321" s="6" t="s">
        <v>2430</v>
      </c>
      <c r="O321" s="8">
        <v>44529</v>
      </c>
      <c r="P321" s="7">
        <v>1</v>
      </c>
      <c r="Q321" s="7">
        <v>19.899999999999999</v>
      </c>
      <c r="S321" t="s">
        <v>2430</v>
      </c>
      <c r="T321" s="8">
        <v>44529</v>
      </c>
      <c r="U321">
        <v>1</v>
      </c>
      <c r="V321">
        <v>19.899999999999999</v>
      </c>
      <c r="W321" s="7">
        <v>264</v>
      </c>
      <c r="X321">
        <f t="shared" si="21"/>
        <v>8</v>
      </c>
      <c r="Y321">
        <f t="shared" si="22"/>
        <v>0</v>
      </c>
      <c r="Z321">
        <f t="shared" si="23"/>
        <v>3</v>
      </c>
      <c r="AA321" s="10">
        <f t="shared" si="24"/>
        <v>3.6666666666666665</v>
      </c>
      <c r="AB321"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Need Attention</v>
      </c>
      <c r="AC321" t="str">
        <f>_xlfn.XLOOKUP(table_RFM_processed[[#This Row],[Customer ID]],table_RFM_preprocess[Customer ID],table_RFM_preprocess[Loyalty Card],,0)</f>
        <v>Yes</v>
      </c>
    </row>
    <row r="322" spans="1:29" x14ac:dyDescent="0.25">
      <c r="A322" s="2" t="s">
        <v>2291</v>
      </c>
      <c r="B322" s="3">
        <v>43676</v>
      </c>
      <c r="C322" s="2" t="s">
        <v>2292</v>
      </c>
      <c r="D322" t="s">
        <v>6156</v>
      </c>
      <c r="E322" s="2">
        <v>2</v>
      </c>
      <c r="F322" s="2" t="str">
        <f>_xlfn.XLOOKUP(C322,customers!$A$2:$A$1001,customers!$B$2:$B$1001,,0)</f>
        <v>Gabie Tweed</v>
      </c>
      <c r="G322" s="2" t="str">
        <f>_xlfn.XLOOKUP(C322,customers!$A$1:$A$1001,customers!$G$1:$G$1001,,0)</f>
        <v>United States</v>
      </c>
      <c r="H322" t="str">
        <f>INDEX(products!$A$1:$G$49,MATCH(RFM_prep!$D322,products!$A$1:$A$49,0),MATCH(RFM_prep!H$2,products!$A$1:$G$1,0))</f>
        <v>Exc</v>
      </c>
      <c r="I322">
        <f>INDEX(products!$A$1:$G$49,MATCH(RFM_prep!$D322,products!$A$1:$A$49,0),MATCH(RFM_prep!I$2,products!$A$1:$G$1,0))</f>
        <v>4.125</v>
      </c>
      <c r="J322">
        <f>I322*E322</f>
        <v>8.25</v>
      </c>
      <c r="K322" t="str">
        <f>_xlfn.XLOOKUP(C322,customers!$A$2:$A$1001,customers!$I$2:$I$1001,,0)</f>
        <v>Yes</v>
      </c>
      <c r="L322" t="str">
        <f t="shared" si="20"/>
        <v>1117</v>
      </c>
      <c r="N322" s="6" t="s">
        <v>2752</v>
      </c>
      <c r="O322" s="8">
        <v>43591</v>
      </c>
      <c r="P322" s="7">
        <v>1</v>
      </c>
      <c r="Q322" s="7">
        <v>8.73</v>
      </c>
      <c r="S322" t="s">
        <v>2752</v>
      </c>
      <c r="T322" s="8">
        <v>43591</v>
      </c>
      <c r="U322">
        <v>1</v>
      </c>
      <c r="V322">
        <v>8.73</v>
      </c>
      <c r="W322" s="7">
        <v>1202</v>
      </c>
      <c r="X322">
        <f t="shared" si="21"/>
        <v>0</v>
      </c>
      <c r="Y322">
        <f t="shared" si="22"/>
        <v>0</v>
      </c>
      <c r="Z322">
        <f t="shared" si="23"/>
        <v>0</v>
      </c>
      <c r="AA322" s="10">
        <f t="shared" si="24"/>
        <v>0</v>
      </c>
      <c r="AB322"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Lost</v>
      </c>
      <c r="AC322" t="str">
        <f>_xlfn.XLOOKUP(table_RFM_processed[[#This Row],[Customer ID]],table_RFM_preprocess[Customer ID],table_RFM_preprocess[Loyalty Card],,0)</f>
        <v>Yes</v>
      </c>
    </row>
    <row r="323" spans="1:29" x14ac:dyDescent="0.25">
      <c r="A323" s="2" t="s">
        <v>2291</v>
      </c>
      <c r="B323" s="3">
        <v>43676</v>
      </c>
      <c r="C323" s="2" t="s">
        <v>2292</v>
      </c>
      <c r="D323" t="s">
        <v>6167</v>
      </c>
      <c r="E323" s="2">
        <v>5</v>
      </c>
      <c r="F323" s="2" t="str">
        <f>_xlfn.XLOOKUP(C323,customers!$A$2:$A$1001,customers!$B$2:$B$1001,,0)</f>
        <v>Gabie Tweed</v>
      </c>
      <c r="G323" s="2" t="str">
        <f>_xlfn.XLOOKUP(C323,customers!$A$1:$A$1001,customers!$G$1:$G$1001,,0)</f>
        <v>United States</v>
      </c>
      <c r="H323" t="str">
        <f>INDEX(products!$A$1:$G$49,MATCH(RFM_prep!$D323,products!$A$1:$A$49,0),MATCH(RFM_prep!H$2,products!$A$1:$G$1,0))</f>
        <v>Ara</v>
      </c>
      <c r="I323">
        <f>INDEX(products!$A$1:$G$49,MATCH(RFM_prep!$D323,products!$A$1:$A$49,0),MATCH(RFM_prep!I$2,products!$A$1:$G$1,0))</f>
        <v>3.8849999999999998</v>
      </c>
      <c r="J323">
        <f>I323*E323</f>
        <v>19.424999999999997</v>
      </c>
      <c r="K323" t="str">
        <f>_xlfn.XLOOKUP(C323,customers!$A$2:$A$1001,customers!$I$2:$I$1001,,0)</f>
        <v>Yes</v>
      </c>
      <c r="L323" t="str">
        <f t="shared" ref="L323:L386" si="25">TEXT(DATEDIF(B323, DATE(2022,8,20), "d"), "0")</f>
        <v>1117</v>
      </c>
      <c r="N323" s="6" t="s">
        <v>756</v>
      </c>
      <c r="O323" s="8">
        <v>43644</v>
      </c>
      <c r="P323" s="7">
        <v>1</v>
      </c>
      <c r="Q323" s="7">
        <v>7.77</v>
      </c>
      <c r="S323" t="s">
        <v>756</v>
      </c>
      <c r="T323" s="8">
        <v>43644</v>
      </c>
      <c r="U323">
        <v>1</v>
      </c>
      <c r="V323">
        <v>7.77</v>
      </c>
      <c r="W323" s="7">
        <v>1149</v>
      </c>
      <c r="X323">
        <f t="shared" si="21"/>
        <v>1</v>
      </c>
      <c r="Y323">
        <f t="shared" si="22"/>
        <v>0</v>
      </c>
      <c r="Z323">
        <f t="shared" si="23"/>
        <v>0</v>
      </c>
      <c r="AA323" s="10">
        <f t="shared" si="24"/>
        <v>0.33333333333333331</v>
      </c>
      <c r="AB323"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Lost</v>
      </c>
      <c r="AC323" t="str">
        <f>_xlfn.XLOOKUP(table_RFM_processed[[#This Row],[Customer ID]],table_RFM_preprocess[Customer ID],table_RFM_preprocess[Loyalty Card],,0)</f>
        <v>Yes</v>
      </c>
    </row>
    <row r="324" spans="1:29" x14ac:dyDescent="0.25">
      <c r="A324" s="2" t="s">
        <v>2301</v>
      </c>
      <c r="B324" s="3">
        <v>44170</v>
      </c>
      <c r="C324" s="2" t="s">
        <v>2302</v>
      </c>
      <c r="D324" t="s">
        <v>6152</v>
      </c>
      <c r="E324" s="2">
        <v>6</v>
      </c>
      <c r="F324" s="2" t="str">
        <f>_xlfn.XLOOKUP(C324,customers!$A$2:$A$1001,customers!$B$2:$B$1001,,0)</f>
        <v>Gaile Goggin</v>
      </c>
      <c r="G324" s="2" t="str">
        <f>_xlfn.XLOOKUP(C324,customers!$A$1:$A$1001,customers!$G$1:$G$1001,,0)</f>
        <v>Ireland</v>
      </c>
      <c r="H324" t="str">
        <f>INDEX(products!$A$1:$G$49,MATCH(RFM_prep!$D324,products!$A$1:$A$49,0),MATCH(RFM_prep!H$2,products!$A$1:$G$1,0))</f>
        <v>Ara</v>
      </c>
      <c r="I324">
        <f>INDEX(products!$A$1:$G$49,MATCH(RFM_prep!$D324,products!$A$1:$A$49,0),MATCH(RFM_prep!I$2,products!$A$1:$G$1,0))</f>
        <v>3.375</v>
      </c>
      <c r="J324">
        <f>I324*E324</f>
        <v>20.25</v>
      </c>
      <c r="K324" t="str">
        <f>_xlfn.XLOOKUP(C324,customers!$A$2:$A$1001,customers!$I$2:$I$1001,,0)</f>
        <v>Yes</v>
      </c>
      <c r="L324" t="str">
        <f t="shared" si="25"/>
        <v>623</v>
      </c>
      <c r="N324" s="6" t="s">
        <v>5700</v>
      </c>
      <c r="O324" s="8">
        <v>44509</v>
      </c>
      <c r="P324" s="7">
        <v>1</v>
      </c>
      <c r="Q324" s="7">
        <v>7.77</v>
      </c>
      <c r="S324" t="s">
        <v>5700</v>
      </c>
      <c r="T324" s="8">
        <v>44509</v>
      </c>
      <c r="U324">
        <v>1</v>
      </c>
      <c r="V324">
        <v>7.77</v>
      </c>
      <c r="W324" s="7">
        <v>284</v>
      </c>
      <c r="X324">
        <f t="shared" ref="X324:X387" si="26">9-_xlfn.PERCENTRANK.EXC(W324:W1236,W324,1)*10</f>
        <v>7</v>
      </c>
      <c r="Y324">
        <f t="shared" ref="Y324:Y387" si="27">_xlfn.PERCENTRANK.EXC(U324:U1236,U324,1)*10</f>
        <v>0</v>
      </c>
      <c r="Z324">
        <f t="shared" ref="Z324:Z387" si="28">_xlfn.PERCENTRANK.EXC(V324:V1236,V324,1)*10</f>
        <v>0</v>
      </c>
      <c r="AA324" s="10">
        <f t="shared" ref="AA324:AA387" si="29">AVERAGE(X324,Y324,Z324)</f>
        <v>2.3333333333333335</v>
      </c>
      <c r="AB324"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At Risk</v>
      </c>
      <c r="AC324" t="str">
        <f>_xlfn.XLOOKUP(table_RFM_processed[[#This Row],[Customer ID]],table_RFM_preprocess[Customer ID],table_RFM_preprocess[Loyalty Card],,0)</f>
        <v>No</v>
      </c>
    </row>
    <row r="325" spans="1:29" x14ac:dyDescent="0.25">
      <c r="A325" s="2" t="s">
        <v>2307</v>
      </c>
      <c r="B325" s="3">
        <v>44182</v>
      </c>
      <c r="C325" s="2" t="s">
        <v>2308</v>
      </c>
      <c r="D325" t="s">
        <v>6169</v>
      </c>
      <c r="E325" s="2">
        <v>3</v>
      </c>
      <c r="F325" s="2" t="str">
        <f>_xlfn.XLOOKUP(C325,customers!$A$2:$A$1001,customers!$B$2:$B$1001,,0)</f>
        <v>Skylar Jeyness</v>
      </c>
      <c r="G325" s="2" t="str">
        <f>_xlfn.XLOOKUP(C325,customers!$A$1:$A$1001,customers!$G$1:$G$1001,,0)</f>
        <v>Ireland</v>
      </c>
      <c r="H325" t="str">
        <f>INDEX(products!$A$1:$G$49,MATCH(RFM_prep!$D325,products!$A$1:$A$49,0),MATCH(RFM_prep!H$2,products!$A$1:$G$1,0))</f>
        <v>Lib</v>
      </c>
      <c r="I325">
        <f>INDEX(products!$A$1:$G$49,MATCH(RFM_prep!$D325,products!$A$1:$A$49,0),MATCH(RFM_prep!I$2,products!$A$1:$G$1,0))</f>
        <v>7.77</v>
      </c>
      <c r="J325">
        <f>I325*E325</f>
        <v>23.31</v>
      </c>
      <c r="K325" t="str">
        <f>_xlfn.XLOOKUP(C325,customers!$A$2:$A$1001,customers!$I$2:$I$1001,,0)</f>
        <v>No</v>
      </c>
      <c r="L325" t="str">
        <f t="shared" si="25"/>
        <v>611</v>
      </c>
      <c r="N325" s="6" t="s">
        <v>4683</v>
      </c>
      <c r="O325" s="8">
        <v>44133</v>
      </c>
      <c r="P325" s="7">
        <v>1</v>
      </c>
      <c r="Q325" s="7">
        <v>58.2</v>
      </c>
      <c r="S325" t="s">
        <v>4683</v>
      </c>
      <c r="T325" s="8">
        <v>44133</v>
      </c>
      <c r="U325">
        <v>1</v>
      </c>
      <c r="V325">
        <v>58.2</v>
      </c>
      <c r="W325" s="7">
        <v>660</v>
      </c>
      <c r="X325">
        <f t="shared" si="26"/>
        <v>4</v>
      </c>
      <c r="Y325">
        <f t="shared" si="27"/>
        <v>0</v>
      </c>
      <c r="Z325">
        <f t="shared" si="28"/>
        <v>7</v>
      </c>
      <c r="AA325" s="10">
        <f t="shared" si="29"/>
        <v>3.6666666666666665</v>
      </c>
      <c r="AB325"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Need Attention</v>
      </c>
      <c r="AC325" t="str">
        <f>_xlfn.XLOOKUP(table_RFM_processed[[#This Row],[Customer ID]],table_RFM_preprocess[Customer ID],table_RFM_preprocess[Loyalty Card],,0)</f>
        <v>No</v>
      </c>
    </row>
    <row r="326" spans="1:29" x14ac:dyDescent="0.25">
      <c r="A326" s="2" t="s">
        <v>2313</v>
      </c>
      <c r="B326" s="3">
        <v>44373</v>
      </c>
      <c r="C326" s="2" t="s">
        <v>2314</v>
      </c>
      <c r="D326" t="s">
        <v>6153</v>
      </c>
      <c r="E326" s="2">
        <v>5</v>
      </c>
      <c r="F326" s="2" t="str">
        <f>_xlfn.XLOOKUP(C326,customers!$A$2:$A$1001,customers!$B$2:$B$1001,,0)</f>
        <v>Donica Bonhome</v>
      </c>
      <c r="G326" s="2" t="str">
        <f>_xlfn.XLOOKUP(C326,customers!$A$1:$A$1001,customers!$G$1:$G$1001,,0)</f>
        <v>United States</v>
      </c>
      <c r="H326" t="str">
        <f>INDEX(products!$A$1:$G$49,MATCH(RFM_prep!$D326,products!$A$1:$A$49,0),MATCH(RFM_prep!H$2,products!$A$1:$G$1,0))</f>
        <v>Exc</v>
      </c>
      <c r="I326">
        <f>INDEX(products!$A$1:$G$49,MATCH(RFM_prep!$D326,products!$A$1:$A$49,0),MATCH(RFM_prep!I$2,products!$A$1:$G$1,0))</f>
        <v>3.645</v>
      </c>
      <c r="J326">
        <f>I326*E326</f>
        <v>18.225000000000001</v>
      </c>
      <c r="K326" t="str">
        <f>_xlfn.XLOOKUP(C326,customers!$A$2:$A$1001,customers!$I$2:$I$1001,,0)</f>
        <v>Yes</v>
      </c>
      <c r="L326" t="str">
        <f t="shared" si="25"/>
        <v>420</v>
      </c>
      <c r="N326" s="6" t="s">
        <v>1987</v>
      </c>
      <c r="O326" s="8">
        <v>43872</v>
      </c>
      <c r="P326" s="7">
        <v>1</v>
      </c>
      <c r="Q326" s="7">
        <v>5.97</v>
      </c>
      <c r="S326" t="s">
        <v>1987</v>
      </c>
      <c r="T326" s="8">
        <v>43872</v>
      </c>
      <c r="U326">
        <v>1</v>
      </c>
      <c r="V326">
        <v>5.97</v>
      </c>
      <c r="W326" s="7">
        <v>921</v>
      </c>
      <c r="X326">
        <f t="shared" si="26"/>
        <v>2</v>
      </c>
      <c r="Y326">
        <f t="shared" si="27"/>
        <v>0</v>
      </c>
      <c r="Z326">
        <f t="shared" si="28"/>
        <v>0</v>
      </c>
      <c r="AA326" s="10">
        <f t="shared" si="29"/>
        <v>0.66666666666666663</v>
      </c>
      <c r="AB326"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Lost</v>
      </c>
      <c r="AC326" t="str">
        <f>_xlfn.XLOOKUP(table_RFM_processed[[#This Row],[Customer ID]],table_RFM_preprocess[Customer ID],table_RFM_preprocess[Loyalty Card],,0)</f>
        <v>Yes</v>
      </c>
    </row>
    <row r="327" spans="1:29" x14ac:dyDescent="0.25">
      <c r="A327" s="2" t="s">
        <v>2319</v>
      </c>
      <c r="B327" s="3">
        <v>43666</v>
      </c>
      <c r="C327" s="2" t="s">
        <v>2320</v>
      </c>
      <c r="D327" t="s">
        <v>6141</v>
      </c>
      <c r="E327" s="2">
        <v>1</v>
      </c>
      <c r="F327" s="2" t="str">
        <f>_xlfn.XLOOKUP(C327,customers!$A$2:$A$1001,customers!$B$2:$B$1001,,0)</f>
        <v>Diena Peetermann</v>
      </c>
      <c r="G327" s="2" t="str">
        <f>_xlfn.XLOOKUP(C327,customers!$A$1:$A$1001,customers!$G$1:$G$1001,,0)</f>
        <v>United States</v>
      </c>
      <c r="H327" t="str">
        <f>INDEX(products!$A$1:$G$49,MATCH(RFM_prep!$D327,products!$A$1:$A$49,0),MATCH(RFM_prep!H$2,products!$A$1:$G$1,0))</f>
        <v>Exc</v>
      </c>
      <c r="I327">
        <f>INDEX(products!$A$1:$G$49,MATCH(RFM_prep!$D327,products!$A$1:$A$49,0),MATCH(RFM_prep!I$2,products!$A$1:$G$1,0))</f>
        <v>13.75</v>
      </c>
      <c r="J327">
        <f>I327*E327</f>
        <v>13.75</v>
      </c>
      <c r="K327" t="str">
        <f>_xlfn.XLOOKUP(C327,customers!$A$2:$A$1001,customers!$I$2:$I$1001,,0)</f>
        <v>No</v>
      </c>
      <c r="L327" t="str">
        <f t="shared" si="25"/>
        <v>1127</v>
      </c>
      <c r="N327" s="6" t="s">
        <v>3154</v>
      </c>
      <c r="O327" s="8">
        <v>44644</v>
      </c>
      <c r="P327" s="7">
        <v>1</v>
      </c>
      <c r="Q327" s="7">
        <v>133.85999999999999</v>
      </c>
      <c r="S327" t="s">
        <v>3154</v>
      </c>
      <c r="T327" s="8">
        <v>44644</v>
      </c>
      <c r="U327">
        <v>1</v>
      </c>
      <c r="V327">
        <v>133.85999999999999</v>
      </c>
      <c r="W327" s="7">
        <v>149</v>
      </c>
      <c r="X327">
        <f t="shared" si="26"/>
        <v>8</v>
      </c>
      <c r="Y327">
        <f t="shared" si="27"/>
        <v>0</v>
      </c>
      <c r="Z327">
        <f t="shared" si="28"/>
        <v>9</v>
      </c>
      <c r="AA327" s="10">
        <f t="shared" si="29"/>
        <v>5.666666666666667</v>
      </c>
      <c r="AB327"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Need Attention</v>
      </c>
      <c r="AC327" t="str">
        <f>_xlfn.XLOOKUP(table_RFM_processed[[#This Row],[Customer ID]],table_RFM_preprocess[Customer ID],table_RFM_preprocess[Loyalty Card],,0)</f>
        <v>Yes</v>
      </c>
    </row>
    <row r="328" spans="1:29" x14ac:dyDescent="0.25">
      <c r="A328" s="2" t="s">
        <v>2324</v>
      </c>
      <c r="B328" s="3">
        <v>44756</v>
      </c>
      <c r="C328" s="2" t="s">
        <v>2325</v>
      </c>
      <c r="D328" t="s">
        <v>6182</v>
      </c>
      <c r="E328" s="2">
        <v>1</v>
      </c>
      <c r="F328" s="2" t="str">
        <f>_xlfn.XLOOKUP(C328,customers!$A$2:$A$1001,customers!$B$2:$B$1001,,0)</f>
        <v>Trina Le Sarr</v>
      </c>
      <c r="G328" s="2" t="str">
        <f>_xlfn.XLOOKUP(C328,customers!$A$1:$A$1001,customers!$G$1:$G$1001,,0)</f>
        <v>United States</v>
      </c>
      <c r="H328" t="str">
        <f>INDEX(products!$A$1:$G$49,MATCH(RFM_prep!$D328,products!$A$1:$A$49,0),MATCH(RFM_prep!H$2,products!$A$1:$G$1,0))</f>
        <v>Ara</v>
      </c>
      <c r="I328">
        <f>INDEX(products!$A$1:$G$49,MATCH(RFM_prep!$D328,products!$A$1:$A$49,0),MATCH(RFM_prep!I$2,products!$A$1:$G$1,0))</f>
        <v>29.784999999999997</v>
      </c>
      <c r="J328">
        <f>I328*E328</f>
        <v>29.784999999999997</v>
      </c>
      <c r="K328" t="str">
        <f>_xlfn.XLOOKUP(C328,customers!$A$2:$A$1001,customers!$I$2:$I$1001,,0)</f>
        <v>Yes</v>
      </c>
      <c r="L328" t="str">
        <f t="shared" si="25"/>
        <v>37</v>
      </c>
      <c r="N328" s="6" t="s">
        <v>2057</v>
      </c>
      <c r="O328" s="8">
        <v>44183</v>
      </c>
      <c r="P328" s="7">
        <v>1</v>
      </c>
      <c r="Q328" s="7">
        <v>89.1</v>
      </c>
      <c r="S328" t="s">
        <v>2057</v>
      </c>
      <c r="T328" s="8">
        <v>44183</v>
      </c>
      <c r="U328">
        <v>1</v>
      </c>
      <c r="V328">
        <v>89.1</v>
      </c>
      <c r="W328" s="7">
        <v>610</v>
      </c>
      <c r="X328">
        <f t="shared" si="26"/>
        <v>5</v>
      </c>
      <c r="Y328">
        <f t="shared" si="27"/>
        <v>0</v>
      </c>
      <c r="Z328">
        <f t="shared" si="28"/>
        <v>8</v>
      </c>
      <c r="AA328" s="10">
        <f t="shared" si="29"/>
        <v>4.333333333333333</v>
      </c>
      <c r="AB328"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Need Attention</v>
      </c>
      <c r="AC328" t="str">
        <f>_xlfn.XLOOKUP(table_RFM_processed[[#This Row],[Customer ID]],table_RFM_preprocess[Customer ID],table_RFM_preprocess[Loyalty Card],,0)</f>
        <v>No</v>
      </c>
    </row>
    <row r="329" spans="1:29" x14ac:dyDescent="0.25">
      <c r="A329" s="2" t="s">
        <v>2330</v>
      </c>
      <c r="B329" s="3">
        <v>44057</v>
      </c>
      <c r="C329" s="2" t="s">
        <v>2331</v>
      </c>
      <c r="D329" t="s">
        <v>6177</v>
      </c>
      <c r="E329" s="2">
        <v>5</v>
      </c>
      <c r="F329" s="2" t="str">
        <f>_xlfn.XLOOKUP(C329,customers!$A$2:$A$1001,customers!$B$2:$B$1001,,0)</f>
        <v>Flynn Antony</v>
      </c>
      <c r="G329" s="2" t="str">
        <f>_xlfn.XLOOKUP(C329,customers!$A$1:$A$1001,customers!$G$1:$G$1001,,0)</f>
        <v>United States</v>
      </c>
      <c r="H329" t="str">
        <f>INDEX(products!$A$1:$G$49,MATCH(RFM_prep!$D329,products!$A$1:$A$49,0),MATCH(RFM_prep!H$2,products!$A$1:$G$1,0))</f>
        <v>Rob</v>
      </c>
      <c r="I329">
        <f>INDEX(products!$A$1:$G$49,MATCH(RFM_prep!$D329,products!$A$1:$A$49,0),MATCH(RFM_prep!I$2,products!$A$1:$G$1,0))</f>
        <v>8.9499999999999993</v>
      </c>
      <c r="J329">
        <f>I329*E329</f>
        <v>44.75</v>
      </c>
      <c r="K329" t="str">
        <f>_xlfn.XLOOKUP(C329,customers!$A$2:$A$1001,customers!$I$2:$I$1001,,0)</f>
        <v>No</v>
      </c>
      <c r="L329" t="str">
        <f t="shared" si="25"/>
        <v>736</v>
      </c>
      <c r="N329" s="6" t="s">
        <v>3011</v>
      </c>
      <c r="O329" s="8">
        <v>43908</v>
      </c>
      <c r="P329" s="7">
        <v>1</v>
      </c>
      <c r="Q329" s="7">
        <v>17.91</v>
      </c>
      <c r="S329" t="s">
        <v>3011</v>
      </c>
      <c r="T329" s="8">
        <v>43908</v>
      </c>
      <c r="U329">
        <v>1</v>
      </c>
      <c r="V329">
        <v>17.91</v>
      </c>
      <c r="W329" s="7">
        <v>885</v>
      </c>
      <c r="X329">
        <f t="shared" si="26"/>
        <v>3</v>
      </c>
      <c r="Y329">
        <f t="shared" si="27"/>
        <v>0</v>
      </c>
      <c r="Z329">
        <f t="shared" si="28"/>
        <v>2</v>
      </c>
      <c r="AA329" s="10">
        <f t="shared" si="29"/>
        <v>1.6666666666666667</v>
      </c>
      <c r="AB329"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At Risk</v>
      </c>
      <c r="AC329" t="str">
        <f>_xlfn.XLOOKUP(table_RFM_processed[[#This Row],[Customer ID]],table_RFM_preprocess[Customer ID],table_RFM_preprocess[Loyalty Card],,0)</f>
        <v>No</v>
      </c>
    </row>
    <row r="330" spans="1:29" x14ac:dyDescent="0.25">
      <c r="A330" s="2" t="s">
        <v>2335</v>
      </c>
      <c r="B330" s="3">
        <v>43579</v>
      </c>
      <c r="C330" s="2" t="s">
        <v>2336</v>
      </c>
      <c r="D330" t="s">
        <v>6177</v>
      </c>
      <c r="E330" s="2">
        <v>5</v>
      </c>
      <c r="F330" s="2" t="str">
        <f>_xlfn.XLOOKUP(C330,customers!$A$2:$A$1001,customers!$B$2:$B$1001,,0)</f>
        <v>Baudoin Alldridge</v>
      </c>
      <c r="G330" s="2" t="str">
        <f>_xlfn.XLOOKUP(C330,customers!$A$1:$A$1001,customers!$G$1:$G$1001,,0)</f>
        <v>United States</v>
      </c>
      <c r="H330" t="str">
        <f>INDEX(products!$A$1:$G$49,MATCH(RFM_prep!$D330,products!$A$1:$A$49,0),MATCH(RFM_prep!H$2,products!$A$1:$G$1,0))</f>
        <v>Rob</v>
      </c>
      <c r="I330">
        <f>INDEX(products!$A$1:$G$49,MATCH(RFM_prep!$D330,products!$A$1:$A$49,0),MATCH(RFM_prep!I$2,products!$A$1:$G$1,0))</f>
        <v>8.9499999999999993</v>
      </c>
      <c r="J330">
        <f>I330*E330</f>
        <v>44.75</v>
      </c>
      <c r="K330" t="str">
        <f>_xlfn.XLOOKUP(C330,customers!$A$2:$A$1001,customers!$I$2:$I$1001,,0)</f>
        <v>Yes</v>
      </c>
      <c r="L330" t="str">
        <f t="shared" si="25"/>
        <v>1214</v>
      </c>
      <c r="N330" s="6" t="s">
        <v>2409</v>
      </c>
      <c r="O330" s="8">
        <v>43528</v>
      </c>
      <c r="P330" s="7">
        <v>1</v>
      </c>
      <c r="Q330" s="7">
        <v>7.29</v>
      </c>
      <c r="S330" t="s">
        <v>2409</v>
      </c>
      <c r="T330" s="8">
        <v>43528</v>
      </c>
      <c r="U330">
        <v>1</v>
      </c>
      <c r="V330">
        <v>7.29</v>
      </c>
      <c r="W330" s="7">
        <v>1265</v>
      </c>
      <c r="X330">
        <f t="shared" si="26"/>
        <v>0</v>
      </c>
      <c r="Y330">
        <f t="shared" si="27"/>
        <v>0</v>
      </c>
      <c r="Z330">
        <f t="shared" si="28"/>
        <v>0</v>
      </c>
      <c r="AA330" s="10">
        <f t="shared" si="29"/>
        <v>0</v>
      </c>
      <c r="AB330"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Lost</v>
      </c>
      <c r="AC330" t="str">
        <f>_xlfn.XLOOKUP(table_RFM_processed[[#This Row],[Customer ID]],table_RFM_preprocess[Customer ID],table_RFM_preprocess[Loyalty Card],,0)</f>
        <v>Yes</v>
      </c>
    </row>
    <row r="331" spans="1:29" x14ac:dyDescent="0.25">
      <c r="A331" s="2" t="s">
        <v>2341</v>
      </c>
      <c r="B331" s="3">
        <v>43620</v>
      </c>
      <c r="C331" s="2" t="s">
        <v>2342</v>
      </c>
      <c r="D331" t="s">
        <v>6161</v>
      </c>
      <c r="E331" s="2">
        <v>4</v>
      </c>
      <c r="F331" s="2" t="str">
        <f>_xlfn.XLOOKUP(C331,customers!$A$2:$A$1001,customers!$B$2:$B$1001,,0)</f>
        <v>Homer Dulany</v>
      </c>
      <c r="G331" s="2" t="str">
        <f>_xlfn.XLOOKUP(C331,customers!$A$1:$A$1001,customers!$G$1:$G$1001,,0)</f>
        <v>United States</v>
      </c>
      <c r="H331" t="str">
        <f>INDEX(products!$A$1:$G$49,MATCH(RFM_prep!$D331,products!$A$1:$A$49,0),MATCH(RFM_prep!H$2,products!$A$1:$G$1,0))</f>
        <v>Lib</v>
      </c>
      <c r="I331">
        <f>INDEX(products!$A$1:$G$49,MATCH(RFM_prep!$D331,products!$A$1:$A$49,0),MATCH(RFM_prep!I$2,products!$A$1:$G$1,0))</f>
        <v>9.51</v>
      </c>
      <c r="J331">
        <f>I331*E331</f>
        <v>38.04</v>
      </c>
      <c r="K331" t="str">
        <f>_xlfn.XLOOKUP(C331,customers!$A$2:$A$1001,customers!$I$2:$I$1001,,0)</f>
        <v>Yes</v>
      </c>
      <c r="L331" t="str">
        <f t="shared" si="25"/>
        <v>1173</v>
      </c>
      <c r="N331" s="6" t="s">
        <v>2194</v>
      </c>
      <c r="O331" s="8">
        <v>43762</v>
      </c>
      <c r="P331" s="7">
        <v>1</v>
      </c>
      <c r="Q331" s="7">
        <v>6.75</v>
      </c>
      <c r="S331" t="s">
        <v>2194</v>
      </c>
      <c r="T331" s="8">
        <v>43762</v>
      </c>
      <c r="U331">
        <v>1</v>
      </c>
      <c r="V331">
        <v>6.75</v>
      </c>
      <c r="W331" s="7">
        <v>1031</v>
      </c>
      <c r="X331">
        <f t="shared" si="26"/>
        <v>2</v>
      </c>
      <c r="Y331">
        <f t="shared" si="27"/>
        <v>0</v>
      </c>
      <c r="Z331">
        <f t="shared" si="28"/>
        <v>0</v>
      </c>
      <c r="AA331" s="10">
        <f t="shared" si="29"/>
        <v>0.66666666666666663</v>
      </c>
      <c r="AB331"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Lost</v>
      </c>
      <c r="AC331" t="str">
        <f>_xlfn.XLOOKUP(table_RFM_processed[[#This Row],[Customer ID]],table_RFM_preprocess[Customer ID],table_RFM_preprocess[Loyalty Card],,0)</f>
        <v>No</v>
      </c>
    </row>
    <row r="332" spans="1:29" x14ac:dyDescent="0.25">
      <c r="A332" s="2" t="s">
        <v>2346</v>
      </c>
      <c r="B332" s="3">
        <v>44781</v>
      </c>
      <c r="C332" s="2" t="s">
        <v>2347</v>
      </c>
      <c r="D332" t="s">
        <v>6172</v>
      </c>
      <c r="E332" s="2">
        <v>4</v>
      </c>
      <c r="F332" s="2" t="str">
        <f>_xlfn.XLOOKUP(C332,customers!$A$2:$A$1001,customers!$B$2:$B$1001,,0)</f>
        <v>Lisa Goodger</v>
      </c>
      <c r="G332" s="2" t="str">
        <f>_xlfn.XLOOKUP(C332,customers!$A$1:$A$1001,customers!$G$1:$G$1001,,0)</f>
        <v>United States</v>
      </c>
      <c r="H332" t="str">
        <f>INDEX(products!$A$1:$G$49,MATCH(RFM_prep!$D332,products!$A$1:$A$49,0),MATCH(RFM_prep!H$2,products!$A$1:$G$1,0))</f>
        <v>Rob</v>
      </c>
      <c r="I332">
        <f>INDEX(products!$A$1:$G$49,MATCH(RFM_prep!$D332,products!$A$1:$A$49,0),MATCH(RFM_prep!I$2,products!$A$1:$G$1,0))</f>
        <v>5.3699999999999992</v>
      </c>
      <c r="J332">
        <f>I332*E332</f>
        <v>21.479999999999997</v>
      </c>
      <c r="K332" t="str">
        <f>_xlfn.XLOOKUP(C332,customers!$A$2:$A$1001,customers!$I$2:$I$1001,,0)</f>
        <v>Yes</v>
      </c>
      <c r="L332" t="str">
        <f t="shared" si="25"/>
        <v>12</v>
      </c>
      <c r="N332" s="6" t="s">
        <v>2610</v>
      </c>
      <c r="O332" s="8">
        <v>44097</v>
      </c>
      <c r="P332" s="7">
        <v>1</v>
      </c>
      <c r="Q332" s="7">
        <v>5.97</v>
      </c>
      <c r="S332" t="s">
        <v>2610</v>
      </c>
      <c r="T332" s="8">
        <v>44097</v>
      </c>
      <c r="U332">
        <v>1</v>
      </c>
      <c r="V332">
        <v>5.97</v>
      </c>
      <c r="W332" s="7">
        <v>696</v>
      </c>
      <c r="X332">
        <f t="shared" si="26"/>
        <v>4</v>
      </c>
      <c r="Y332">
        <f t="shared" si="27"/>
        <v>0</v>
      </c>
      <c r="Z332">
        <f t="shared" si="28"/>
        <v>0</v>
      </c>
      <c r="AA332" s="10">
        <f t="shared" si="29"/>
        <v>1.3333333333333333</v>
      </c>
      <c r="AB332"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At Risk</v>
      </c>
      <c r="AC332" t="str">
        <f>_xlfn.XLOOKUP(table_RFM_processed[[#This Row],[Customer ID]],table_RFM_preprocess[Customer ID],table_RFM_preprocess[Loyalty Card],,0)</f>
        <v>Yes</v>
      </c>
    </row>
    <row r="333" spans="1:29" x14ac:dyDescent="0.25">
      <c r="A333" s="2" t="s">
        <v>2351</v>
      </c>
      <c r="B333" s="3">
        <v>43782</v>
      </c>
      <c r="C333" s="2" t="s">
        <v>2280</v>
      </c>
      <c r="D333" t="s">
        <v>6172</v>
      </c>
      <c r="E333" s="2">
        <v>3</v>
      </c>
      <c r="F333" s="2" t="str">
        <f>_xlfn.XLOOKUP(C333,customers!$A$2:$A$1001,customers!$B$2:$B$1001,,0)</f>
        <v>Selma McMillian</v>
      </c>
      <c r="G333" s="2" t="str">
        <f>_xlfn.XLOOKUP(C333,customers!$A$1:$A$1001,customers!$G$1:$G$1001,,0)</f>
        <v>United States</v>
      </c>
      <c r="H333" t="str">
        <f>INDEX(products!$A$1:$G$49,MATCH(RFM_prep!$D333,products!$A$1:$A$49,0),MATCH(RFM_prep!H$2,products!$A$1:$G$1,0))</f>
        <v>Rob</v>
      </c>
      <c r="I333">
        <f>INDEX(products!$A$1:$G$49,MATCH(RFM_prep!$D333,products!$A$1:$A$49,0),MATCH(RFM_prep!I$2,products!$A$1:$G$1,0))</f>
        <v>5.3699999999999992</v>
      </c>
      <c r="J333">
        <f>I333*E333</f>
        <v>16.11</v>
      </c>
      <c r="K333" t="str">
        <f>_xlfn.XLOOKUP(C333,customers!$A$2:$A$1001,customers!$I$2:$I$1001,,0)</f>
        <v>No</v>
      </c>
      <c r="L333" t="str">
        <f t="shared" si="25"/>
        <v>1011</v>
      </c>
      <c r="N333" s="6" t="s">
        <v>2280</v>
      </c>
      <c r="O333" s="8">
        <v>43782</v>
      </c>
      <c r="P333" s="7">
        <v>2</v>
      </c>
      <c r="Q333" s="7">
        <v>37.980000000000004</v>
      </c>
      <c r="S333" t="s">
        <v>2280</v>
      </c>
      <c r="T333" s="8">
        <v>43782</v>
      </c>
      <c r="U333">
        <v>2</v>
      </c>
      <c r="V333">
        <v>37.980000000000004</v>
      </c>
      <c r="W333" s="7">
        <v>1267</v>
      </c>
      <c r="X333">
        <f t="shared" si="26"/>
        <v>0</v>
      </c>
      <c r="Y333">
        <f t="shared" si="27"/>
        <v>9</v>
      </c>
      <c r="Z333">
        <f t="shared" si="28"/>
        <v>5</v>
      </c>
      <c r="AA333" s="10">
        <f t="shared" si="29"/>
        <v>4.666666666666667</v>
      </c>
      <c r="AB333"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Need Attention</v>
      </c>
      <c r="AC333" t="str">
        <f>_xlfn.XLOOKUP(table_RFM_processed[[#This Row],[Customer ID]],table_RFM_preprocess[Customer ID],table_RFM_preprocess[Loyalty Card],,0)</f>
        <v>No</v>
      </c>
    </row>
    <row r="334" spans="1:29" x14ac:dyDescent="0.25">
      <c r="A334" s="2" t="s">
        <v>2357</v>
      </c>
      <c r="B334" s="3">
        <v>43989</v>
      </c>
      <c r="C334" s="2" t="s">
        <v>2358</v>
      </c>
      <c r="D334" t="s">
        <v>6151</v>
      </c>
      <c r="E334" s="2">
        <v>1</v>
      </c>
      <c r="F334" s="2" t="str">
        <f>_xlfn.XLOOKUP(C334,customers!$A$2:$A$1001,customers!$B$2:$B$1001,,0)</f>
        <v>Corine Drewett</v>
      </c>
      <c r="G334" s="2" t="str">
        <f>_xlfn.XLOOKUP(C334,customers!$A$1:$A$1001,customers!$G$1:$G$1001,,0)</f>
        <v>United States</v>
      </c>
      <c r="H334" t="str">
        <f>INDEX(products!$A$1:$G$49,MATCH(RFM_prep!$D334,products!$A$1:$A$49,0),MATCH(RFM_prep!H$2,products!$A$1:$G$1,0))</f>
        <v>Rob</v>
      </c>
      <c r="I334">
        <f>INDEX(products!$A$1:$G$49,MATCH(RFM_prep!$D334,products!$A$1:$A$49,0),MATCH(RFM_prep!I$2,products!$A$1:$G$1,0))</f>
        <v>22.884999999999998</v>
      </c>
      <c r="J334">
        <f>I334*E334</f>
        <v>22.884999999999998</v>
      </c>
      <c r="K334" t="str">
        <f>_xlfn.XLOOKUP(C334,customers!$A$2:$A$1001,customers!$I$2:$I$1001,,0)</f>
        <v>Yes</v>
      </c>
      <c r="L334" t="str">
        <f t="shared" si="25"/>
        <v>804</v>
      </c>
      <c r="N334" s="6" t="s">
        <v>1199</v>
      </c>
      <c r="O334" s="8">
        <v>44026</v>
      </c>
      <c r="P334" s="7">
        <v>1</v>
      </c>
      <c r="Q334" s="7">
        <v>11.25</v>
      </c>
      <c r="S334" t="s">
        <v>1199</v>
      </c>
      <c r="T334" s="8">
        <v>44026</v>
      </c>
      <c r="U334">
        <v>1</v>
      </c>
      <c r="V334">
        <v>11.25</v>
      </c>
      <c r="W334" s="7">
        <v>767</v>
      </c>
      <c r="X334">
        <f t="shared" si="26"/>
        <v>3</v>
      </c>
      <c r="Y334">
        <f t="shared" si="27"/>
        <v>0</v>
      </c>
      <c r="Z334">
        <f t="shared" si="28"/>
        <v>1</v>
      </c>
      <c r="AA334" s="10">
        <f t="shared" si="29"/>
        <v>1.3333333333333333</v>
      </c>
      <c r="AB334"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At Risk</v>
      </c>
      <c r="AC334" t="str">
        <f>_xlfn.XLOOKUP(table_RFM_processed[[#This Row],[Customer ID]],table_RFM_preprocess[Customer ID],table_RFM_preprocess[Loyalty Card],,0)</f>
        <v>No</v>
      </c>
    </row>
    <row r="335" spans="1:29" x14ac:dyDescent="0.25">
      <c r="A335" s="2" t="s">
        <v>2363</v>
      </c>
      <c r="B335" s="3">
        <v>43689</v>
      </c>
      <c r="C335" s="2" t="s">
        <v>2364</v>
      </c>
      <c r="D335" t="s">
        <v>6158</v>
      </c>
      <c r="E335" s="2">
        <v>3</v>
      </c>
      <c r="F335" s="2" t="str">
        <f>_xlfn.XLOOKUP(C335,customers!$A$2:$A$1001,customers!$B$2:$B$1001,,0)</f>
        <v>Quinn Parsons</v>
      </c>
      <c r="G335" s="2" t="str">
        <f>_xlfn.XLOOKUP(C335,customers!$A$1:$A$1001,customers!$G$1:$G$1001,,0)</f>
        <v>United States</v>
      </c>
      <c r="H335" t="str">
        <f>INDEX(products!$A$1:$G$49,MATCH(RFM_prep!$D335,products!$A$1:$A$49,0),MATCH(RFM_prep!H$2,products!$A$1:$G$1,0))</f>
        <v>Ara</v>
      </c>
      <c r="I335">
        <f>INDEX(products!$A$1:$G$49,MATCH(RFM_prep!$D335,products!$A$1:$A$49,0),MATCH(RFM_prep!I$2,products!$A$1:$G$1,0))</f>
        <v>5.97</v>
      </c>
      <c r="J335">
        <f>I335*E335</f>
        <v>17.91</v>
      </c>
      <c r="K335" t="str">
        <f>_xlfn.XLOOKUP(C335,customers!$A$2:$A$1001,customers!$I$2:$I$1001,,0)</f>
        <v>Yes</v>
      </c>
      <c r="L335" t="str">
        <f t="shared" si="25"/>
        <v>1104</v>
      </c>
      <c r="N335" s="6" t="s">
        <v>2233</v>
      </c>
      <c r="O335" s="8">
        <v>43864</v>
      </c>
      <c r="P335" s="7">
        <v>1</v>
      </c>
      <c r="Q335" s="7">
        <v>26.19</v>
      </c>
      <c r="S335" t="s">
        <v>2233</v>
      </c>
      <c r="T335" s="8">
        <v>43864</v>
      </c>
      <c r="U335">
        <v>1</v>
      </c>
      <c r="V335">
        <v>26.19</v>
      </c>
      <c r="W335" s="7">
        <v>929</v>
      </c>
      <c r="X335">
        <f t="shared" si="26"/>
        <v>2</v>
      </c>
      <c r="Y335">
        <f t="shared" si="27"/>
        <v>0</v>
      </c>
      <c r="Z335">
        <f t="shared" si="28"/>
        <v>4</v>
      </c>
      <c r="AA335" s="10">
        <f t="shared" si="29"/>
        <v>2</v>
      </c>
      <c r="AB335"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At Risk</v>
      </c>
      <c r="AC335" t="str">
        <f>_xlfn.XLOOKUP(table_RFM_processed[[#This Row],[Customer ID]],table_RFM_preprocess[Customer ID],table_RFM_preprocess[Loyalty Card],,0)</f>
        <v>Yes</v>
      </c>
    </row>
    <row r="336" spans="1:29" x14ac:dyDescent="0.25">
      <c r="A336" s="2" t="s">
        <v>2369</v>
      </c>
      <c r="B336" s="3">
        <v>43712</v>
      </c>
      <c r="C336" s="2" t="s">
        <v>2370</v>
      </c>
      <c r="D336" t="s">
        <v>6146</v>
      </c>
      <c r="E336" s="2">
        <v>4</v>
      </c>
      <c r="F336" s="2" t="str">
        <f>_xlfn.XLOOKUP(C336,customers!$A$2:$A$1001,customers!$B$2:$B$1001,,0)</f>
        <v>Vivyan Ceely</v>
      </c>
      <c r="G336" s="2" t="str">
        <f>_xlfn.XLOOKUP(C336,customers!$A$1:$A$1001,customers!$G$1:$G$1001,,0)</f>
        <v>United States</v>
      </c>
      <c r="H336" t="str">
        <f>INDEX(products!$A$1:$G$49,MATCH(RFM_prep!$D336,products!$A$1:$A$49,0),MATCH(RFM_prep!H$2,products!$A$1:$G$1,0))</f>
        <v>Rob</v>
      </c>
      <c r="I336">
        <f>INDEX(products!$A$1:$G$49,MATCH(RFM_prep!$D336,products!$A$1:$A$49,0),MATCH(RFM_prep!I$2,products!$A$1:$G$1,0))</f>
        <v>5.97</v>
      </c>
      <c r="J336">
        <f>I336*E336</f>
        <v>23.88</v>
      </c>
      <c r="K336" t="str">
        <f>_xlfn.XLOOKUP(C336,customers!$A$2:$A$1001,customers!$I$2:$I$1001,,0)</f>
        <v>Yes</v>
      </c>
      <c r="L336" t="str">
        <f t="shared" si="25"/>
        <v>1081</v>
      </c>
      <c r="N336" s="6" t="s">
        <v>2251</v>
      </c>
      <c r="O336" s="8">
        <v>44317</v>
      </c>
      <c r="P336" s="7">
        <v>1</v>
      </c>
      <c r="Q336" s="7">
        <v>5.97</v>
      </c>
      <c r="S336" t="s">
        <v>2251</v>
      </c>
      <c r="T336" s="8">
        <v>44317</v>
      </c>
      <c r="U336">
        <v>1</v>
      </c>
      <c r="V336">
        <v>5.97</v>
      </c>
      <c r="W336" s="7">
        <v>476</v>
      </c>
      <c r="X336">
        <f t="shared" si="26"/>
        <v>6</v>
      </c>
      <c r="Y336">
        <f t="shared" si="27"/>
        <v>0</v>
      </c>
      <c r="Z336">
        <f t="shared" si="28"/>
        <v>0</v>
      </c>
      <c r="AA336" s="10">
        <f t="shared" si="29"/>
        <v>2</v>
      </c>
      <c r="AB336"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At Risk</v>
      </c>
      <c r="AC336" t="str">
        <f>_xlfn.XLOOKUP(table_RFM_processed[[#This Row],[Customer ID]],table_RFM_preprocess[Customer ID],table_RFM_preprocess[Loyalty Card],,0)</f>
        <v>Yes</v>
      </c>
    </row>
    <row r="337" spans="1:29" x14ac:dyDescent="0.25">
      <c r="A337" s="2" t="s">
        <v>2375</v>
      </c>
      <c r="B337" s="3">
        <v>43742</v>
      </c>
      <c r="C337" s="2" t="s">
        <v>2376</v>
      </c>
      <c r="D337" t="s">
        <v>6179</v>
      </c>
      <c r="E337" s="2">
        <v>5</v>
      </c>
      <c r="F337" s="2" t="str">
        <f>_xlfn.XLOOKUP(C337,customers!$A$2:$A$1001,customers!$B$2:$B$1001,,0)</f>
        <v>Elonore Goodings</v>
      </c>
      <c r="G337" s="2" t="str">
        <f>_xlfn.XLOOKUP(C337,customers!$A$1:$A$1001,customers!$G$1:$G$1001,,0)</f>
        <v>United States</v>
      </c>
      <c r="H337" t="str">
        <f>INDEX(products!$A$1:$G$49,MATCH(RFM_prep!$D337,products!$A$1:$A$49,0),MATCH(RFM_prep!H$2,products!$A$1:$G$1,0))</f>
        <v>Rob</v>
      </c>
      <c r="I337">
        <f>INDEX(products!$A$1:$G$49,MATCH(RFM_prep!$D337,products!$A$1:$A$49,0),MATCH(RFM_prep!I$2,products!$A$1:$G$1,0))</f>
        <v>11.95</v>
      </c>
      <c r="J337">
        <f>I337*E337</f>
        <v>59.75</v>
      </c>
      <c r="K337" t="str">
        <f>_xlfn.XLOOKUP(C337,customers!$A$2:$A$1001,customers!$I$2:$I$1001,,0)</f>
        <v>No</v>
      </c>
      <c r="L337" t="str">
        <f t="shared" si="25"/>
        <v>1051</v>
      </c>
      <c r="N337" s="6" t="s">
        <v>1633</v>
      </c>
      <c r="O337" s="8">
        <v>44608</v>
      </c>
      <c r="P337" s="7">
        <v>1</v>
      </c>
      <c r="Q337" s="7">
        <v>4.7549999999999999</v>
      </c>
      <c r="S337" t="s">
        <v>1633</v>
      </c>
      <c r="T337" s="8">
        <v>44608</v>
      </c>
      <c r="U337">
        <v>1</v>
      </c>
      <c r="V337">
        <v>4.7549999999999999</v>
      </c>
      <c r="W337" s="7">
        <v>185</v>
      </c>
      <c r="X337">
        <f t="shared" si="26"/>
        <v>8</v>
      </c>
      <c r="Y337">
        <f t="shared" si="27"/>
        <v>0</v>
      </c>
      <c r="Z337">
        <f t="shared" si="28"/>
        <v>0</v>
      </c>
      <c r="AA337" s="10">
        <f t="shared" si="29"/>
        <v>2.6666666666666665</v>
      </c>
      <c r="AB337"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At Risk</v>
      </c>
      <c r="AC337" t="str">
        <f>_xlfn.XLOOKUP(table_RFM_processed[[#This Row],[Customer ID]],table_RFM_preprocess[Customer ID],table_RFM_preprocess[Loyalty Card],,0)</f>
        <v>No</v>
      </c>
    </row>
    <row r="338" spans="1:29" x14ac:dyDescent="0.25">
      <c r="A338" s="2" t="s">
        <v>2379</v>
      </c>
      <c r="B338" s="3">
        <v>43885</v>
      </c>
      <c r="C338" s="2" t="s">
        <v>2380</v>
      </c>
      <c r="D338" t="s">
        <v>6145</v>
      </c>
      <c r="E338" s="2">
        <v>6</v>
      </c>
      <c r="F338" s="2" t="str">
        <f>_xlfn.XLOOKUP(C338,customers!$A$2:$A$1001,customers!$B$2:$B$1001,,0)</f>
        <v>Clement Vasiliev</v>
      </c>
      <c r="G338" s="2" t="str">
        <f>_xlfn.XLOOKUP(C338,customers!$A$1:$A$1001,customers!$G$1:$G$1001,,0)</f>
        <v>United States</v>
      </c>
      <c r="H338" t="str">
        <f>INDEX(products!$A$1:$G$49,MATCH(RFM_prep!$D338,products!$A$1:$A$49,0),MATCH(RFM_prep!H$2,products!$A$1:$G$1,0))</f>
        <v>Lib</v>
      </c>
      <c r="I338">
        <f>INDEX(products!$A$1:$G$49,MATCH(RFM_prep!$D338,products!$A$1:$A$49,0),MATCH(RFM_prep!I$2,products!$A$1:$G$1,0))</f>
        <v>4.7549999999999999</v>
      </c>
      <c r="J338">
        <f>I338*E338</f>
        <v>28.53</v>
      </c>
      <c r="K338" t="str">
        <f>_xlfn.XLOOKUP(C338,customers!$A$2:$A$1001,customers!$I$2:$I$1001,,0)</f>
        <v>Yes</v>
      </c>
      <c r="L338" t="str">
        <f t="shared" si="25"/>
        <v>908</v>
      </c>
      <c r="N338" s="6" t="s">
        <v>615</v>
      </c>
      <c r="O338" s="8">
        <v>44218</v>
      </c>
      <c r="P338" s="7">
        <v>1</v>
      </c>
      <c r="Q338" s="7">
        <v>91.539999999999992</v>
      </c>
      <c r="S338" t="s">
        <v>615</v>
      </c>
      <c r="T338" s="8">
        <v>44218</v>
      </c>
      <c r="U338">
        <v>1</v>
      </c>
      <c r="V338">
        <v>91.539999999999992</v>
      </c>
      <c r="W338" s="7">
        <v>575</v>
      </c>
      <c r="X338">
        <f t="shared" si="26"/>
        <v>5</v>
      </c>
      <c r="Y338">
        <f t="shared" si="27"/>
        <v>0</v>
      </c>
      <c r="Z338">
        <f t="shared" si="28"/>
        <v>8</v>
      </c>
      <c r="AA338" s="10">
        <f t="shared" si="29"/>
        <v>4.333333333333333</v>
      </c>
      <c r="AB338"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Need Attention</v>
      </c>
      <c r="AC338" t="str">
        <f>_xlfn.XLOOKUP(table_RFM_processed[[#This Row],[Customer ID]],table_RFM_preprocess[Customer ID],table_RFM_preprocess[Loyalty Card],,0)</f>
        <v>Yes</v>
      </c>
    </row>
    <row r="339" spans="1:29" x14ac:dyDescent="0.25">
      <c r="A339" s="2" t="s">
        <v>2385</v>
      </c>
      <c r="B339" s="3">
        <v>44434</v>
      </c>
      <c r="C339" s="2" t="s">
        <v>2386</v>
      </c>
      <c r="D339" t="s">
        <v>6155</v>
      </c>
      <c r="E339" s="2">
        <v>4</v>
      </c>
      <c r="F339" s="2" t="str">
        <f>_xlfn.XLOOKUP(C339,customers!$A$2:$A$1001,customers!$B$2:$B$1001,,0)</f>
        <v>Terencio O'Moylan</v>
      </c>
      <c r="G339" s="2" t="str">
        <f>_xlfn.XLOOKUP(C339,customers!$A$1:$A$1001,customers!$G$1:$G$1001,,0)</f>
        <v>United Kingdom</v>
      </c>
      <c r="H339" t="str">
        <f>INDEX(products!$A$1:$G$49,MATCH(RFM_prep!$D339,products!$A$1:$A$49,0),MATCH(RFM_prep!H$2,products!$A$1:$G$1,0))</f>
        <v>Ara</v>
      </c>
      <c r="I339">
        <f>INDEX(products!$A$1:$G$49,MATCH(RFM_prep!$D339,products!$A$1:$A$49,0),MATCH(RFM_prep!I$2,products!$A$1:$G$1,0))</f>
        <v>11.25</v>
      </c>
      <c r="J339">
        <f>I339*E339</f>
        <v>45</v>
      </c>
      <c r="K339" t="str">
        <f>_xlfn.XLOOKUP(C339,customers!$A$2:$A$1001,customers!$I$2:$I$1001,,0)</f>
        <v>No</v>
      </c>
      <c r="L339" t="str">
        <f t="shared" si="25"/>
        <v>359</v>
      </c>
      <c r="N339" s="6" t="s">
        <v>5306</v>
      </c>
      <c r="O339" s="8">
        <v>44527</v>
      </c>
      <c r="P339" s="7">
        <v>1</v>
      </c>
      <c r="Q339" s="7">
        <v>119.13999999999999</v>
      </c>
      <c r="S339" t="s">
        <v>5306</v>
      </c>
      <c r="T339" s="8">
        <v>44527</v>
      </c>
      <c r="U339">
        <v>1</v>
      </c>
      <c r="V339">
        <v>119.13999999999999</v>
      </c>
      <c r="W339" s="7">
        <v>266</v>
      </c>
      <c r="X339">
        <f t="shared" si="26"/>
        <v>7</v>
      </c>
      <c r="Y339">
        <f t="shared" si="27"/>
        <v>0</v>
      </c>
      <c r="Z339">
        <f t="shared" si="28"/>
        <v>9</v>
      </c>
      <c r="AA339" s="10">
        <f t="shared" si="29"/>
        <v>5.333333333333333</v>
      </c>
      <c r="AB339"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Need Attention</v>
      </c>
      <c r="AC339" t="str">
        <f>_xlfn.XLOOKUP(table_RFM_processed[[#This Row],[Customer ID]],table_RFM_preprocess[Customer ID],table_RFM_preprocess[Loyalty Card],,0)</f>
        <v>Yes</v>
      </c>
    </row>
    <row r="340" spans="1:29" x14ac:dyDescent="0.25">
      <c r="A340" s="2" t="s">
        <v>2391</v>
      </c>
      <c r="B340" s="3">
        <v>44472</v>
      </c>
      <c r="C340" s="2" t="s">
        <v>2331</v>
      </c>
      <c r="D340" t="s">
        <v>6185</v>
      </c>
      <c r="E340" s="2">
        <v>2</v>
      </c>
      <c r="F340" s="2" t="str">
        <f>_xlfn.XLOOKUP(C340,customers!$A$2:$A$1001,customers!$B$2:$B$1001,,0)</f>
        <v>Flynn Antony</v>
      </c>
      <c r="G340" s="2" t="str">
        <f>_xlfn.XLOOKUP(C340,customers!$A$1:$A$1001,customers!$G$1:$G$1001,,0)</f>
        <v>United States</v>
      </c>
      <c r="H340" t="str">
        <f>INDEX(products!$A$1:$G$49,MATCH(RFM_prep!$D340,products!$A$1:$A$49,0),MATCH(RFM_prep!H$2,products!$A$1:$G$1,0))</f>
        <v>Exc</v>
      </c>
      <c r="I340">
        <f>INDEX(products!$A$1:$G$49,MATCH(RFM_prep!$D340,products!$A$1:$A$49,0),MATCH(RFM_prep!I$2,products!$A$1:$G$1,0))</f>
        <v>27.945</v>
      </c>
      <c r="J340">
        <f>I340*E340</f>
        <v>55.89</v>
      </c>
      <c r="K340" t="str">
        <f>_xlfn.XLOOKUP(C340,customers!$A$2:$A$1001,customers!$I$2:$I$1001,,0)</f>
        <v>No</v>
      </c>
      <c r="L340" t="str">
        <f t="shared" si="25"/>
        <v>321</v>
      </c>
      <c r="N340" s="6" t="s">
        <v>3237</v>
      </c>
      <c r="O340" s="8">
        <v>44043</v>
      </c>
      <c r="P340" s="7">
        <v>1</v>
      </c>
      <c r="Q340" s="7">
        <v>52.38</v>
      </c>
      <c r="S340" t="s">
        <v>3237</v>
      </c>
      <c r="T340" s="8">
        <v>44043</v>
      </c>
      <c r="U340">
        <v>1</v>
      </c>
      <c r="V340">
        <v>52.38</v>
      </c>
      <c r="W340" s="7">
        <v>750</v>
      </c>
      <c r="X340">
        <f t="shared" si="26"/>
        <v>4</v>
      </c>
      <c r="Y340">
        <f t="shared" si="27"/>
        <v>0</v>
      </c>
      <c r="Z340">
        <f t="shared" si="28"/>
        <v>7</v>
      </c>
      <c r="AA340" s="10">
        <f t="shared" si="29"/>
        <v>3.6666666666666665</v>
      </c>
      <c r="AB340"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Need Attention</v>
      </c>
      <c r="AC340" t="str">
        <f>_xlfn.XLOOKUP(table_RFM_processed[[#This Row],[Customer ID]],table_RFM_preprocess[Customer ID],table_RFM_preprocess[Loyalty Card],,0)</f>
        <v>Yes</v>
      </c>
    </row>
    <row r="341" spans="1:29" x14ac:dyDescent="0.25">
      <c r="A341" s="2" t="s">
        <v>2396</v>
      </c>
      <c r="B341" s="3">
        <v>43995</v>
      </c>
      <c r="C341" s="2" t="s">
        <v>2397</v>
      </c>
      <c r="D341" t="s">
        <v>6171</v>
      </c>
      <c r="E341" s="2">
        <v>4</v>
      </c>
      <c r="F341" s="2" t="str">
        <f>_xlfn.XLOOKUP(C341,customers!$A$2:$A$1001,customers!$B$2:$B$1001,,0)</f>
        <v>Wyatan Fetherston</v>
      </c>
      <c r="G341" s="2" t="str">
        <f>_xlfn.XLOOKUP(C341,customers!$A$1:$A$1001,customers!$G$1:$G$1001,,0)</f>
        <v>United States</v>
      </c>
      <c r="H341" t="str">
        <f>INDEX(products!$A$1:$G$49,MATCH(RFM_prep!$D341,products!$A$1:$A$49,0),MATCH(RFM_prep!H$2,products!$A$1:$G$1,0))</f>
        <v>Exc</v>
      </c>
      <c r="I341">
        <f>INDEX(products!$A$1:$G$49,MATCH(RFM_prep!$D341,products!$A$1:$A$49,0),MATCH(RFM_prep!I$2,products!$A$1:$G$1,0))</f>
        <v>14.85</v>
      </c>
      <c r="J341">
        <f>I341*E341</f>
        <v>59.4</v>
      </c>
      <c r="K341" t="str">
        <f>_xlfn.XLOOKUP(C341,customers!$A$2:$A$1001,customers!$I$2:$I$1001,,0)</f>
        <v>No</v>
      </c>
      <c r="L341" t="str">
        <f t="shared" si="25"/>
        <v>798</v>
      </c>
      <c r="N341" s="6" t="s">
        <v>1714</v>
      </c>
      <c r="O341" s="8">
        <v>44174</v>
      </c>
      <c r="P341" s="7">
        <v>1</v>
      </c>
      <c r="Q341" s="7">
        <v>35.64</v>
      </c>
      <c r="S341" t="s">
        <v>1714</v>
      </c>
      <c r="T341" s="8">
        <v>44174</v>
      </c>
      <c r="U341">
        <v>1</v>
      </c>
      <c r="V341">
        <v>35.64</v>
      </c>
      <c r="W341" s="7">
        <v>619</v>
      </c>
      <c r="X341">
        <f t="shared" si="26"/>
        <v>4</v>
      </c>
      <c r="Y341">
        <f t="shared" si="27"/>
        <v>0</v>
      </c>
      <c r="Z341">
        <f t="shared" si="28"/>
        <v>5</v>
      </c>
      <c r="AA341" s="10">
        <f t="shared" si="29"/>
        <v>3</v>
      </c>
      <c r="AB341"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Need Attention</v>
      </c>
      <c r="AC341" t="str">
        <f>_xlfn.XLOOKUP(table_RFM_processed[[#This Row],[Customer ID]],table_RFM_preprocess[Customer ID],table_RFM_preprocess[Loyalty Card],,0)</f>
        <v>No</v>
      </c>
    </row>
    <row r="342" spans="1:29" x14ac:dyDescent="0.25">
      <c r="A342" s="2" t="s">
        <v>2402</v>
      </c>
      <c r="B342" s="3">
        <v>44256</v>
      </c>
      <c r="C342" s="2" t="s">
        <v>2403</v>
      </c>
      <c r="D342" t="s">
        <v>6153</v>
      </c>
      <c r="E342" s="2">
        <v>2</v>
      </c>
      <c r="F342" s="2" t="str">
        <f>_xlfn.XLOOKUP(C342,customers!$A$2:$A$1001,customers!$B$2:$B$1001,,0)</f>
        <v>Emmaline Rasmus</v>
      </c>
      <c r="G342" s="2" t="str">
        <f>_xlfn.XLOOKUP(C342,customers!$A$1:$A$1001,customers!$G$1:$G$1001,,0)</f>
        <v>United States</v>
      </c>
      <c r="H342" t="str">
        <f>INDEX(products!$A$1:$G$49,MATCH(RFM_prep!$D342,products!$A$1:$A$49,0),MATCH(RFM_prep!H$2,products!$A$1:$G$1,0))</f>
        <v>Exc</v>
      </c>
      <c r="I342">
        <f>INDEX(products!$A$1:$G$49,MATCH(RFM_prep!$D342,products!$A$1:$A$49,0),MATCH(RFM_prep!I$2,products!$A$1:$G$1,0))</f>
        <v>3.645</v>
      </c>
      <c r="J342">
        <f>I342*E342</f>
        <v>7.29</v>
      </c>
      <c r="K342" t="str">
        <f>_xlfn.XLOOKUP(C342,customers!$A$2:$A$1001,customers!$I$2:$I$1001,,0)</f>
        <v>Yes</v>
      </c>
      <c r="L342" t="str">
        <f t="shared" si="25"/>
        <v>537</v>
      </c>
      <c r="N342" s="6" t="s">
        <v>6107</v>
      </c>
      <c r="O342" s="8">
        <v>44244</v>
      </c>
      <c r="P342" s="7">
        <v>1</v>
      </c>
      <c r="Q342" s="7">
        <v>8.9550000000000001</v>
      </c>
      <c r="S342" t="s">
        <v>6107</v>
      </c>
      <c r="T342" s="8">
        <v>44244</v>
      </c>
      <c r="U342">
        <v>1</v>
      </c>
      <c r="V342">
        <v>8.9550000000000001</v>
      </c>
      <c r="W342" s="7">
        <v>549</v>
      </c>
      <c r="X342">
        <f t="shared" si="26"/>
        <v>5</v>
      </c>
      <c r="Y342">
        <f t="shared" si="27"/>
        <v>0</v>
      </c>
      <c r="Z342">
        <f t="shared" si="28"/>
        <v>1</v>
      </c>
      <c r="AA342" s="10">
        <f t="shared" si="29"/>
        <v>2</v>
      </c>
      <c r="AB342"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At Risk</v>
      </c>
      <c r="AC342" t="str">
        <f>_xlfn.XLOOKUP(table_RFM_processed[[#This Row],[Customer ID]],table_RFM_preprocess[Customer ID],table_RFM_preprocess[Loyalty Card],,0)</f>
        <v>No</v>
      </c>
    </row>
    <row r="343" spans="1:29" x14ac:dyDescent="0.25">
      <c r="A343" s="2" t="s">
        <v>2408</v>
      </c>
      <c r="B343" s="3">
        <v>43528</v>
      </c>
      <c r="C343" s="2" t="s">
        <v>2409</v>
      </c>
      <c r="D343" t="s">
        <v>6144</v>
      </c>
      <c r="E343" s="2">
        <v>1</v>
      </c>
      <c r="F343" s="2" t="str">
        <f>_xlfn.XLOOKUP(C343,customers!$A$2:$A$1001,customers!$B$2:$B$1001,,0)</f>
        <v>Wesley Giorgioni</v>
      </c>
      <c r="G343" s="2" t="str">
        <f>_xlfn.XLOOKUP(C343,customers!$A$1:$A$1001,customers!$G$1:$G$1001,,0)</f>
        <v>United States</v>
      </c>
      <c r="H343" t="str">
        <f>INDEX(products!$A$1:$G$49,MATCH(RFM_prep!$D343,products!$A$1:$A$49,0),MATCH(RFM_prep!H$2,products!$A$1:$G$1,0))</f>
        <v>Exc</v>
      </c>
      <c r="I343">
        <f>INDEX(products!$A$1:$G$49,MATCH(RFM_prep!$D343,products!$A$1:$A$49,0),MATCH(RFM_prep!I$2,products!$A$1:$G$1,0))</f>
        <v>7.29</v>
      </c>
      <c r="J343">
        <f>I343*E343</f>
        <v>7.29</v>
      </c>
      <c r="K343" t="str">
        <f>_xlfn.XLOOKUP(C343,customers!$A$2:$A$1001,customers!$I$2:$I$1001,,0)</f>
        <v>Yes</v>
      </c>
      <c r="L343" t="str">
        <f t="shared" si="25"/>
        <v>1265</v>
      </c>
      <c r="N343" s="6" t="s">
        <v>1442</v>
      </c>
      <c r="O343" s="8">
        <v>44643</v>
      </c>
      <c r="P343" s="7">
        <v>1</v>
      </c>
      <c r="Q343" s="7">
        <v>17.899999999999999</v>
      </c>
      <c r="S343" t="s">
        <v>1442</v>
      </c>
      <c r="T343" s="8">
        <v>44643</v>
      </c>
      <c r="U343">
        <v>1</v>
      </c>
      <c r="V343">
        <v>17.899999999999999</v>
      </c>
      <c r="W343" s="7">
        <v>150</v>
      </c>
      <c r="X343">
        <f t="shared" si="26"/>
        <v>8</v>
      </c>
      <c r="Y343">
        <f t="shared" si="27"/>
        <v>0</v>
      </c>
      <c r="Z343">
        <f t="shared" si="28"/>
        <v>2</v>
      </c>
      <c r="AA343" s="10">
        <f t="shared" si="29"/>
        <v>3.3333333333333335</v>
      </c>
      <c r="AB343"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Need Attention</v>
      </c>
      <c r="AC343" t="str">
        <f>_xlfn.XLOOKUP(table_RFM_processed[[#This Row],[Customer ID]],table_RFM_preprocess[Customer ID],table_RFM_preprocess[Loyalty Card],,0)</f>
        <v>No</v>
      </c>
    </row>
    <row r="344" spans="1:29" x14ac:dyDescent="0.25">
      <c r="A344" s="2" t="s">
        <v>2414</v>
      </c>
      <c r="B344" s="3">
        <v>43751</v>
      </c>
      <c r="C344" s="2" t="s">
        <v>2415</v>
      </c>
      <c r="D344" t="s">
        <v>6176</v>
      </c>
      <c r="E344" s="2">
        <v>2</v>
      </c>
      <c r="F344" s="2" t="str">
        <f>_xlfn.XLOOKUP(C344,customers!$A$2:$A$1001,customers!$B$2:$B$1001,,0)</f>
        <v>Lucienne Scargle</v>
      </c>
      <c r="G344" s="2" t="str">
        <f>_xlfn.XLOOKUP(C344,customers!$A$1:$A$1001,customers!$G$1:$G$1001,,0)</f>
        <v>United States</v>
      </c>
      <c r="H344" t="str">
        <f>INDEX(products!$A$1:$G$49,MATCH(RFM_prep!$D344,products!$A$1:$A$49,0),MATCH(RFM_prep!H$2,products!$A$1:$G$1,0))</f>
        <v>Exc</v>
      </c>
      <c r="I344">
        <f>INDEX(products!$A$1:$G$49,MATCH(RFM_prep!$D344,products!$A$1:$A$49,0),MATCH(RFM_prep!I$2,products!$A$1:$G$1,0))</f>
        <v>8.91</v>
      </c>
      <c r="J344">
        <f>I344*E344</f>
        <v>17.82</v>
      </c>
      <c r="K344" t="str">
        <f>_xlfn.XLOOKUP(C344,customers!$A$2:$A$1001,customers!$I$2:$I$1001,,0)</f>
        <v>No</v>
      </c>
      <c r="L344" t="str">
        <f t="shared" si="25"/>
        <v>1042</v>
      </c>
      <c r="N344" s="6" t="s">
        <v>3774</v>
      </c>
      <c r="O344" s="8">
        <v>44190</v>
      </c>
      <c r="P344" s="7">
        <v>1</v>
      </c>
      <c r="Q344" s="7">
        <v>44.55</v>
      </c>
      <c r="S344" t="s">
        <v>3774</v>
      </c>
      <c r="T344" s="8">
        <v>44190</v>
      </c>
      <c r="U344">
        <v>1</v>
      </c>
      <c r="V344">
        <v>44.55</v>
      </c>
      <c r="W344" s="7">
        <v>603</v>
      </c>
      <c r="X344">
        <f t="shared" si="26"/>
        <v>5</v>
      </c>
      <c r="Y344">
        <f t="shared" si="27"/>
        <v>0</v>
      </c>
      <c r="Z344">
        <f t="shared" si="28"/>
        <v>6</v>
      </c>
      <c r="AA344" s="10">
        <f t="shared" si="29"/>
        <v>3.6666666666666665</v>
      </c>
      <c r="AB344"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Need Attention</v>
      </c>
      <c r="AC344" t="str">
        <f>_xlfn.XLOOKUP(table_RFM_processed[[#This Row],[Customer ID]],table_RFM_preprocess[Customer ID],table_RFM_preprocess[Loyalty Card],,0)</f>
        <v>Yes</v>
      </c>
    </row>
    <row r="345" spans="1:29" x14ac:dyDescent="0.25">
      <c r="A345" s="2" t="s">
        <v>2414</v>
      </c>
      <c r="B345" s="3">
        <v>43751</v>
      </c>
      <c r="C345" s="2" t="s">
        <v>2415</v>
      </c>
      <c r="D345" t="s">
        <v>6169</v>
      </c>
      <c r="E345" s="2">
        <v>5</v>
      </c>
      <c r="F345" s="2" t="str">
        <f>_xlfn.XLOOKUP(C345,customers!$A$2:$A$1001,customers!$B$2:$B$1001,,0)</f>
        <v>Lucienne Scargle</v>
      </c>
      <c r="G345" s="2" t="str">
        <f>_xlfn.XLOOKUP(C345,customers!$A$1:$A$1001,customers!$G$1:$G$1001,,0)</f>
        <v>United States</v>
      </c>
      <c r="H345" t="str">
        <f>INDEX(products!$A$1:$G$49,MATCH(RFM_prep!$D345,products!$A$1:$A$49,0),MATCH(RFM_prep!H$2,products!$A$1:$G$1,0))</f>
        <v>Lib</v>
      </c>
      <c r="I345">
        <f>INDEX(products!$A$1:$G$49,MATCH(RFM_prep!$D345,products!$A$1:$A$49,0),MATCH(RFM_prep!I$2,products!$A$1:$G$1,0))</f>
        <v>7.77</v>
      </c>
      <c r="J345">
        <f>I345*E345</f>
        <v>38.849999999999994</v>
      </c>
      <c r="K345" t="str">
        <f>_xlfn.XLOOKUP(C345,customers!$A$2:$A$1001,customers!$I$2:$I$1001,,0)</f>
        <v>No</v>
      </c>
      <c r="L345" t="str">
        <f t="shared" si="25"/>
        <v>1042</v>
      </c>
      <c r="N345" s="6" t="s">
        <v>1488</v>
      </c>
      <c r="O345" s="8">
        <v>44120</v>
      </c>
      <c r="P345" s="7">
        <v>1</v>
      </c>
      <c r="Q345" s="7">
        <v>109.93999999999998</v>
      </c>
      <c r="S345" t="s">
        <v>1488</v>
      </c>
      <c r="T345" s="8">
        <v>44120</v>
      </c>
      <c r="U345">
        <v>1</v>
      </c>
      <c r="V345">
        <v>109.93999999999998</v>
      </c>
      <c r="W345" s="7">
        <v>673</v>
      </c>
      <c r="X345">
        <f t="shared" si="26"/>
        <v>4</v>
      </c>
      <c r="Y345">
        <f t="shared" si="27"/>
        <v>0</v>
      </c>
      <c r="Z345">
        <f t="shared" si="28"/>
        <v>8</v>
      </c>
      <c r="AA345" s="10">
        <f t="shared" si="29"/>
        <v>4</v>
      </c>
      <c r="AB345"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Need Attention</v>
      </c>
      <c r="AC345" t="str">
        <f>_xlfn.XLOOKUP(table_RFM_processed[[#This Row],[Customer ID]],table_RFM_preprocess[Customer ID],table_RFM_preprocess[Loyalty Card],,0)</f>
        <v>Yes</v>
      </c>
    </row>
    <row r="346" spans="1:29" x14ac:dyDescent="0.25">
      <c r="A346" s="2" t="s">
        <v>2424</v>
      </c>
      <c r="B346" s="3">
        <v>43692</v>
      </c>
      <c r="C346" s="2" t="s">
        <v>2425</v>
      </c>
      <c r="D346" t="s">
        <v>6172</v>
      </c>
      <c r="E346" s="2">
        <v>6</v>
      </c>
      <c r="F346" s="2" t="str">
        <f>_xlfn.XLOOKUP(C346,customers!$A$2:$A$1001,customers!$B$2:$B$1001,,0)</f>
        <v>Noam Climance</v>
      </c>
      <c r="G346" s="2" t="str">
        <f>_xlfn.XLOOKUP(C346,customers!$A$1:$A$1001,customers!$G$1:$G$1001,,0)</f>
        <v>United States</v>
      </c>
      <c r="H346" t="str">
        <f>INDEX(products!$A$1:$G$49,MATCH(RFM_prep!$D346,products!$A$1:$A$49,0),MATCH(RFM_prep!H$2,products!$A$1:$G$1,0))</f>
        <v>Rob</v>
      </c>
      <c r="I346">
        <f>INDEX(products!$A$1:$G$49,MATCH(RFM_prep!$D346,products!$A$1:$A$49,0),MATCH(RFM_prep!I$2,products!$A$1:$G$1,0))</f>
        <v>5.3699999999999992</v>
      </c>
      <c r="J346">
        <f>I346*E346</f>
        <v>32.22</v>
      </c>
      <c r="K346" t="str">
        <f>_xlfn.XLOOKUP(C346,customers!$A$2:$A$1001,customers!$I$2:$I$1001,,0)</f>
        <v>No</v>
      </c>
      <c r="L346" t="str">
        <f t="shared" si="25"/>
        <v>1101</v>
      </c>
      <c r="N346" s="6" t="s">
        <v>5171</v>
      </c>
      <c r="O346" s="8">
        <v>44505</v>
      </c>
      <c r="P346" s="7">
        <v>1</v>
      </c>
      <c r="Q346" s="7">
        <v>137.31</v>
      </c>
      <c r="S346" t="s">
        <v>5171</v>
      </c>
      <c r="T346" s="8">
        <v>44505</v>
      </c>
      <c r="U346">
        <v>1</v>
      </c>
      <c r="V346">
        <v>137.31</v>
      </c>
      <c r="W346" s="7">
        <v>288</v>
      </c>
      <c r="X346">
        <f t="shared" si="26"/>
        <v>7</v>
      </c>
      <c r="Y346">
        <f t="shared" si="27"/>
        <v>0</v>
      </c>
      <c r="Z346">
        <f t="shared" si="28"/>
        <v>9</v>
      </c>
      <c r="AA346" s="10">
        <f t="shared" si="29"/>
        <v>5.333333333333333</v>
      </c>
      <c r="AB346"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Need Attention</v>
      </c>
      <c r="AC346" t="str">
        <f>_xlfn.XLOOKUP(table_RFM_processed[[#This Row],[Customer ID]],table_RFM_preprocess[Customer ID],table_RFM_preprocess[Loyalty Card],,0)</f>
        <v>Yes</v>
      </c>
    </row>
    <row r="347" spans="1:29" x14ac:dyDescent="0.25">
      <c r="A347" s="2" t="s">
        <v>2429</v>
      </c>
      <c r="B347" s="3">
        <v>44529</v>
      </c>
      <c r="C347" s="2" t="s">
        <v>2430</v>
      </c>
      <c r="D347" t="s">
        <v>6138</v>
      </c>
      <c r="E347" s="2">
        <v>2</v>
      </c>
      <c r="F347" s="2" t="str">
        <f>_xlfn.XLOOKUP(C347,customers!$A$2:$A$1001,customers!$B$2:$B$1001,,0)</f>
        <v>Catarina Donn</v>
      </c>
      <c r="G347" s="2" t="str">
        <f>_xlfn.XLOOKUP(C347,customers!$A$1:$A$1001,customers!$G$1:$G$1001,,0)</f>
        <v>Ireland</v>
      </c>
      <c r="H347" t="str">
        <f>INDEX(products!$A$1:$G$49,MATCH(RFM_prep!$D347,products!$A$1:$A$49,0),MATCH(RFM_prep!H$2,products!$A$1:$G$1,0))</f>
        <v>Rob</v>
      </c>
      <c r="I347">
        <f>INDEX(products!$A$1:$G$49,MATCH(RFM_prep!$D347,products!$A$1:$A$49,0),MATCH(RFM_prep!I$2,products!$A$1:$G$1,0))</f>
        <v>9.9499999999999993</v>
      </c>
      <c r="J347">
        <f>I347*E347</f>
        <v>19.899999999999999</v>
      </c>
      <c r="K347" t="str">
        <f>_xlfn.XLOOKUP(C347,customers!$A$2:$A$1001,customers!$I$2:$I$1001,,0)</f>
        <v>Yes</v>
      </c>
      <c r="L347" t="str">
        <f t="shared" si="25"/>
        <v>264</v>
      </c>
      <c r="N347" s="6" t="s">
        <v>1323</v>
      </c>
      <c r="O347" s="8">
        <v>44551</v>
      </c>
      <c r="P347" s="7">
        <v>1</v>
      </c>
      <c r="Q347" s="7">
        <v>18.225000000000001</v>
      </c>
      <c r="S347" t="s">
        <v>1323</v>
      </c>
      <c r="T347" s="8">
        <v>44551</v>
      </c>
      <c r="U347">
        <v>1</v>
      </c>
      <c r="V347">
        <v>18.225000000000001</v>
      </c>
      <c r="W347" s="7">
        <v>242</v>
      </c>
      <c r="X347">
        <f t="shared" si="26"/>
        <v>8</v>
      </c>
      <c r="Y347">
        <f t="shared" si="27"/>
        <v>0</v>
      </c>
      <c r="Z347">
        <f t="shared" si="28"/>
        <v>2</v>
      </c>
      <c r="AA347" s="10">
        <f t="shared" si="29"/>
        <v>3.3333333333333335</v>
      </c>
      <c r="AB347"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Need Attention</v>
      </c>
      <c r="AC347" t="str">
        <f>_xlfn.XLOOKUP(table_RFM_processed[[#This Row],[Customer ID]],table_RFM_preprocess[Customer ID],table_RFM_preprocess[Loyalty Card],,0)</f>
        <v>Yes</v>
      </c>
    </row>
    <row r="348" spans="1:29" x14ac:dyDescent="0.25">
      <c r="A348" s="2" t="s">
        <v>2434</v>
      </c>
      <c r="B348" s="3">
        <v>43849</v>
      </c>
      <c r="C348" s="2" t="s">
        <v>2435</v>
      </c>
      <c r="D348" t="s">
        <v>6179</v>
      </c>
      <c r="E348" s="2">
        <v>5</v>
      </c>
      <c r="F348" s="2" t="str">
        <f>_xlfn.XLOOKUP(C348,customers!$A$2:$A$1001,customers!$B$2:$B$1001,,0)</f>
        <v>Ameline Snazle</v>
      </c>
      <c r="G348" s="2" t="str">
        <f>_xlfn.XLOOKUP(C348,customers!$A$1:$A$1001,customers!$G$1:$G$1001,,0)</f>
        <v>United States</v>
      </c>
      <c r="H348" t="str">
        <f>INDEX(products!$A$1:$G$49,MATCH(RFM_prep!$D348,products!$A$1:$A$49,0),MATCH(RFM_prep!H$2,products!$A$1:$G$1,0))</f>
        <v>Rob</v>
      </c>
      <c r="I348">
        <f>INDEX(products!$A$1:$G$49,MATCH(RFM_prep!$D348,products!$A$1:$A$49,0),MATCH(RFM_prep!I$2,products!$A$1:$G$1,0))</f>
        <v>11.95</v>
      </c>
      <c r="J348">
        <f>I348*E348</f>
        <v>59.75</v>
      </c>
      <c r="K348" t="str">
        <f>_xlfn.XLOOKUP(C348,customers!$A$2:$A$1001,customers!$I$2:$I$1001,,0)</f>
        <v>No</v>
      </c>
      <c r="L348" t="str">
        <f t="shared" si="25"/>
        <v>944</v>
      </c>
      <c r="N348" s="6" t="s">
        <v>677</v>
      </c>
      <c r="O348" s="8">
        <v>44394</v>
      </c>
      <c r="P348" s="7">
        <v>1</v>
      </c>
      <c r="Q348" s="7">
        <v>23.774999999999999</v>
      </c>
      <c r="S348" t="s">
        <v>677</v>
      </c>
      <c r="T348" s="8">
        <v>44394</v>
      </c>
      <c r="U348">
        <v>1</v>
      </c>
      <c r="V348">
        <v>23.774999999999999</v>
      </c>
      <c r="W348" s="7">
        <v>399</v>
      </c>
      <c r="X348">
        <f t="shared" si="26"/>
        <v>6</v>
      </c>
      <c r="Y348">
        <f t="shared" si="27"/>
        <v>0</v>
      </c>
      <c r="Z348">
        <f t="shared" si="28"/>
        <v>3</v>
      </c>
      <c r="AA348" s="10">
        <f t="shared" si="29"/>
        <v>3</v>
      </c>
      <c r="AB348"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Need Attention</v>
      </c>
      <c r="AC348" t="str">
        <f>_xlfn.XLOOKUP(table_RFM_processed[[#This Row],[Customer ID]],table_RFM_preprocess[Customer ID],table_RFM_preprocess[Loyalty Card],,0)</f>
        <v>No</v>
      </c>
    </row>
    <row r="349" spans="1:29" x14ac:dyDescent="0.25">
      <c r="A349" s="2" t="s">
        <v>2440</v>
      </c>
      <c r="B349" s="3">
        <v>44344</v>
      </c>
      <c r="C349" s="2" t="s">
        <v>2441</v>
      </c>
      <c r="D349" t="s">
        <v>6180</v>
      </c>
      <c r="E349" s="2">
        <v>3</v>
      </c>
      <c r="F349" s="2" t="str">
        <f>_xlfn.XLOOKUP(C349,customers!$A$2:$A$1001,customers!$B$2:$B$1001,,0)</f>
        <v>Rebeka Worg</v>
      </c>
      <c r="G349" s="2" t="str">
        <f>_xlfn.XLOOKUP(C349,customers!$A$1:$A$1001,customers!$G$1:$G$1001,,0)</f>
        <v>United States</v>
      </c>
      <c r="H349" t="str">
        <f>INDEX(products!$A$1:$G$49,MATCH(RFM_prep!$D349,products!$A$1:$A$49,0),MATCH(RFM_prep!H$2,products!$A$1:$G$1,0))</f>
        <v>Ara</v>
      </c>
      <c r="I349">
        <f>INDEX(products!$A$1:$G$49,MATCH(RFM_prep!$D349,products!$A$1:$A$49,0),MATCH(RFM_prep!I$2,products!$A$1:$G$1,0))</f>
        <v>7.77</v>
      </c>
      <c r="J349">
        <f>I349*E349</f>
        <v>23.31</v>
      </c>
      <c r="K349" t="str">
        <f>_xlfn.XLOOKUP(C349,customers!$A$2:$A$1001,customers!$I$2:$I$1001,,0)</f>
        <v>Yes</v>
      </c>
      <c r="L349" t="str">
        <f t="shared" si="25"/>
        <v>449</v>
      </c>
      <c r="N349" s="6" t="s">
        <v>997</v>
      </c>
      <c r="O349" s="8">
        <v>43971</v>
      </c>
      <c r="P349" s="7">
        <v>1</v>
      </c>
      <c r="Q349" s="7">
        <v>51.8</v>
      </c>
      <c r="S349" t="s">
        <v>997</v>
      </c>
      <c r="T349" s="8">
        <v>43971</v>
      </c>
      <c r="U349">
        <v>1</v>
      </c>
      <c r="V349">
        <v>51.8</v>
      </c>
      <c r="W349" s="7">
        <v>822</v>
      </c>
      <c r="X349">
        <f t="shared" si="26"/>
        <v>3</v>
      </c>
      <c r="Y349">
        <f t="shared" si="27"/>
        <v>0</v>
      </c>
      <c r="Z349">
        <f t="shared" si="28"/>
        <v>7</v>
      </c>
      <c r="AA349" s="10">
        <f t="shared" si="29"/>
        <v>3.3333333333333335</v>
      </c>
      <c r="AB349"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Need Attention</v>
      </c>
      <c r="AC349" t="str">
        <f>_xlfn.XLOOKUP(table_RFM_processed[[#This Row],[Customer ID]],table_RFM_preprocess[Customer ID],table_RFM_preprocess[Loyalty Card],,0)</f>
        <v>Yes</v>
      </c>
    </row>
    <row r="350" spans="1:29" x14ac:dyDescent="0.25">
      <c r="A350" s="2" t="s">
        <v>2446</v>
      </c>
      <c r="B350" s="3">
        <v>44576</v>
      </c>
      <c r="C350" s="2" t="s">
        <v>2447</v>
      </c>
      <c r="D350" t="s">
        <v>6162</v>
      </c>
      <c r="E350" s="2">
        <v>3</v>
      </c>
      <c r="F350" s="2" t="str">
        <f>_xlfn.XLOOKUP(C350,customers!$A$2:$A$1001,customers!$B$2:$B$1001,,0)</f>
        <v>Lewes Danes</v>
      </c>
      <c r="G350" s="2" t="str">
        <f>_xlfn.XLOOKUP(C350,customers!$A$1:$A$1001,customers!$G$1:$G$1001,,0)</f>
        <v>United States</v>
      </c>
      <c r="H350" t="str">
        <f>INDEX(products!$A$1:$G$49,MATCH(RFM_prep!$D350,products!$A$1:$A$49,0),MATCH(RFM_prep!H$2,products!$A$1:$G$1,0))</f>
        <v>Lib</v>
      </c>
      <c r="I350">
        <f>INDEX(products!$A$1:$G$49,MATCH(RFM_prep!$D350,products!$A$1:$A$49,0),MATCH(RFM_prep!I$2,products!$A$1:$G$1,0))</f>
        <v>14.55</v>
      </c>
      <c r="J350">
        <f>I350*E350</f>
        <v>43.650000000000006</v>
      </c>
      <c r="K350" t="str">
        <f>_xlfn.XLOOKUP(C350,customers!$A$2:$A$1001,customers!$I$2:$I$1001,,0)</f>
        <v>No</v>
      </c>
      <c r="L350" t="str">
        <f t="shared" si="25"/>
        <v>217</v>
      </c>
      <c r="N350" s="6" t="s">
        <v>4343</v>
      </c>
      <c r="O350" s="8">
        <v>43827</v>
      </c>
      <c r="P350" s="7">
        <v>1</v>
      </c>
      <c r="Q350" s="7">
        <v>8.25</v>
      </c>
      <c r="S350" t="s">
        <v>4343</v>
      </c>
      <c r="T350" s="8">
        <v>43827</v>
      </c>
      <c r="U350">
        <v>1</v>
      </c>
      <c r="V350">
        <v>8.25</v>
      </c>
      <c r="W350" s="7">
        <v>966</v>
      </c>
      <c r="X350">
        <f t="shared" si="26"/>
        <v>2</v>
      </c>
      <c r="Y350">
        <f t="shared" si="27"/>
        <v>0</v>
      </c>
      <c r="Z350">
        <f t="shared" si="28"/>
        <v>0</v>
      </c>
      <c r="AA350" s="10">
        <f t="shared" si="29"/>
        <v>0.66666666666666663</v>
      </c>
      <c r="AB350"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Lost</v>
      </c>
      <c r="AC350" t="str">
        <f>_xlfn.XLOOKUP(table_RFM_processed[[#This Row],[Customer ID]],table_RFM_preprocess[Customer ID],table_RFM_preprocess[Loyalty Card],,0)</f>
        <v>Yes</v>
      </c>
    </row>
    <row r="351" spans="1:29" x14ac:dyDescent="0.25">
      <c r="A351" s="2" t="s">
        <v>2452</v>
      </c>
      <c r="B351" s="3">
        <v>43803</v>
      </c>
      <c r="C351" s="2" t="s">
        <v>2453</v>
      </c>
      <c r="D351" t="s">
        <v>6148</v>
      </c>
      <c r="E351" s="2">
        <v>6</v>
      </c>
      <c r="F351" s="2" t="str">
        <f>_xlfn.XLOOKUP(C351,customers!$A$2:$A$1001,customers!$B$2:$B$1001,,0)</f>
        <v>Shelli Keynd</v>
      </c>
      <c r="G351" s="2" t="str">
        <f>_xlfn.XLOOKUP(C351,customers!$A$1:$A$1001,customers!$G$1:$G$1001,,0)</f>
        <v>United States</v>
      </c>
      <c r="H351" t="str">
        <f>INDEX(products!$A$1:$G$49,MATCH(RFM_prep!$D351,products!$A$1:$A$49,0),MATCH(RFM_prep!H$2,products!$A$1:$G$1,0))</f>
        <v>Exc</v>
      </c>
      <c r="I351">
        <f>INDEX(products!$A$1:$G$49,MATCH(RFM_prep!$D351,products!$A$1:$A$49,0),MATCH(RFM_prep!I$2,products!$A$1:$G$1,0))</f>
        <v>34.154999999999994</v>
      </c>
      <c r="J351">
        <f>I351*E351</f>
        <v>204.92999999999995</v>
      </c>
      <c r="K351" t="str">
        <f>_xlfn.XLOOKUP(C351,customers!$A$2:$A$1001,customers!$I$2:$I$1001,,0)</f>
        <v>No</v>
      </c>
      <c r="L351" t="str">
        <f t="shared" si="25"/>
        <v>990</v>
      </c>
      <c r="N351" s="6" t="s">
        <v>4451</v>
      </c>
      <c r="O351" s="8">
        <v>44727</v>
      </c>
      <c r="P351" s="7">
        <v>1</v>
      </c>
      <c r="Q351" s="7">
        <v>29.849999999999998</v>
      </c>
      <c r="S351" t="s">
        <v>4451</v>
      </c>
      <c r="T351" s="8">
        <v>44727</v>
      </c>
      <c r="U351">
        <v>1</v>
      </c>
      <c r="V351">
        <v>29.849999999999998</v>
      </c>
      <c r="W351" s="7">
        <v>66</v>
      </c>
      <c r="X351">
        <f t="shared" si="26"/>
        <v>9</v>
      </c>
      <c r="Y351">
        <f t="shared" si="27"/>
        <v>0</v>
      </c>
      <c r="Z351">
        <f t="shared" si="28"/>
        <v>4</v>
      </c>
      <c r="AA351" s="10">
        <f t="shared" si="29"/>
        <v>4.333333333333333</v>
      </c>
      <c r="AB351"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Need Attention</v>
      </c>
      <c r="AC351" t="str">
        <f>_xlfn.XLOOKUP(table_RFM_processed[[#This Row],[Customer ID]],table_RFM_preprocess[Customer ID],table_RFM_preprocess[Loyalty Card],,0)</f>
        <v>Yes</v>
      </c>
    </row>
    <row r="352" spans="1:29" x14ac:dyDescent="0.25">
      <c r="A352" s="2" t="s">
        <v>2458</v>
      </c>
      <c r="B352" s="3">
        <v>44743</v>
      </c>
      <c r="C352" s="2" t="s">
        <v>2459</v>
      </c>
      <c r="D352" t="s">
        <v>6178</v>
      </c>
      <c r="E352" s="2">
        <v>4</v>
      </c>
      <c r="F352" s="2" t="str">
        <f>_xlfn.XLOOKUP(C352,customers!$A$2:$A$1001,customers!$B$2:$B$1001,,0)</f>
        <v>Dell Daveridge</v>
      </c>
      <c r="G352" s="2" t="str">
        <f>_xlfn.XLOOKUP(C352,customers!$A$1:$A$1001,customers!$G$1:$G$1001,,0)</f>
        <v>United States</v>
      </c>
      <c r="H352" t="str">
        <f>INDEX(products!$A$1:$G$49,MATCH(RFM_prep!$D352,products!$A$1:$A$49,0),MATCH(RFM_prep!H$2,products!$A$1:$G$1,0))</f>
        <v>Rob</v>
      </c>
      <c r="I352">
        <f>INDEX(products!$A$1:$G$49,MATCH(RFM_prep!$D352,products!$A$1:$A$49,0),MATCH(RFM_prep!I$2,products!$A$1:$G$1,0))</f>
        <v>3.5849999999999995</v>
      </c>
      <c r="J352">
        <f>I352*E352</f>
        <v>14.339999999999998</v>
      </c>
      <c r="K352" t="str">
        <f>_xlfn.XLOOKUP(C352,customers!$A$2:$A$1001,customers!$I$2:$I$1001,,0)</f>
        <v>No</v>
      </c>
      <c r="L352" t="str">
        <f t="shared" si="25"/>
        <v>50</v>
      </c>
      <c r="N352" s="6" t="s">
        <v>566</v>
      </c>
      <c r="O352" s="8">
        <v>43973</v>
      </c>
      <c r="P352" s="7">
        <v>1</v>
      </c>
      <c r="Q352" s="7">
        <v>41.169999999999995</v>
      </c>
      <c r="S352" t="s">
        <v>566</v>
      </c>
      <c r="T352" s="8">
        <v>43973</v>
      </c>
      <c r="U352">
        <v>1</v>
      </c>
      <c r="V352">
        <v>41.169999999999995</v>
      </c>
      <c r="W352" s="7">
        <v>820</v>
      </c>
      <c r="X352">
        <f t="shared" si="26"/>
        <v>3</v>
      </c>
      <c r="Y352">
        <f t="shared" si="27"/>
        <v>0</v>
      </c>
      <c r="Z352">
        <f t="shared" si="28"/>
        <v>6</v>
      </c>
      <c r="AA352" s="10">
        <f t="shared" si="29"/>
        <v>3</v>
      </c>
      <c r="AB352"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Need Attention</v>
      </c>
      <c r="AC352" t="str">
        <f>_xlfn.XLOOKUP(table_RFM_processed[[#This Row],[Customer ID]],table_RFM_preprocess[Customer ID],table_RFM_preprocess[Loyalty Card],,0)</f>
        <v>No</v>
      </c>
    </row>
    <row r="353" spans="1:29" x14ac:dyDescent="0.25">
      <c r="A353" s="2" t="s">
        <v>2464</v>
      </c>
      <c r="B353" s="3">
        <v>43592</v>
      </c>
      <c r="C353" s="2" t="s">
        <v>2465</v>
      </c>
      <c r="D353" t="s">
        <v>6158</v>
      </c>
      <c r="E353" s="2">
        <v>4</v>
      </c>
      <c r="F353" s="2" t="str">
        <f>_xlfn.XLOOKUP(C353,customers!$A$2:$A$1001,customers!$B$2:$B$1001,,0)</f>
        <v>Joshuah Awdry</v>
      </c>
      <c r="G353" s="2" t="str">
        <f>_xlfn.XLOOKUP(C353,customers!$A$1:$A$1001,customers!$G$1:$G$1001,,0)</f>
        <v>United States</v>
      </c>
      <c r="H353" t="str">
        <f>INDEX(products!$A$1:$G$49,MATCH(RFM_prep!$D353,products!$A$1:$A$49,0),MATCH(RFM_prep!H$2,products!$A$1:$G$1,0))</f>
        <v>Ara</v>
      </c>
      <c r="I353">
        <f>INDEX(products!$A$1:$G$49,MATCH(RFM_prep!$D353,products!$A$1:$A$49,0),MATCH(RFM_prep!I$2,products!$A$1:$G$1,0))</f>
        <v>5.97</v>
      </c>
      <c r="J353">
        <f>I353*E353</f>
        <v>23.88</v>
      </c>
      <c r="K353" t="str">
        <f>_xlfn.XLOOKUP(C353,customers!$A$2:$A$1001,customers!$I$2:$I$1001,,0)</f>
        <v>No</v>
      </c>
      <c r="L353" t="str">
        <f t="shared" si="25"/>
        <v>1201</v>
      </c>
      <c r="N353" s="6" t="s">
        <v>3901</v>
      </c>
      <c r="O353" s="8">
        <v>44148</v>
      </c>
      <c r="P353" s="7">
        <v>1</v>
      </c>
      <c r="Q353" s="7">
        <v>119.13999999999999</v>
      </c>
      <c r="S353" t="s">
        <v>3901</v>
      </c>
      <c r="T353" s="8">
        <v>44148</v>
      </c>
      <c r="U353">
        <v>1</v>
      </c>
      <c r="V353">
        <v>119.13999999999999</v>
      </c>
      <c r="W353" s="7">
        <v>645</v>
      </c>
      <c r="X353">
        <f t="shared" si="26"/>
        <v>4</v>
      </c>
      <c r="Y353">
        <f t="shared" si="27"/>
        <v>0</v>
      </c>
      <c r="Z353">
        <f t="shared" si="28"/>
        <v>9</v>
      </c>
      <c r="AA353" s="10">
        <f t="shared" si="29"/>
        <v>4.333333333333333</v>
      </c>
      <c r="AB353"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Need Attention</v>
      </c>
      <c r="AC353" t="str">
        <f>_xlfn.XLOOKUP(table_RFM_processed[[#This Row],[Customer ID]],table_RFM_preprocess[Customer ID],table_RFM_preprocess[Loyalty Card],,0)</f>
        <v>No</v>
      </c>
    </row>
    <row r="354" spans="1:29" x14ac:dyDescent="0.25">
      <c r="A354" s="2" t="s">
        <v>2470</v>
      </c>
      <c r="B354" s="3">
        <v>44066</v>
      </c>
      <c r="C354" s="2" t="s">
        <v>2471</v>
      </c>
      <c r="D354" t="s">
        <v>6155</v>
      </c>
      <c r="E354" s="2">
        <v>2</v>
      </c>
      <c r="F354" s="2" t="str">
        <f>_xlfn.XLOOKUP(C354,customers!$A$2:$A$1001,customers!$B$2:$B$1001,,0)</f>
        <v>Ethel Ryles</v>
      </c>
      <c r="G354" s="2" t="str">
        <f>_xlfn.XLOOKUP(C354,customers!$A$1:$A$1001,customers!$G$1:$G$1001,,0)</f>
        <v>United States</v>
      </c>
      <c r="H354" t="str">
        <f>INDEX(products!$A$1:$G$49,MATCH(RFM_prep!$D354,products!$A$1:$A$49,0),MATCH(RFM_prep!H$2,products!$A$1:$G$1,0))</f>
        <v>Ara</v>
      </c>
      <c r="I354">
        <f>INDEX(products!$A$1:$G$49,MATCH(RFM_prep!$D354,products!$A$1:$A$49,0),MATCH(RFM_prep!I$2,products!$A$1:$G$1,0))</f>
        <v>11.25</v>
      </c>
      <c r="J354">
        <f>I354*E354</f>
        <v>22.5</v>
      </c>
      <c r="K354" t="str">
        <f>_xlfn.XLOOKUP(C354,customers!$A$2:$A$1001,customers!$I$2:$I$1001,,0)</f>
        <v>No</v>
      </c>
      <c r="L354" t="str">
        <f t="shared" si="25"/>
        <v>727</v>
      </c>
      <c r="N354" s="6" t="s">
        <v>4202</v>
      </c>
      <c r="O354" s="8">
        <v>43831</v>
      </c>
      <c r="P354" s="7">
        <v>1</v>
      </c>
      <c r="Q354" s="7">
        <v>13.5</v>
      </c>
      <c r="S354" t="s">
        <v>4202</v>
      </c>
      <c r="T354" s="8">
        <v>43831</v>
      </c>
      <c r="U354">
        <v>1</v>
      </c>
      <c r="V354">
        <v>13.5</v>
      </c>
      <c r="W354" s="7">
        <v>962</v>
      </c>
      <c r="X354">
        <f t="shared" si="26"/>
        <v>2</v>
      </c>
      <c r="Y354">
        <f t="shared" si="27"/>
        <v>0</v>
      </c>
      <c r="Z354">
        <f t="shared" si="28"/>
        <v>1</v>
      </c>
      <c r="AA354" s="10">
        <f t="shared" si="29"/>
        <v>1</v>
      </c>
      <c r="AB354"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At Risk</v>
      </c>
      <c r="AC354" t="str">
        <f>_xlfn.XLOOKUP(table_RFM_processed[[#This Row],[Customer ID]],table_RFM_preprocess[Customer ID],table_RFM_preprocess[Loyalty Card],,0)</f>
        <v>Yes</v>
      </c>
    </row>
    <row r="355" spans="1:29" x14ac:dyDescent="0.25">
      <c r="A355" s="2" t="s">
        <v>2476</v>
      </c>
      <c r="B355" s="3">
        <v>43984</v>
      </c>
      <c r="C355" s="2" t="s">
        <v>2331</v>
      </c>
      <c r="D355" t="s">
        <v>6144</v>
      </c>
      <c r="E355" s="2">
        <v>5</v>
      </c>
      <c r="F355" s="2" t="str">
        <f>_xlfn.XLOOKUP(C355,customers!$A$2:$A$1001,customers!$B$2:$B$1001,,0)</f>
        <v>Flynn Antony</v>
      </c>
      <c r="G355" s="2" t="str">
        <f>_xlfn.XLOOKUP(C355,customers!$A$1:$A$1001,customers!$G$1:$G$1001,,0)</f>
        <v>United States</v>
      </c>
      <c r="H355" t="str">
        <f>INDEX(products!$A$1:$G$49,MATCH(RFM_prep!$D355,products!$A$1:$A$49,0),MATCH(RFM_prep!H$2,products!$A$1:$G$1,0))</f>
        <v>Exc</v>
      </c>
      <c r="I355">
        <f>INDEX(products!$A$1:$G$49,MATCH(RFM_prep!$D355,products!$A$1:$A$49,0),MATCH(RFM_prep!I$2,products!$A$1:$G$1,0))</f>
        <v>7.29</v>
      </c>
      <c r="J355">
        <f>I355*E355</f>
        <v>36.450000000000003</v>
      </c>
      <c r="K355" t="str">
        <f>_xlfn.XLOOKUP(C355,customers!$A$2:$A$1001,customers!$I$2:$I$1001,,0)</f>
        <v>No</v>
      </c>
      <c r="L355" t="str">
        <f t="shared" si="25"/>
        <v>809</v>
      </c>
      <c r="N355" s="6" t="s">
        <v>3442</v>
      </c>
      <c r="O355" s="8">
        <v>43625</v>
      </c>
      <c r="P355" s="7">
        <v>1</v>
      </c>
      <c r="Q355" s="7">
        <v>29.849999999999998</v>
      </c>
      <c r="S355" t="s">
        <v>3442</v>
      </c>
      <c r="T355" s="8">
        <v>43625</v>
      </c>
      <c r="U355">
        <v>1</v>
      </c>
      <c r="V355">
        <v>29.849999999999998</v>
      </c>
      <c r="W355" s="7">
        <v>1168</v>
      </c>
      <c r="X355">
        <f t="shared" si="26"/>
        <v>1</v>
      </c>
      <c r="Y355">
        <f t="shared" si="27"/>
        <v>0</v>
      </c>
      <c r="Z355">
        <f t="shared" si="28"/>
        <v>4</v>
      </c>
      <c r="AA355" s="10">
        <f t="shared" si="29"/>
        <v>1.6666666666666667</v>
      </c>
      <c r="AB355"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At Risk</v>
      </c>
      <c r="AC355" t="str">
        <f>_xlfn.XLOOKUP(table_RFM_processed[[#This Row],[Customer ID]],table_RFM_preprocess[Customer ID],table_RFM_preprocess[Loyalty Card],,0)</f>
        <v>No</v>
      </c>
    </row>
    <row r="356" spans="1:29" x14ac:dyDescent="0.25">
      <c r="A356" s="2" t="s">
        <v>2482</v>
      </c>
      <c r="B356" s="3">
        <v>43860</v>
      </c>
      <c r="C356" s="2" t="s">
        <v>2483</v>
      </c>
      <c r="D356" t="s">
        <v>6157</v>
      </c>
      <c r="E356" s="2">
        <v>4</v>
      </c>
      <c r="F356" s="2" t="str">
        <f>_xlfn.XLOOKUP(C356,customers!$A$2:$A$1001,customers!$B$2:$B$1001,,0)</f>
        <v>Maitilde Boxill</v>
      </c>
      <c r="G356" s="2" t="str">
        <f>_xlfn.XLOOKUP(C356,customers!$A$1:$A$1001,customers!$G$1:$G$1001,,0)</f>
        <v>United States</v>
      </c>
      <c r="H356" t="str">
        <f>INDEX(products!$A$1:$G$49,MATCH(RFM_prep!$D356,products!$A$1:$A$49,0),MATCH(RFM_prep!H$2,products!$A$1:$G$1,0))</f>
        <v>Ara</v>
      </c>
      <c r="I356">
        <f>INDEX(products!$A$1:$G$49,MATCH(RFM_prep!$D356,products!$A$1:$A$49,0),MATCH(RFM_prep!I$2,products!$A$1:$G$1,0))</f>
        <v>6.75</v>
      </c>
      <c r="J356">
        <f>I356*E356</f>
        <v>27</v>
      </c>
      <c r="K356" t="str">
        <f>_xlfn.XLOOKUP(C356,customers!$A$2:$A$1001,customers!$I$2:$I$1001,,0)</f>
        <v>Yes</v>
      </c>
      <c r="L356" t="str">
        <f t="shared" si="25"/>
        <v>933</v>
      </c>
      <c r="N356" s="6" t="s">
        <v>3768</v>
      </c>
      <c r="O356" s="8">
        <v>43965</v>
      </c>
      <c r="P356" s="7">
        <v>1</v>
      </c>
      <c r="Q356" s="7">
        <v>44.55</v>
      </c>
      <c r="S356" t="s">
        <v>3768</v>
      </c>
      <c r="T356" s="8">
        <v>43965</v>
      </c>
      <c r="U356">
        <v>1</v>
      </c>
      <c r="V356">
        <v>44.55</v>
      </c>
      <c r="W356" s="7">
        <v>828</v>
      </c>
      <c r="X356">
        <f t="shared" si="26"/>
        <v>3</v>
      </c>
      <c r="Y356">
        <f t="shared" si="27"/>
        <v>0</v>
      </c>
      <c r="Z356">
        <f t="shared" si="28"/>
        <v>6</v>
      </c>
      <c r="AA356" s="10">
        <f t="shared" si="29"/>
        <v>3</v>
      </c>
      <c r="AB356"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Need Attention</v>
      </c>
      <c r="AC356" t="str">
        <f>_xlfn.XLOOKUP(table_RFM_processed[[#This Row],[Customer ID]],table_RFM_preprocess[Customer ID],table_RFM_preprocess[Loyalty Card],,0)</f>
        <v>Yes</v>
      </c>
    </row>
    <row r="357" spans="1:29" x14ac:dyDescent="0.25">
      <c r="A357" s="2" t="s">
        <v>2487</v>
      </c>
      <c r="B357" s="3">
        <v>43876</v>
      </c>
      <c r="C357" s="2" t="s">
        <v>2488</v>
      </c>
      <c r="D357" t="s">
        <v>6175</v>
      </c>
      <c r="E357" s="2">
        <v>6</v>
      </c>
      <c r="F357" s="2" t="str">
        <f>_xlfn.XLOOKUP(C357,customers!$A$2:$A$1001,customers!$B$2:$B$1001,,0)</f>
        <v>Jodee Caldicott</v>
      </c>
      <c r="G357" s="2" t="str">
        <f>_xlfn.XLOOKUP(C357,customers!$A$1:$A$1001,customers!$G$1:$G$1001,,0)</f>
        <v>United States</v>
      </c>
      <c r="H357" t="str">
        <f>INDEX(products!$A$1:$G$49,MATCH(RFM_prep!$D357,products!$A$1:$A$49,0),MATCH(RFM_prep!H$2,products!$A$1:$G$1,0))</f>
        <v>Ara</v>
      </c>
      <c r="I357">
        <f>INDEX(products!$A$1:$G$49,MATCH(RFM_prep!$D357,products!$A$1:$A$49,0),MATCH(RFM_prep!I$2,products!$A$1:$G$1,0))</f>
        <v>25.874999999999996</v>
      </c>
      <c r="J357">
        <f>I357*E357</f>
        <v>155.24999999999997</v>
      </c>
      <c r="K357" t="str">
        <f>_xlfn.XLOOKUP(C357,customers!$A$2:$A$1001,customers!$I$2:$I$1001,,0)</f>
        <v>No</v>
      </c>
      <c r="L357" t="str">
        <f t="shared" si="25"/>
        <v>917</v>
      </c>
      <c r="N357" s="6" t="s">
        <v>1300</v>
      </c>
      <c r="O357" s="8">
        <v>44265</v>
      </c>
      <c r="P357" s="7">
        <v>1</v>
      </c>
      <c r="Q357" s="7">
        <v>68.309999999999988</v>
      </c>
      <c r="S357" t="s">
        <v>1300</v>
      </c>
      <c r="T357" s="8">
        <v>44265</v>
      </c>
      <c r="U357">
        <v>1</v>
      </c>
      <c r="V357">
        <v>68.309999999999988</v>
      </c>
      <c r="W357" s="7">
        <v>528</v>
      </c>
      <c r="X357">
        <f t="shared" si="26"/>
        <v>5</v>
      </c>
      <c r="Y357">
        <f t="shared" si="27"/>
        <v>0</v>
      </c>
      <c r="Z357">
        <f t="shared" si="28"/>
        <v>7</v>
      </c>
      <c r="AA357" s="10">
        <f t="shared" si="29"/>
        <v>4</v>
      </c>
      <c r="AB357"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Need Attention</v>
      </c>
      <c r="AC357" t="str">
        <f>_xlfn.XLOOKUP(table_RFM_processed[[#This Row],[Customer ID]],table_RFM_preprocess[Customer ID],table_RFM_preprocess[Loyalty Card],,0)</f>
        <v>Yes</v>
      </c>
    </row>
    <row r="358" spans="1:29" x14ac:dyDescent="0.25">
      <c r="A358" s="2" t="s">
        <v>2492</v>
      </c>
      <c r="B358" s="3">
        <v>44358</v>
      </c>
      <c r="C358" s="2" t="s">
        <v>2493</v>
      </c>
      <c r="D358" t="s">
        <v>6168</v>
      </c>
      <c r="E358" s="2">
        <v>5</v>
      </c>
      <c r="F358" s="2" t="str">
        <f>_xlfn.XLOOKUP(C358,customers!$A$2:$A$1001,customers!$B$2:$B$1001,,0)</f>
        <v>Marianna Vedmore</v>
      </c>
      <c r="G358" s="2" t="str">
        <f>_xlfn.XLOOKUP(C358,customers!$A$1:$A$1001,customers!$G$1:$G$1001,,0)</f>
        <v>United States</v>
      </c>
      <c r="H358" t="str">
        <f>INDEX(products!$A$1:$G$49,MATCH(RFM_prep!$D358,products!$A$1:$A$49,0),MATCH(RFM_prep!H$2,products!$A$1:$G$1,0))</f>
        <v>Ara</v>
      </c>
      <c r="I358">
        <f>INDEX(products!$A$1:$G$49,MATCH(RFM_prep!$D358,products!$A$1:$A$49,0),MATCH(RFM_prep!I$2,products!$A$1:$G$1,0))</f>
        <v>22.884999999999998</v>
      </c>
      <c r="J358">
        <f>I358*E358</f>
        <v>114.42499999999998</v>
      </c>
      <c r="K358" t="str">
        <f>_xlfn.XLOOKUP(C358,customers!$A$2:$A$1001,customers!$I$2:$I$1001,,0)</f>
        <v>Yes</v>
      </c>
      <c r="L358" t="str">
        <f t="shared" si="25"/>
        <v>435</v>
      </c>
      <c r="N358" s="6" t="s">
        <v>1312</v>
      </c>
      <c r="O358" s="8">
        <v>44024</v>
      </c>
      <c r="P358" s="7">
        <v>2</v>
      </c>
      <c r="Q358" s="7">
        <v>71.150000000000006</v>
      </c>
      <c r="S358" t="s">
        <v>1312</v>
      </c>
      <c r="T358" s="8">
        <v>44024</v>
      </c>
      <c r="U358">
        <v>2</v>
      </c>
      <c r="V358">
        <v>71.150000000000006</v>
      </c>
      <c r="W358" s="7">
        <v>769</v>
      </c>
      <c r="X358">
        <f t="shared" si="26"/>
        <v>3</v>
      </c>
      <c r="Y358">
        <f t="shared" si="27"/>
        <v>9</v>
      </c>
      <c r="Z358">
        <f t="shared" si="28"/>
        <v>7</v>
      </c>
      <c r="AA358" s="10">
        <f t="shared" si="29"/>
        <v>6.333333333333333</v>
      </c>
      <c r="AB358"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Promising</v>
      </c>
      <c r="AC358" t="str">
        <f>_xlfn.XLOOKUP(table_RFM_processed[[#This Row],[Customer ID]],table_RFM_preprocess[Customer ID],table_RFM_preprocess[Loyalty Card],,0)</f>
        <v>No</v>
      </c>
    </row>
    <row r="359" spans="1:29" x14ac:dyDescent="0.25">
      <c r="A359" s="2" t="s">
        <v>2498</v>
      </c>
      <c r="B359" s="3">
        <v>44631</v>
      </c>
      <c r="C359" s="2" t="s">
        <v>2499</v>
      </c>
      <c r="D359" t="s">
        <v>6143</v>
      </c>
      <c r="E359" s="2">
        <v>4</v>
      </c>
      <c r="F359" s="2" t="str">
        <f>_xlfn.XLOOKUP(C359,customers!$A$2:$A$1001,customers!$B$2:$B$1001,,0)</f>
        <v>Willey Romao</v>
      </c>
      <c r="G359" s="2" t="str">
        <f>_xlfn.XLOOKUP(C359,customers!$A$1:$A$1001,customers!$G$1:$G$1001,,0)</f>
        <v>United States</v>
      </c>
      <c r="H359" t="str">
        <f>INDEX(products!$A$1:$G$49,MATCH(RFM_prep!$D359,products!$A$1:$A$49,0),MATCH(RFM_prep!H$2,products!$A$1:$G$1,0))</f>
        <v>Lib</v>
      </c>
      <c r="I359">
        <f>INDEX(products!$A$1:$G$49,MATCH(RFM_prep!$D359,products!$A$1:$A$49,0),MATCH(RFM_prep!I$2,products!$A$1:$G$1,0))</f>
        <v>12.95</v>
      </c>
      <c r="J359">
        <f>I359*E359</f>
        <v>51.8</v>
      </c>
      <c r="K359" t="str">
        <f>_xlfn.XLOOKUP(C359,customers!$A$2:$A$1001,customers!$I$2:$I$1001,,0)</f>
        <v>Yes</v>
      </c>
      <c r="L359" t="str">
        <f t="shared" si="25"/>
        <v>162</v>
      </c>
      <c r="N359" s="6" t="s">
        <v>4124</v>
      </c>
      <c r="O359" s="8">
        <v>44011</v>
      </c>
      <c r="P359" s="7">
        <v>1</v>
      </c>
      <c r="Q359" s="7">
        <v>102.46499999999997</v>
      </c>
      <c r="S359" t="s">
        <v>4124</v>
      </c>
      <c r="T359" s="8">
        <v>44011</v>
      </c>
      <c r="U359">
        <v>1</v>
      </c>
      <c r="V359">
        <v>102.46499999999997</v>
      </c>
      <c r="W359" s="7">
        <v>782</v>
      </c>
      <c r="X359">
        <f t="shared" si="26"/>
        <v>3</v>
      </c>
      <c r="Y359">
        <f t="shared" si="27"/>
        <v>0</v>
      </c>
      <c r="Z359">
        <f t="shared" si="28"/>
        <v>8</v>
      </c>
      <c r="AA359" s="10">
        <f t="shared" si="29"/>
        <v>3.6666666666666665</v>
      </c>
      <c r="AB359"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Need Attention</v>
      </c>
      <c r="AC359" t="str">
        <f>_xlfn.XLOOKUP(table_RFM_processed[[#This Row],[Customer ID]],table_RFM_preprocess[Customer ID],table_RFM_preprocess[Loyalty Card],,0)</f>
        <v>Yes</v>
      </c>
    </row>
    <row r="360" spans="1:29" x14ac:dyDescent="0.25">
      <c r="A360" s="2" t="s">
        <v>2504</v>
      </c>
      <c r="B360" s="3">
        <v>44448</v>
      </c>
      <c r="C360" s="2" t="s">
        <v>2505</v>
      </c>
      <c r="D360" t="s">
        <v>6175</v>
      </c>
      <c r="E360" s="2">
        <v>6</v>
      </c>
      <c r="F360" s="2" t="str">
        <f>_xlfn.XLOOKUP(C360,customers!$A$2:$A$1001,customers!$B$2:$B$1001,,0)</f>
        <v>Enriqueta Ixor</v>
      </c>
      <c r="G360" s="2" t="str">
        <f>_xlfn.XLOOKUP(C360,customers!$A$1:$A$1001,customers!$G$1:$G$1001,,0)</f>
        <v>United States</v>
      </c>
      <c r="H360" t="str">
        <f>INDEX(products!$A$1:$G$49,MATCH(RFM_prep!$D360,products!$A$1:$A$49,0),MATCH(RFM_prep!H$2,products!$A$1:$G$1,0))</f>
        <v>Ara</v>
      </c>
      <c r="I360">
        <f>INDEX(products!$A$1:$G$49,MATCH(RFM_prep!$D360,products!$A$1:$A$49,0),MATCH(RFM_prep!I$2,products!$A$1:$G$1,0))</f>
        <v>25.874999999999996</v>
      </c>
      <c r="J360">
        <f>I360*E360</f>
        <v>155.24999999999997</v>
      </c>
      <c r="K360" t="str">
        <f>_xlfn.XLOOKUP(C360,customers!$A$2:$A$1001,customers!$I$2:$I$1001,,0)</f>
        <v>No</v>
      </c>
      <c r="L360" t="str">
        <f t="shared" si="25"/>
        <v>345</v>
      </c>
      <c r="N360" s="6" t="s">
        <v>4292</v>
      </c>
      <c r="O360" s="8">
        <v>44118</v>
      </c>
      <c r="P360" s="7">
        <v>1</v>
      </c>
      <c r="Q360" s="7">
        <v>82.5</v>
      </c>
      <c r="S360" t="s">
        <v>4292</v>
      </c>
      <c r="T360" s="8">
        <v>44118</v>
      </c>
      <c r="U360">
        <v>1</v>
      </c>
      <c r="V360">
        <v>82.5</v>
      </c>
      <c r="W360" s="7">
        <v>675</v>
      </c>
      <c r="X360">
        <f t="shared" si="26"/>
        <v>4</v>
      </c>
      <c r="Y360">
        <f t="shared" si="27"/>
        <v>0</v>
      </c>
      <c r="Z360">
        <f t="shared" si="28"/>
        <v>8</v>
      </c>
      <c r="AA360" s="10">
        <f t="shared" si="29"/>
        <v>4</v>
      </c>
      <c r="AB360"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Need Attention</v>
      </c>
      <c r="AC360" t="str">
        <f>_xlfn.XLOOKUP(table_RFM_processed[[#This Row],[Customer ID]],table_RFM_preprocess[Customer ID],table_RFM_preprocess[Loyalty Card],,0)</f>
        <v>Yes</v>
      </c>
    </row>
    <row r="361" spans="1:29" x14ac:dyDescent="0.25">
      <c r="A361" s="2" t="s">
        <v>2509</v>
      </c>
      <c r="B361" s="3">
        <v>43599</v>
      </c>
      <c r="C361" s="2" t="s">
        <v>2510</v>
      </c>
      <c r="D361" t="s">
        <v>6182</v>
      </c>
      <c r="E361" s="2">
        <v>1</v>
      </c>
      <c r="F361" s="2" t="str">
        <f>_xlfn.XLOOKUP(C361,customers!$A$2:$A$1001,customers!$B$2:$B$1001,,0)</f>
        <v>Tomasina Cotmore</v>
      </c>
      <c r="G361" s="2" t="str">
        <f>_xlfn.XLOOKUP(C361,customers!$A$1:$A$1001,customers!$G$1:$G$1001,,0)</f>
        <v>United States</v>
      </c>
      <c r="H361" t="str">
        <f>INDEX(products!$A$1:$G$49,MATCH(RFM_prep!$D361,products!$A$1:$A$49,0),MATCH(RFM_prep!H$2,products!$A$1:$G$1,0))</f>
        <v>Ara</v>
      </c>
      <c r="I361">
        <f>INDEX(products!$A$1:$G$49,MATCH(RFM_prep!$D361,products!$A$1:$A$49,0),MATCH(RFM_prep!I$2,products!$A$1:$G$1,0))</f>
        <v>29.784999999999997</v>
      </c>
      <c r="J361">
        <f>I361*E361</f>
        <v>29.784999999999997</v>
      </c>
      <c r="K361" t="str">
        <f>_xlfn.XLOOKUP(C361,customers!$A$2:$A$1001,customers!$I$2:$I$1001,,0)</f>
        <v>No</v>
      </c>
      <c r="L361" t="str">
        <f t="shared" si="25"/>
        <v>1194</v>
      </c>
      <c r="N361" s="6" t="s">
        <v>5726</v>
      </c>
      <c r="O361" s="8">
        <v>44012</v>
      </c>
      <c r="P361" s="7">
        <v>1</v>
      </c>
      <c r="Q361" s="7">
        <v>33.75</v>
      </c>
      <c r="S361" t="s">
        <v>5726</v>
      </c>
      <c r="T361" s="8">
        <v>44012</v>
      </c>
      <c r="U361">
        <v>1</v>
      </c>
      <c r="V361">
        <v>33.75</v>
      </c>
      <c r="W361" s="7">
        <v>781</v>
      </c>
      <c r="X361">
        <f t="shared" si="26"/>
        <v>3</v>
      </c>
      <c r="Y361">
        <f t="shared" si="27"/>
        <v>0</v>
      </c>
      <c r="Z361">
        <f t="shared" si="28"/>
        <v>5</v>
      </c>
      <c r="AA361" s="10">
        <f t="shared" si="29"/>
        <v>2.6666666666666665</v>
      </c>
      <c r="AB361"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At Risk</v>
      </c>
      <c r="AC361" t="str">
        <f>_xlfn.XLOOKUP(table_RFM_processed[[#This Row],[Customer ID]],table_RFM_preprocess[Customer ID],table_RFM_preprocess[Loyalty Card],,0)</f>
        <v>Yes</v>
      </c>
    </row>
    <row r="362" spans="1:29" x14ac:dyDescent="0.25">
      <c r="A362" s="2" t="s">
        <v>2515</v>
      </c>
      <c r="B362" s="3">
        <v>43563</v>
      </c>
      <c r="C362" s="2" t="s">
        <v>2516</v>
      </c>
      <c r="D362" t="s">
        <v>6178</v>
      </c>
      <c r="E362" s="2">
        <v>6</v>
      </c>
      <c r="F362" s="2" t="str">
        <f>_xlfn.XLOOKUP(C362,customers!$A$2:$A$1001,customers!$B$2:$B$1001,,0)</f>
        <v>Yuma Skipsey</v>
      </c>
      <c r="G362" s="2" t="str">
        <f>_xlfn.XLOOKUP(C362,customers!$A$1:$A$1001,customers!$G$1:$G$1001,,0)</f>
        <v>United Kingdom</v>
      </c>
      <c r="H362" t="str">
        <f>INDEX(products!$A$1:$G$49,MATCH(RFM_prep!$D362,products!$A$1:$A$49,0),MATCH(RFM_prep!H$2,products!$A$1:$G$1,0))</f>
        <v>Rob</v>
      </c>
      <c r="I362">
        <f>INDEX(products!$A$1:$G$49,MATCH(RFM_prep!$D362,products!$A$1:$A$49,0),MATCH(RFM_prep!I$2,products!$A$1:$G$1,0))</f>
        <v>3.5849999999999995</v>
      </c>
      <c r="J362">
        <f>I362*E362</f>
        <v>21.509999999999998</v>
      </c>
      <c r="K362" t="str">
        <f>_xlfn.XLOOKUP(C362,customers!$A$2:$A$1001,customers!$I$2:$I$1001,,0)</f>
        <v>No</v>
      </c>
      <c r="L362" t="str">
        <f t="shared" si="25"/>
        <v>1230</v>
      </c>
      <c r="N362" s="6" t="s">
        <v>4224</v>
      </c>
      <c r="O362" s="8">
        <v>44485</v>
      </c>
      <c r="P362" s="7">
        <v>1</v>
      </c>
      <c r="Q362" s="7">
        <v>20.25</v>
      </c>
      <c r="S362" t="s">
        <v>4224</v>
      </c>
      <c r="T362" s="8">
        <v>44485</v>
      </c>
      <c r="U362">
        <v>1</v>
      </c>
      <c r="V362">
        <v>20.25</v>
      </c>
      <c r="W362" s="7">
        <v>308</v>
      </c>
      <c r="X362">
        <f t="shared" si="26"/>
        <v>7</v>
      </c>
      <c r="Y362">
        <f t="shared" si="27"/>
        <v>0</v>
      </c>
      <c r="Z362">
        <f t="shared" si="28"/>
        <v>2</v>
      </c>
      <c r="AA362" s="10">
        <f t="shared" si="29"/>
        <v>3</v>
      </c>
      <c r="AB362"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Need Attention</v>
      </c>
      <c r="AC362" t="str">
        <f>_xlfn.XLOOKUP(table_RFM_processed[[#This Row],[Customer ID]],table_RFM_preprocess[Customer ID],table_RFM_preprocess[Loyalty Card],,0)</f>
        <v>Yes</v>
      </c>
    </row>
    <row r="363" spans="1:29" x14ac:dyDescent="0.25">
      <c r="A363" s="2" t="s">
        <v>2521</v>
      </c>
      <c r="B363" s="3">
        <v>44058</v>
      </c>
      <c r="C363" s="2" t="s">
        <v>2522</v>
      </c>
      <c r="D363" t="s">
        <v>6149</v>
      </c>
      <c r="E363" s="2">
        <v>2</v>
      </c>
      <c r="F363" s="2" t="str">
        <f>_xlfn.XLOOKUP(C363,customers!$A$2:$A$1001,customers!$B$2:$B$1001,,0)</f>
        <v>Nicko Corps</v>
      </c>
      <c r="G363" s="2" t="str">
        <f>_xlfn.XLOOKUP(C363,customers!$A$1:$A$1001,customers!$G$1:$G$1001,,0)</f>
        <v>United States</v>
      </c>
      <c r="H363" t="str">
        <f>INDEX(products!$A$1:$G$49,MATCH(RFM_prep!$D363,products!$A$1:$A$49,0),MATCH(RFM_prep!H$2,products!$A$1:$G$1,0))</f>
        <v>Rob</v>
      </c>
      <c r="I363">
        <f>INDEX(products!$A$1:$G$49,MATCH(RFM_prep!$D363,products!$A$1:$A$49,0),MATCH(RFM_prep!I$2,products!$A$1:$G$1,0))</f>
        <v>20.584999999999997</v>
      </c>
      <c r="J363">
        <f>I363*E363</f>
        <v>41.169999999999995</v>
      </c>
      <c r="K363" t="str">
        <f>_xlfn.XLOOKUP(C363,customers!$A$2:$A$1001,customers!$I$2:$I$1001,,0)</f>
        <v>No</v>
      </c>
      <c r="L363" t="str">
        <f t="shared" si="25"/>
        <v>735</v>
      </c>
      <c r="N363" s="6" t="s">
        <v>5621</v>
      </c>
      <c r="O363" s="8">
        <v>44449</v>
      </c>
      <c r="P363" s="7">
        <v>1</v>
      </c>
      <c r="Q363" s="7">
        <v>38.849999999999994</v>
      </c>
      <c r="S363" t="s">
        <v>5621</v>
      </c>
      <c r="T363" s="8">
        <v>44449</v>
      </c>
      <c r="U363">
        <v>1</v>
      </c>
      <c r="V363">
        <v>38.849999999999994</v>
      </c>
      <c r="W363" s="7">
        <v>344</v>
      </c>
      <c r="X363">
        <f t="shared" si="26"/>
        <v>7</v>
      </c>
      <c r="Y363">
        <f t="shared" si="27"/>
        <v>0</v>
      </c>
      <c r="Z363">
        <f t="shared" si="28"/>
        <v>5</v>
      </c>
      <c r="AA363" s="10">
        <f t="shared" si="29"/>
        <v>4</v>
      </c>
      <c r="AB363"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Need Attention</v>
      </c>
      <c r="AC363" t="str">
        <f>_xlfn.XLOOKUP(table_RFM_processed[[#This Row],[Customer ID]],table_RFM_preprocess[Customer ID],table_RFM_preprocess[Loyalty Card],,0)</f>
        <v>No</v>
      </c>
    </row>
    <row r="364" spans="1:29" x14ac:dyDescent="0.25">
      <c r="A364" s="2" t="s">
        <v>2521</v>
      </c>
      <c r="B364" s="3">
        <v>44058</v>
      </c>
      <c r="C364" s="2" t="s">
        <v>2522</v>
      </c>
      <c r="D364" t="s">
        <v>6146</v>
      </c>
      <c r="E364" s="2">
        <v>1</v>
      </c>
      <c r="F364" s="2" t="str">
        <f>_xlfn.XLOOKUP(C364,customers!$A$2:$A$1001,customers!$B$2:$B$1001,,0)</f>
        <v>Nicko Corps</v>
      </c>
      <c r="G364" s="2" t="str">
        <f>_xlfn.XLOOKUP(C364,customers!$A$1:$A$1001,customers!$G$1:$G$1001,,0)</f>
        <v>United States</v>
      </c>
      <c r="H364" t="str">
        <f>INDEX(products!$A$1:$G$49,MATCH(RFM_prep!$D364,products!$A$1:$A$49,0),MATCH(RFM_prep!H$2,products!$A$1:$G$1,0))</f>
        <v>Rob</v>
      </c>
      <c r="I364">
        <f>INDEX(products!$A$1:$G$49,MATCH(RFM_prep!$D364,products!$A$1:$A$49,0),MATCH(RFM_prep!I$2,products!$A$1:$G$1,0))</f>
        <v>5.97</v>
      </c>
      <c r="J364">
        <f>I364*E364</f>
        <v>5.97</v>
      </c>
      <c r="K364" t="str">
        <f>_xlfn.XLOOKUP(C364,customers!$A$2:$A$1001,customers!$I$2:$I$1001,,0)</f>
        <v>No</v>
      </c>
      <c r="L364" t="str">
        <f t="shared" si="25"/>
        <v>735</v>
      </c>
      <c r="N364" s="6" t="s">
        <v>5063</v>
      </c>
      <c r="O364" s="8">
        <v>44235</v>
      </c>
      <c r="P364" s="7">
        <v>1</v>
      </c>
      <c r="Q364" s="7">
        <v>8.0549999999999997</v>
      </c>
      <c r="S364" t="s">
        <v>5063</v>
      </c>
      <c r="T364" s="8">
        <v>44235</v>
      </c>
      <c r="U364">
        <v>1</v>
      </c>
      <c r="V364">
        <v>8.0549999999999997</v>
      </c>
      <c r="W364" s="7">
        <v>558</v>
      </c>
      <c r="X364">
        <f t="shared" si="26"/>
        <v>5</v>
      </c>
      <c r="Y364">
        <f t="shared" si="27"/>
        <v>0</v>
      </c>
      <c r="Z364">
        <f t="shared" si="28"/>
        <v>0</v>
      </c>
      <c r="AA364" s="10">
        <f t="shared" si="29"/>
        <v>1.6666666666666667</v>
      </c>
      <c r="AB364"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At Risk</v>
      </c>
      <c r="AC364" t="str">
        <f>_xlfn.XLOOKUP(table_RFM_processed[[#This Row],[Customer ID]],table_RFM_preprocess[Customer ID],table_RFM_preprocess[Loyalty Card],,0)</f>
        <v>Yes</v>
      </c>
    </row>
    <row r="365" spans="1:29" x14ac:dyDescent="0.25">
      <c r="A365" s="2" t="s">
        <v>2532</v>
      </c>
      <c r="B365" s="3">
        <v>44686</v>
      </c>
      <c r="C365" s="2" t="s">
        <v>2533</v>
      </c>
      <c r="D365" t="s">
        <v>6171</v>
      </c>
      <c r="E365" s="2">
        <v>5</v>
      </c>
      <c r="F365" s="2" t="str">
        <f>_xlfn.XLOOKUP(C365,customers!$A$2:$A$1001,customers!$B$2:$B$1001,,0)</f>
        <v>Feliks Babber</v>
      </c>
      <c r="G365" s="2" t="str">
        <f>_xlfn.XLOOKUP(C365,customers!$A$1:$A$1001,customers!$G$1:$G$1001,,0)</f>
        <v>United States</v>
      </c>
      <c r="H365" t="str">
        <f>INDEX(products!$A$1:$G$49,MATCH(RFM_prep!$D365,products!$A$1:$A$49,0),MATCH(RFM_prep!H$2,products!$A$1:$G$1,0))</f>
        <v>Exc</v>
      </c>
      <c r="I365">
        <f>INDEX(products!$A$1:$G$49,MATCH(RFM_prep!$D365,products!$A$1:$A$49,0),MATCH(RFM_prep!I$2,products!$A$1:$G$1,0))</f>
        <v>14.85</v>
      </c>
      <c r="J365">
        <f>I365*E365</f>
        <v>74.25</v>
      </c>
      <c r="K365" t="str">
        <f>_xlfn.XLOOKUP(C365,customers!$A$2:$A$1001,customers!$I$2:$I$1001,,0)</f>
        <v>Yes</v>
      </c>
      <c r="L365" t="str">
        <f t="shared" si="25"/>
        <v>107</v>
      </c>
      <c r="N365" s="6" t="s">
        <v>4798</v>
      </c>
      <c r="O365" s="8">
        <v>43563</v>
      </c>
      <c r="P365" s="7">
        <v>1</v>
      </c>
      <c r="Q365" s="7">
        <v>43.650000000000006</v>
      </c>
      <c r="S365" t="s">
        <v>4798</v>
      </c>
      <c r="T365" s="8">
        <v>43563</v>
      </c>
      <c r="U365">
        <v>1</v>
      </c>
      <c r="V365">
        <v>43.650000000000006</v>
      </c>
      <c r="W365" s="7">
        <v>1230</v>
      </c>
      <c r="X365">
        <f t="shared" si="26"/>
        <v>0</v>
      </c>
      <c r="Y365">
        <f t="shared" si="27"/>
        <v>0</v>
      </c>
      <c r="Z365">
        <f t="shared" si="28"/>
        <v>6</v>
      </c>
      <c r="AA365" s="10">
        <f t="shared" si="29"/>
        <v>2</v>
      </c>
      <c r="AB365"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At Risk</v>
      </c>
      <c r="AC365" t="str">
        <f>_xlfn.XLOOKUP(table_RFM_processed[[#This Row],[Customer ID]],table_RFM_preprocess[Customer ID],table_RFM_preprocess[Loyalty Card],,0)</f>
        <v>No</v>
      </c>
    </row>
    <row r="366" spans="1:29" x14ac:dyDescent="0.25">
      <c r="A366" s="2" t="s">
        <v>2538</v>
      </c>
      <c r="B366" s="3">
        <v>44282</v>
      </c>
      <c r="C366" s="2" t="s">
        <v>2539</v>
      </c>
      <c r="D366" t="s">
        <v>6162</v>
      </c>
      <c r="E366" s="2">
        <v>6</v>
      </c>
      <c r="F366" s="2" t="str">
        <f>_xlfn.XLOOKUP(C366,customers!$A$2:$A$1001,customers!$B$2:$B$1001,,0)</f>
        <v>Kaja Loxton</v>
      </c>
      <c r="G366" s="2" t="str">
        <f>_xlfn.XLOOKUP(C366,customers!$A$1:$A$1001,customers!$G$1:$G$1001,,0)</f>
        <v>United States</v>
      </c>
      <c r="H366" t="str">
        <f>INDEX(products!$A$1:$G$49,MATCH(RFM_prep!$D366,products!$A$1:$A$49,0),MATCH(RFM_prep!H$2,products!$A$1:$G$1,0))</f>
        <v>Lib</v>
      </c>
      <c r="I366">
        <f>INDEX(products!$A$1:$G$49,MATCH(RFM_prep!$D366,products!$A$1:$A$49,0),MATCH(RFM_prep!I$2,products!$A$1:$G$1,0))</f>
        <v>14.55</v>
      </c>
      <c r="J366">
        <f>I366*E366</f>
        <v>87.300000000000011</v>
      </c>
      <c r="K366" t="str">
        <f>_xlfn.XLOOKUP(C366,customers!$A$2:$A$1001,customers!$I$2:$I$1001,,0)</f>
        <v>No</v>
      </c>
      <c r="L366" t="str">
        <f t="shared" si="25"/>
        <v>511</v>
      </c>
      <c r="N366" s="6" t="s">
        <v>5068</v>
      </c>
      <c r="O366" s="8">
        <v>44054</v>
      </c>
      <c r="P366" s="7">
        <v>1</v>
      </c>
      <c r="Q366" s="7">
        <v>28.53</v>
      </c>
      <c r="S366" t="s">
        <v>5068</v>
      </c>
      <c r="T366" s="8">
        <v>44054</v>
      </c>
      <c r="U366">
        <v>1</v>
      </c>
      <c r="V366">
        <v>28.53</v>
      </c>
      <c r="W366" s="7">
        <v>739</v>
      </c>
      <c r="X366">
        <f t="shared" si="26"/>
        <v>4</v>
      </c>
      <c r="Y366">
        <f t="shared" si="27"/>
        <v>0</v>
      </c>
      <c r="Z366">
        <f t="shared" si="28"/>
        <v>4</v>
      </c>
      <c r="AA366" s="10">
        <f t="shared" si="29"/>
        <v>2.6666666666666665</v>
      </c>
      <c r="AB366"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At Risk</v>
      </c>
      <c r="AC366" t="str">
        <f>_xlfn.XLOOKUP(table_RFM_processed[[#This Row],[Customer ID]],table_RFM_preprocess[Customer ID],table_RFM_preprocess[Loyalty Card],,0)</f>
        <v>No</v>
      </c>
    </row>
    <row r="367" spans="1:29" x14ac:dyDescent="0.25">
      <c r="A367" s="2" t="s">
        <v>2543</v>
      </c>
      <c r="B367" s="3">
        <v>43582</v>
      </c>
      <c r="C367" s="2" t="s">
        <v>2544</v>
      </c>
      <c r="D367" t="s">
        <v>6183</v>
      </c>
      <c r="E367" s="2">
        <v>6</v>
      </c>
      <c r="F367" s="2" t="str">
        <f>_xlfn.XLOOKUP(C367,customers!$A$2:$A$1001,customers!$B$2:$B$1001,,0)</f>
        <v>Parker Tofful</v>
      </c>
      <c r="G367" s="2" t="str">
        <f>_xlfn.XLOOKUP(C367,customers!$A$1:$A$1001,customers!$G$1:$G$1001,,0)</f>
        <v>United States</v>
      </c>
      <c r="H367" t="str">
        <f>INDEX(products!$A$1:$G$49,MATCH(RFM_prep!$D367,products!$A$1:$A$49,0),MATCH(RFM_prep!H$2,products!$A$1:$G$1,0))</f>
        <v>Exc</v>
      </c>
      <c r="I367">
        <f>INDEX(products!$A$1:$G$49,MATCH(RFM_prep!$D367,products!$A$1:$A$49,0),MATCH(RFM_prep!I$2,products!$A$1:$G$1,0))</f>
        <v>12.15</v>
      </c>
      <c r="J367">
        <f>I367*E367</f>
        <v>72.900000000000006</v>
      </c>
      <c r="K367" t="str">
        <f>_xlfn.XLOOKUP(C367,customers!$A$2:$A$1001,customers!$I$2:$I$1001,,0)</f>
        <v>Yes</v>
      </c>
      <c r="L367" t="str">
        <f t="shared" si="25"/>
        <v>1211</v>
      </c>
      <c r="N367" s="6" t="s">
        <v>1023</v>
      </c>
      <c r="O367" s="8">
        <v>43816</v>
      </c>
      <c r="P367" s="7">
        <v>1</v>
      </c>
      <c r="Q367" s="7">
        <v>155.24999999999997</v>
      </c>
      <c r="S367" t="s">
        <v>1023</v>
      </c>
      <c r="T367" s="8">
        <v>43816</v>
      </c>
      <c r="U367">
        <v>1</v>
      </c>
      <c r="V367">
        <v>155.24999999999997</v>
      </c>
      <c r="W367" s="7">
        <v>977</v>
      </c>
      <c r="X367">
        <f t="shared" si="26"/>
        <v>2</v>
      </c>
      <c r="Y367">
        <f t="shared" si="27"/>
        <v>0</v>
      </c>
      <c r="Z367">
        <f t="shared" si="28"/>
        <v>9</v>
      </c>
      <c r="AA367" s="10">
        <f t="shared" si="29"/>
        <v>3.6666666666666665</v>
      </c>
      <c r="AB367"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Need Attention</v>
      </c>
      <c r="AC367" t="str">
        <f>_xlfn.XLOOKUP(table_RFM_processed[[#This Row],[Customer ID]],table_RFM_preprocess[Customer ID],table_RFM_preprocess[Loyalty Card],,0)</f>
        <v>No</v>
      </c>
    </row>
    <row r="368" spans="1:29" x14ac:dyDescent="0.25">
      <c r="A368" s="2" t="s">
        <v>2549</v>
      </c>
      <c r="B368" s="3">
        <v>44464</v>
      </c>
      <c r="C368" s="2" t="s">
        <v>2550</v>
      </c>
      <c r="D368" t="s">
        <v>6169</v>
      </c>
      <c r="E368" s="2">
        <v>1</v>
      </c>
      <c r="F368" s="2" t="str">
        <f>_xlfn.XLOOKUP(C368,customers!$A$2:$A$1001,customers!$B$2:$B$1001,,0)</f>
        <v>Casi Gwinnett</v>
      </c>
      <c r="G368" s="2" t="str">
        <f>_xlfn.XLOOKUP(C368,customers!$A$1:$A$1001,customers!$G$1:$G$1001,,0)</f>
        <v>United States</v>
      </c>
      <c r="H368" t="str">
        <f>INDEX(products!$A$1:$G$49,MATCH(RFM_prep!$D368,products!$A$1:$A$49,0),MATCH(RFM_prep!H$2,products!$A$1:$G$1,0))</f>
        <v>Lib</v>
      </c>
      <c r="I368">
        <f>INDEX(products!$A$1:$G$49,MATCH(RFM_prep!$D368,products!$A$1:$A$49,0),MATCH(RFM_prep!I$2,products!$A$1:$G$1,0))</f>
        <v>7.77</v>
      </c>
      <c r="J368">
        <f>I368*E368</f>
        <v>7.77</v>
      </c>
      <c r="K368" t="str">
        <f>_xlfn.XLOOKUP(C368,customers!$A$2:$A$1001,customers!$I$2:$I$1001,,0)</f>
        <v>No</v>
      </c>
      <c r="L368" t="str">
        <f t="shared" si="25"/>
        <v>329</v>
      </c>
      <c r="N368" s="6" t="s">
        <v>5911</v>
      </c>
      <c r="O368" s="8">
        <v>44598</v>
      </c>
      <c r="P368" s="7">
        <v>1</v>
      </c>
      <c r="Q368" s="7">
        <v>23.774999999999999</v>
      </c>
      <c r="S368" t="s">
        <v>5911</v>
      </c>
      <c r="T368" s="8">
        <v>44598</v>
      </c>
      <c r="U368">
        <v>1</v>
      </c>
      <c r="V368">
        <v>23.774999999999999</v>
      </c>
      <c r="W368" s="7">
        <v>195</v>
      </c>
      <c r="X368">
        <f t="shared" si="26"/>
        <v>8</v>
      </c>
      <c r="Y368">
        <f t="shared" si="27"/>
        <v>0</v>
      </c>
      <c r="Z368">
        <f t="shared" si="28"/>
        <v>3</v>
      </c>
      <c r="AA368" s="10">
        <f t="shared" si="29"/>
        <v>3.6666666666666665</v>
      </c>
      <c r="AB368"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Need Attention</v>
      </c>
      <c r="AC368" t="str">
        <f>_xlfn.XLOOKUP(table_RFM_processed[[#This Row],[Customer ID]],table_RFM_preprocess[Customer ID],table_RFM_preprocess[Loyalty Card],,0)</f>
        <v>Yes</v>
      </c>
    </row>
    <row r="369" spans="1:29" x14ac:dyDescent="0.25">
      <c r="A369" s="2" t="s">
        <v>2554</v>
      </c>
      <c r="B369" s="3">
        <v>43874</v>
      </c>
      <c r="C369" s="2" t="s">
        <v>2555</v>
      </c>
      <c r="D369" t="s">
        <v>6144</v>
      </c>
      <c r="E369" s="2">
        <v>6</v>
      </c>
      <c r="F369" s="2" t="str">
        <f>_xlfn.XLOOKUP(C369,customers!$A$2:$A$1001,customers!$B$2:$B$1001,,0)</f>
        <v>Saree Ellesworth</v>
      </c>
      <c r="G369" s="2" t="str">
        <f>_xlfn.XLOOKUP(C369,customers!$A$1:$A$1001,customers!$G$1:$G$1001,,0)</f>
        <v>United States</v>
      </c>
      <c r="H369" t="str">
        <f>INDEX(products!$A$1:$G$49,MATCH(RFM_prep!$D369,products!$A$1:$A$49,0),MATCH(RFM_prep!H$2,products!$A$1:$G$1,0))</f>
        <v>Exc</v>
      </c>
      <c r="I369">
        <f>INDEX(products!$A$1:$G$49,MATCH(RFM_prep!$D369,products!$A$1:$A$49,0),MATCH(RFM_prep!I$2,products!$A$1:$G$1,0))</f>
        <v>7.29</v>
      </c>
      <c r="J369">
        <f>I369*E369</f>
        <v>43.74</v>
      </c>
      <c r="K369" t="str">
        <f>_xlfn.XLOOKUP(C369,customers!$A$2:$A$1001,customers!$I$2:$I$1001,,0)</f>
        <v>No</v>
      </c>
      <c r="L369" t="str">
        <f t="shared" si="25"/>
        <v>919</v>
      </c>
      <c r="N369" s="6" t="s">
        <v>4736</v>
      </c>
      <c r="O369" s="8">
        <v>43847</v>
      </c>
      <c r="P369" s="7">
        <v>1</v>
      </c>
      <c r="Q369" s="7">
        <v>19.02</v>
      </c>
      <c r="S369" t="s">
        <v>4736</v>
      </c>
      <c r="T369" s="8">
        <v>43847</v>
      </c>
      <c r="U369">
        <v>1</v>
      </c>
      <c r="V369">
        <v>19.02</v>
      </c>
      <c r="W369" s="7">
        <v>946</v>
      </c>
      <c r="X369">
        <f t="shared" si="26"/>
        <v>2</v>
      </c>
      <c r="Y369">
        <f t="shared" si="27"/>
        <v>0</v>
      </c>
      <c r="Z369">
        <f t="shared" si="28"/>
        <v>2</v>
      </c>
      <c r="AA369" s="10">
        <f t="shared" si="29"/>
        <v>1.3333333333333333</v>
      </c>
      <c r="AB369"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At Risk</v>
      </c>
      <c r="AC369" t="str">
        <f>_xlfn.XLOOKUP(table_RFM_processed[[#This Row],[Customer ID]],table_RFM_preprocess[Customer ID],table_RFM_preprocess[Loyalty Card],,0)</f>
        <v>No</v>
      </c>
    </row>
    <row r="370" spans="1:29" x14ac:dyDescent="0.25">
      <c r="A370" s="2" t="s">
        <v>2559</v>
      </c>
      <c r="B370" s="3">
        <v>44393</v>
      </c>
      <c r="C370" s="2" t="s">
        <v>2560</v>
      </c>
      <c r="D370" t="s">
        <v>6159</v>
      </c>
      <c r="E370" s="2">
        <v>2</v>
      </c>
      <c r="F370" s="2" t="str">
        <f>_xlfn.XLOOKUP(C370,customers!$A$2:$A$1001,customers!$B$2:$B$1001,,0)</f>
        <v>Silvio Iorizzi</v>
      </c>
      <c r="G370" s="2" t="str">
        <f>_xlfn.XLOOKUP(C370,customers!$A$1:$A$1001,customers!$G$1:$G$1001,,0)</f>
        <v>United States</v>
      </c>
      <c r="H370" t="str">
        <f>INDEX(products!$A$1:$G$49,MATCH(RFM_prep!$D370,products!$A$1:$A$49,0),MATCH(RFM_prep!H$2,products!$A$1:$G$1,0))</f>
        <v>Lib</v>
      </c>
      <c r="I370">
        <f>INDEX(products!$A$1:$G$49,MATCH(RFM_prep!$D370,products!$A$1:$A$49,0),MATCH(RFM_prep!I$2,products!$A$1:$G$1,0))</f>
        <v>4.3650000000000002</v>
      </c>
      <c r="J370">
        <f>I370*E370</f>
        <v>8.73</v>
      </c>
      <c r="K370" t="str">
        <f>_xlfn.XLOOKUP(C370,customers!$A$2:$A$1001,customers!$I$2:$I$1001,,0)</f>
        <v>Yes</v>
      </c>
      <c r="L370" t="str">
        <f t="shared" si="25"/>
        <v>400</v>
      </c>
      <c r="N370" s="6" t="s">
        <v>5247</v>
      </c>
      <c r="O370" s="8">
        <v>44755</v>
      </c>
      <c r="P370" s="7">
        <v>1</v>
      </c>
      <c r="Q370" s="7">
        <v>4.3650000000000002</v>
      </c>
      <c r="S370" t="s">
        <v>5247</v>
      </c>
      <c r="T370" s="8">
        <v>44755</v>
      </c>
      <c r="U370">
        <v>1</v>
      </c>
      <c r="V370">
        <v>4.3650000000000002</v>
      </c>
      <c r="W370" s="7">
        <v>38</v>
      </c>
      <c r="X370">
        <f t="shared" si="26"/>
        <v>9</v>
      </c>
      <c r="Y370">
        <f t="shared" si="27"/>
        <v>0</v>
      </c>
      <c r="Z370">
        <f t="shared" si="28"/>
        <v>0</v>
      </c>
      <c r="AA370" s="10">
        <f t="shared" si="29"/>
        <v>3</v>
      </c>
      <c r="AB370"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Need Attention</v>
      </c>
      <c r="AC370" t="str">
        <f>_xlfn.XLOOKUP(table_RFM_processed[[#This Row],[Customer ID]],table_RFM_preprocess[Customer ID],table_RFM_preprocess[Loyalty Card],,0)</f>
        <v>No</v>
      </c>
    </row>
    <row r="371" spans="1:29" x14ac:dyDescent="0.25">
      <c r="A371" s="2" t="s">
        <v>2563</v>
      </c>
      <c r="B371" s="3">
        <v>44692</v>
      </c>
      <c r="C371" s="2" t="s">
        <v>2564</v>
      </c>
      <c r="D371" t="s">
        <v>6166</v>
      </c>
      <c r="E371" s="2">
        <v>2</v>
      </c>
      <c r="F371" s="2" t="str">
        <f>_xlfn.XLOOKUP(C371,customers!$A$2:$A$1001,customers!$B$2:$B$1001,,0)</f>
        <v>Leesa Flaonier</v>
      </c>
      <c r="G371" s="2" t="str">
        <f>_xlfn.XLOOKUP(C371,customers!$A$1:$A$1001,customers!$G$1:$G$1001,,0)</f>
        <v>United States</v>
      </c>
      <c r="H371" t="str">
        <f>INDEX(products!$A$1:$G$49,MATCH(RFM_prep!$D371,products!$A$1:$A$49,0),MATCH(RFM_prep!H$2,products!$A$1:$G$1,0))</f>
        <v>Exc</v>
      </c>
      <c r="I371">
        <f>INDEX(products!$A$1:$G$49,MATCH(RFM_prep!$D371,products!$A$1:$A$49,0),MATCH(RFM_prep!I$2,products!$A$1:$G$1,0))</f>
        <v>31.624999999999996</v>
      </c>
      <c r="J371">
        <f>I371*E371</f>
        <v>63.249999999999993</v>
      </c>
      <c r="K371" t="str">
        <f>_xlfn.XLOOKUP(C371,customers!$A$2:$A$1001,customers!$I$2:$I$1001,,0)</f>
        <v>No</v>
      </c>
      <c r="L371" t="str">
        <f t="shared" si="25"/>
        <v>101</v>
      </c>
      <c r="N371" s="6" t="s">
        <v>3951</v>
      </c>
      <c r="O371" s="8">
        <v>43761</v>
      </c>
      <c r="P371" s="7">
        <v>1</v>
      </c>
      <c r="Q371" s="7">
        <v>5.97</v>
      </c>
      <c r="S371" t="s">
        <v>3951</v>
      </c>
      <c r="T371" s="8">
        <v>43761</v>
      </c>
      <c r="U371">
        <v>1</v>
      </c>
      <c r="V371">
        <v>5.97</v>
      </c>
      <c r="W371" s="7">
        <v>1032</v>
      </c>
      <c r="X371">
        <f t="shared" si="26"/>
        <v>2</v>
      </c>
      <c r="Y371">
        <f t="shared" si="27"/>
        <v>0</v>
      </c>
      <c r="Z371">
        <f t="shared" si="28"/>
        <v>0</v>
      </c>
      <c r="AA371" s="10">
        <f t="shared" si="29"/>
        <v>0.66666666666666663</v>
      </c>
      <c r="AB371"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Lost</v>
      </c>
      <c r="AC371" t="str">
        <f>_xlfn.XLOOKUP(table_RFM_processed[[#This Row],[Customer ID]],table_RFM_preprocess[Customer ID],table_RFM_preprocess[Loyalty Card],,0)</f>
        <v>No</v>
      </c>
    </row>
    <row r="372" spans="1:29" x14ac:dyDescent="0.25">
      <c r="A372" s="2" t="s">
        <v>2569</v>
      </c>
      <c r="B372" s="3">
        <v>43500</v>
      </c>
      <c r="C372" s="2" t="s">
        <v>2570</v>
      </c>
      <c r="D372" t="s">
        <v>6176</v>
      </c>
      <c r="E372" s="2">
        <v>1</v>
      </c>
      <c r="F372" s="2" t="str">
        <f>_xlfn.XLOOKUP(C372,customers!$A$2:$A$1001,customers!$B$2:$B$1001,,0)</f>
        <v>Abba Pummell</v>
      </c>
      <c r="G372" s="2" t="str">
        <f>_xlfn.XLOOKUP(C372,customers!$A$1:$A$1001,customers!$G$1:$G$1001,,0)</f>
        <v>United States</v>
      </c>
      <c r="H372" t="str">
        <f>INDEX(products!$A$1:$G$49,MATCH(RFM_prep!$D372,products!$A$1:$A$49,0),MATCH(RFM_prep!H$2,products!$A$1:$G$1,0))</f>
        <v>Exc</v>
      </c>
      <c r="I372">
        <f>INDEX(products!$A$1:$G$49,MATCH(RFM_prep!$D372,products!$A$1:$A$49,0),MATCH(RFM_prep!I$2,products!$A$1:$G$1,0))</f>
        <v>8.91</v>
      </c>
      <c r="J372">
        <f>I372*E372</f>
        <v>8.91</v>
      </c>
      <c r="K372" t="str">
        <f>_xlfn.XLOOKUP(C372,customers!$A$2:$A$1001,customers!$I$2:$I$1001,,0)</f>
        <v>Yes</v>
      </c>
      <c r="L372" t="str">
        <f t="shared" si="25"/>
        <v>1293</v>
      </c>
      <c r="N372" s="6" t="s">
        <v>1855</v>
      </c>
      <c r="O372" s="8">
        <v>43918</v>
      </c>
      <c r="P372" s="7">
        <v>1</v>
      </c>
      <c r="Q372" s="7">
        <v>36.450000000000003</v>
      </c>
      <c r="S372" t="s">
        <v>1855</v>
      </c>
      <c r="T372" s="8">
        <v>43918</v>
      </c>
      <c r="U372">
        <v>1</v>
      </c>
      <c r="V372">
        <v>36.450000000000003</v>
      </c>
      <c r="W372" s="7">
        <v>875</v>
      </c>
      <c r="X372">
        <f t="shared" si="26"/>
        <v>3</v>
      </c>
      <c r="Y372">
        <f t="shared" si="27"/>
        <v>0</v>
      </c>
      <c r="Z372">
        <f t="shared" si="28"/>
        <v>5</v>
      </c>
      <c r="AA372" s="10">
        <f t="shared" si="29"/>
        <v>2.6666666666666665</v>
      </c>
      <c r="AB372"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At Risk</v>
      </c>
      <c r="AC372" t="str">
        <f>_xlfn.XLOOKUP(table_RFM_processed[[#This Row],[Customer ID]],table_RFM_preprocess[Customer ID],table_RFM_preprocess[Loyalty Card],,0)</f>
        <v>Yes</v>
      </c>
    </row>
    <row r="373" spans="1:29" x14ac:dyDescent="0.25">
      <c r="A373" s="2" t="s">
        <v>2573</v>
      </c>
      <c r="B373" s="3">
        <v>43501</v>
      </c>
      <c r="C373" s="2" t="s">
        <v>2574</v>
      </c>
      <c r="D373" t="s">
        <v>6183</v>
      </c>
      <c r="E373" s="2">
        <v>2</v>
      </c>
      <c r="F373" s="2" t="str">
        <f>_xlfn.XLOOKUP(C373,customers!$A$2:$A$1001,customers!$B$2:$B$1001,,0)</f>
        <v>Corinna Catcheside</v>
      </c>
      <c r="G373" s="2" t="str">
        <f>_xlfn.XLOOKUP(C373,customers!$A$1:$A$1001,customers!$G$1:$G$1001,,0)</f>
        <v>United States</v>
      </c>
      <c r="H373" t="str">
        <f>INDEX(products!$A$1:$G$49,MATCH(RFM_prep!$D373,products!$A$1:$A$49,0),MATCH(RFM_prep!H$2,products!$A$1:$G$1,0))</f>
        <v>Exc</v>
      </c>
      <c r="I373">
        <f>INDEX(products!$A$1:$G$49,MATCH(RFM_prep!$D373,products!$A$1:$A$49,0),MATCH(RFM_prep!I$2,products!$A$1:$G$1,0))</f>
        <v>12.15</v>
      </c>
      <c r="J373">
        <f>I373*E373</f>
        <v>24.3</v>
      </c>
      <c r="K373" t="str">
        <f>_xlfn.XLOOKUP(C373,customers!$A$2:$A$1001,customers!$I$2:$I$1001,,0)</f>
        <v>Yes</v>
      </c>
      <c r="L373" t="str">
        <f t="shared" si="25"/>
        <v>1292</v>
      </c>
      <c r="N373" s="6" t="s">
        <v>3878</v>
      </c>
      <c r="O373" s="8">
        <v>44492</v>
      </c>
      <c r="P373" s="7">
        <v>1</v>
      </c>
      <c r="Q373" s="7">
        <v>7.77</v>
      </c>
      <c r="S373" t="s">
        <v>3878</v>
      </c>
      <c r="T373" s="8">
        <v>44492</v>
      </c>
      <c r="U373">
        <v>1</v>
      </c>
      <c r="V373">
        <v>7.77</v>
      </c>
      <c r="W373" s="7">
        <v>301</v>
      </c>
      <c r="X373">
        <f t="shared" si="26"/>
        <v>7</v>
      </c>
      <c r="Y373">
        <f t="shared" si="27"/>
        <v>0</v>
      </c>
      <c r="Z373">
        <f t="shared" si="28"/>
        <v>0</v>
      </c>
      <c r="AA373" s="10">
        <f t="shared" si="29"/>
        <v>2.3333333333333335</v>
      </c>
      <c r="AB373"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At Risk</v>
      </c>
      <c r="AC373" t="str">
        <f>_xlfn.XLOOKUP(table_RFM_processed[[#This Row],[Customer ID]],table_RFM_preprocess[Customer ID],table_RFM_preprocess[Loyalty Card],,0)</f>
        <v>No</v>
      </c>
    </row>
    <row r="374" spans="1:29" x14ac:dyDescent="0.25">
      <c r="A374" s="2" t="s">
        <v>2579</v>
      </c>
      <c r="B374" s="3">
        <v>44705</v>
      </c>
      <c r="C374" s="2" t="s">
        <v>2580</v>
      </c>
      <c r="D374" t="s">
        <v>6180</v>
      </c>
      <c r="E374" s="2">
        <v>6</v>
      </c>
      <c r="F374" s="2" t="str">
        <f>_xlfn.XLOOKUP(C374,customers!$A$2:$A$1001,customers!$B$2:$B$1001,,0)</f>
        <v>Cortney Gibbonson</v>
      </c>
      <c r="G374" s="2" t="str">
        <f>_xlfn.XLOOKUP(C374,customers!$A$1:$A$1001,customers!$G$1:$G$1001,,0)</f>
        <v>United States</v>
      </c>
      <c r="H374" t="str">
        <f>INDEX(products!$A$1:$G$49,MATCH(RFM_prep!$D374,products!$A$1:$A$49,0),MATCH(RFM_prep!H$2,products!$A$1:$G$1,0))</f>
        <v>Ara</v>
      </c>
      <c r="I374">
        <f>INDEX(products!$A$1:$G$49,MATCH(RFM_prep!$D374,products!$A$1:$A$49,0),MATCH(RFM_prep!I$2,products!$A$1:$G$1,0))</f>
        <v>7.77</v>
      </c>
      <c r="J374">
        <f>I374*E374</f>
        <v>46.62</v>
      </c>
      <c r="K374" t="str">
        <f>_xlfn.XLOOKUP(C374,customers!$A$2:$A$1001,customers!$I$2:$I$1001,,0)</f>
        <v>Yes</v>
      </c>
      <c r="L374" t="str">
        <f t="shared" si="25"/>
        <v>88</v>
      </c>
      <c r="N374" s="6" t="s">
        <v>5165</v>
      </c>
      <c r="O374" s="8">
        <v>44540</v>
      </c>
      <c r="P374" s="7">
        <v>1</v>
      </c>
      <c r="Q374" s="7">
        <v>20.625</v>
      </c>
      <c r="S374" t="s">
        <v>5165</v>
      </c>
      <c r="T374" s="8">
        <v>44540</v>
      </c>
      <c r="U374">
        <v>1</v>
      </c>
      <c r="V374">
        <v>20.625</v>
      </c>
      <c r="W374" s="7">
        <v>253</v>
      </c>
      <c r="X374">
        <f t="shared" si="26"/>
        <v>8</v>
      </c>
      <c r="Y374">
        <f t="shared" si="27"/>
        <v>0</v>
      </c>
      <c r="Z374">
        <f t="shared" si="28"/>
        <v>3</v>
      </c>
      <c r="AA374" s="10">
        <f t="shared" si="29"/>
        <v>3.6666666666666665</v>
      </c>
      <c r="AB374"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Need Attention</v>
      </c>
      <c r="AC374" t="str">
        <f>_xlfn.XLOOKUP(table_RFM_processed[[#This Row],[Customer ID]],table_RFM_preprocess[Customer ID],table_RFM_preprocess[Loyalty Card],,0)</f>
        <v>No</v>
      </c>
    </row>
    <row r="375" spans="1:29" x14ac:dyDescent="0.25">
      <c r="A375" s="2" t="s">
        <v>2585</v>
      </c>
      <c r="B375" s="3">
        <v>44108</v>
      </c>
      <c r="C375" s="2" t="s">
        <v>2586</v>
      </c>
      <c r="D375" t="s">
        <v>6173</v>
      </c>
      <c r="E375" s="2">
        <v>6</v>
      </c>
      <c r="F375" s="2" t="str">
        <f>_xlfn.XLOOKUP(C375,customers!$A$2:$A$1001,customers!$B$2:$B$1001,,0)</f>
        <v>Terri Farra</v>
      </c>
      <c r="G375" s="2" t="str">
        <f>_xlfn.XLOOKUP(C375,customers!$A$1:$A$1001,customers!$G$1:$G$1001,,0)</f>
        <v>United States</v>
      </c>
      <c r="H375" t="str">
        <f>INDEX(products!$A$1:$G$49,MATCH(RFM_prep!$D375,products!$A$1:$A$49,0),MATCH(RFM_prep!H$2,products!$A$1:$G$1,0))</f>
        <v>Rob</v>
      </c>
      <c r="I375">
        <f>INDEX(products!$A$1:$G$49,MATCH(RFM_prep!$D375,products!$A$1:$A$49,0),MATCH(RFM_prep!I$2,products!$A$1:$G$1,0))</f>
        <v>7.169999999999999</v>
      </c>
      <c r="J375">
        <f>I375*E375</f>
        <v>43.019999999999996</v>
      </c>
      <c r="K375" t="str">
        <f>_xlfn.XLOOKUP(C375,customers!$A$2:$A$1001,customers!$I$2:$I$1001,,0)</f>
        <v>No</v>
      </c>
      <c r="L375" t="str">
        <f t="shared" si="25"/>
        <v>685</v>
      </c>
      <c r="N375" s="6" t="s">
        <v>2678</v>
      </c>
      <c r="O375" s="8">
        <v>44130</v>
      </c>
      <c r="P375" s="7">
        <v>1</v>
      </c>
      <c r="Q375" s="7">
        <v>11.654999999999999</v>
      </c>
      <c r="S375" t="s">
        <v>2678</v>
      </c>
      <c r="T375" s="8">
        <v>44130</v>
      </c>
      <c r="U375">
        <v>1</v>
      </c>
      <c r="V375">
        <v>11.654999999999999</v>
      </c>
      <c r="W375" s="7">
        <v>663</v>
      </c>
      <c r="X375">
        <f t="shared" si="26"/>
        <v>4</v>
      </c>
      <c r="Y375">
        <f t="shared" si="27"/>
        <v>0</v>
      </c>
      <c r="Z375">
        <f t="shared" si="28"/>
        <v>1</v>
      </c>
      <c r="AA375" s="10">
        <f t="shared" si="29"/>
        <v>1.6666666666666667</v>
      </c>
      <c r="AB375"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At Risk</v>
      </c>
      <c r="AC375" t="str">
        <f>_xlfn.XLOOKUP(table_RFM_processed[[#This Row],[Customer ID]],table_RFM_preprocess[Customer ID],table_RFM_preprocess[Loyalty Card],,0)</f>
        <v>Yes</v>
      </c>
    </row>
    <row r="376" spans="1:29" x14ac:dyDescent="0.25">
      <c r="A376" s="2" t="s">
        <v>2591</v>
      </c>
      <c r="B376" s="3">
        <v>44742</v>
      </c>
      <c r="C376" s="2" t="s">
        <v>2592</v>
      </c>
      <c r="D376" t="s">
        <v>6158</v>
      </c>
      <c r="E376" s="2">
        <v>3</v>
      </c>
      <c r="F376" s="2" t="str">
        <f>_xlfn.XLOOKUP(C376,customers!$A$2:$A$1001,customers!$B$2:$B$1001,,0)</f>
        <v>Corney Curme</v>
      </c>
      <c r="G376" s="2" t="str">
        <f>_xlfn.XLOOKUP(C376,customers!$A$1:$A$1001,customers!$G$1:$G$1001,,0)</f>
        <v>Ireland</v>
      </c>
      <c r="H376" t="str">
        <f>INDEX(products!$A$1:$G$49,MATCH(RFM_prep!$D376,products!$A$1:$A$49,0),MATCH(RFM_prep!H$2,products!$A$1:$G$1,0))</f>
        <v>Ara</v>
      </c>
      <c r="I376">
        <f>INDEX(products!$A$1:$G$49,MATCH(RFM_prep!$D376,products!$A$1:$A$49,0),MATCH(RFM_prep!I$2,products!$A$1:$G$1,0))</f>
        <v>5.97</v>
      </c>
      <c r="J376">
        <f>I376*E376</f>
        <v>17.91</v>
      </c>
      <c r="K376" t="str">
        <f>_xlfn.XLOOKUP(C376,customers!$A$2:$A$1001,customers!$I$2:$I$1001,,0)</f>
        <v>Yes</v>
      </c>
      <c r="L376" t="str">
        <f t="shared" si="25"/>
        <v>51</v>
      </c>
      <c r="N376" s="6" t="s">
        <v>3083</v>
      </c>
      <c r="O376" s="8">
        <v>43840</v>
      </c>
      <c r="P376" s="7">
        <v>1</v>
      </c>
      <c r="Q376" s="7">
        <v>23.774999999999999</v>
      </c>
      <c r="S376" t="s">
        <v>3083</v>
      </c>
      <c r="T376" s="8">
        <v>43840</v>
      </c>
      <c r="U376">
        <v>1</v>
      </c>
      <c r="V376">
        <v>23.774999999999999</v>
      </c>
      <c r="W376" s="7">
        <v>953</v>
      </c>
      <c r="X376">
        <f t="shared" si="26"/>
        <v>2</v>
      </c>
      <c r="Y376">
        <f t="shared" si="27"/>
        <v>0</v>
      </c>
      <c r="Z376">
        <f t="shared" si="28"/>
        <v>3</v>
      </c>
      <c r="AA376" s="10">
        <f t="shared" si="29"/>
        <v>1.6666666666666667</v>
      </c>
      <c r="AB376"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At Risk</v>
      </c>
      <c r="AC376" t="str">
        <f>_xlfn.XLOOKUP(table_RFM_processed[[#This Row],[Customer ID]],table_RFM_preprocess[Customer ID],table_RFM_preprocess[Loyalty Card],,0)</f>
        <v>No</v>
      </c>
    </row>
    <row r="377" spans="1:29" x14ac:dyDescent="0.25">
      <c r="A377" s="2" t="s">
        <v>2597</v>
      </c>
      <c r="B377" s="3">
        <v>44125</v>
      </c>
      <c r="C377" s="2" t="s">
        <v>2598</v>
      </c>
      <c r="D377" t="s">
        <v>6161</v>
      </c>
      <c r="E377" s="2">
        <v>4</v>
      </c>
      <c r="F377" s="2" t="str">
        <f>_xlfn.XLOOKUP(C377,customers!$A$2:$A$1001,customers!$B$2:$B$1001,,0)</f>
        <v>Gothart Bamfield</v>
      </c>
      <c r="G377" s="2" t="str">
        <f>_xlfn.XLOOKUP(C377,customers!$A$1:$A$1001,customers!$G$1:$G$1001,,0)</f>
        <v>United States</v>
      </c>
      <c r="H377" t="str">
        <f>INDEX(products!$A$1:$G$49,MATCH(RFM_prep!$D377,products!$A$1:$A$49,0),MATCH(RFM_prep!H$2,products!$A$1:$G$1,0))</f>
        <v>Lib</v>
      </c>
      <c r="I377">
        <f>INDEX(products!$A$1:$G$49,MATCH(RFM_prep!$D377,products!$A$1:$A$49,0),MATCH(RFM_prep!I$2,products!$A$1:$G$1,0))</f>
        <v>9.51</v>
      </c>
      <c r="J377">
        <f>I377*E377</f>
        <v>38.04</v>
      </c>
      <c r="K377" t="str">
        <f>_xlfn.XLOOKUP(C377,customers!$A$2:$A$1001,customers!$I$2:$I$1001,,0)</f>
        <v>Yes</v>
      </c>
      <c r="L377" t="str">
        <f t="shared" si="25"/>
        <v>668</v>
      </c>
      <c r="N377" s="6" t="s">
        <v>873</v>
      </c>
      <c r="O377" s="8">
        <v>43754</v>
      </c>
      <c r="P377" s="7">
        <v>1</v>
      </c>
      <c r="Q377" s="7">
        <v>2.9849999999999999</v>
      </c>
      <c r="S377" t="s">
        <v>873</v>
      </c>
      <c r="T377" s="8">
        <v>43754</v>
      </c>
      <c r="U377">
        <v>1</v>
      </c>
      <c r="V377">
        <v>2.9849999999999999</v>
      </c>
      <c r="W377" s="7">
        <v>1039</v>
      </c>
      <c r="X377">
        <f t="shared" si="26"/>
        <v>2</v>
      </c>
      <c r="Y377">
        <f t="shared" si="27"/>
        <v>0</v>
      </c>
      <c r="Z377">
        <f t="shared" si="28"/>
        <v>0</v>
      </c>
      <c r="AA377" s="10">
        <f t="shared" si="29"/>
        <v>0.66666666666666663</v>
      </c>
      <c r="AB377"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Lost</v>
      </c>
      <c r="AC377" t="str">
        <f>_xlfn.XLOOKUP(table_RFM_processed[[#This Row],[Customer ID]],table_RFM_preprocess[Customer ID],table_RFM_preprocess[Loyalty Card],,0)</f>
        <v>No</v>
      </c>
    </row>
    <row r="378" spans="1:29" x14ac:dyDescent="0.25">
      <c r="A378" s="2" t="s">
        <v>2603</v>
      </c>
      <c r="B378" s="3">
        <v>44120</v>
      </c>
      <c r="C378" s="2" t="s">
        <v>2604</v>
      </c>
      <c r="D378" t="s">
        <v>6152</v>
      </c>
      <c r="E378" s="2">
        <v>2</v>
      </c>
      <c r="F378" s="2" t="str">
        <f>_xlfn.XLOOKUP(C378,customers!$A$2:$A$1001,customers!$B$2:$B$1001,,0)</f>
        <v>Waylin Hollingdale</v>
      </c>
      <c r="G378" s="2" t="str">
        <f>_xlfn.XLOOKUP(C378,customers!$A$1:$A$1001,customers!$G$1:$G$1001,,0)</f>
        <v>United States</v>
      </c>
      <c r="H378" t="str">
        <f>INDEX(products!$A$1:$G$49,MATCH(RFM_prep!$D378,products!$A$1:$A$49,0),MATCH(RFM_prep!H$2,products!$A$1:$G$1,0))</f>
        <v>Ara</v>
      </c>
      <c r="I378">
        <f>INDEX(products!$A$1:$G$49,MATCH(RFM_prep!$D378,products!$A$1:$A$49,0),MATCH(RFM_prep!I$2,products!$A$1:$G$1,0))</f>
        <v>3.375</v>
      </c>
      <c r="J378">
        <f>I378*E378</f>
        <v>6.75</v>
      </c>
      <c r="K378" t="str">
        <f>_xlfn.XLOOKUP(C378,customers!$A$2:$A$1001,customers!$I$2:$I$1001,,0)</f>
        <v>Yes</v>
      </c>
      <c r="L378" t="str">
        <f t="shared" si="25"/>
        <v>673</v>
      </c>
      <c r="N378" s="6" t="s">
        <v>6112</v>
      </c>
      <c r="O378" s="8">
        <v>43836</v>
      </c>
      <c r="P378" s="7">
        <v>1</v>
      </c>
      <c r="Q378" s="7">
        <v>27.484999999999996</v>
      </c>
      <c r="S378" t="s">
        <v>6112</v>
      </c>
      <c r="T378" s="8">
        <v>43836</v>
      </c>
      <c r="U378">
        <v>1</v>
      </c>
      <c r="V378">
        <v>27.484999999999996</v>
      </c>
      <c r="W378" s="7">
        <v>957</v>
      </c>
      <c r="X378">
        <f t="shared" si="26"/>
        <v>2</v>
      </c>
      <c r="Y378">
        <f t="shared" si="27"/>
        <v>0</v>
      </c>
      <c r="Z378">
        <f t="shared" si="28"/>
        <v>4</v>
      </c>
      <c r="AA378" s="10">
        <f t="shared" si="29"/>
        <v>2</v>
      </c>
      <c r="AB378"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At Risk</v>
      </c>
      <c r="AC378" t="str">
        <f>_xlfn.XLOOKUP(table_RFM_processed[[#This Row],[Customer ID]],table_RFM_preprocess[Customer ID],table_RFM_preprocess[Loyalty Card],,0)</f>
        <v>No</v>
      </c>
    </row>
    <row r="379" spans="1:29" x14ac:dyDescent="0.25">
      <c r="A379" s="2" t="s">
        <v>2609</v>
      </c>
      <c r="B379" s="3">
        <v>44097</v>
      </c>
      <c r="C379" s="2" t="s">
        <v>2610</v>
      </c>
      <c r="D379" t="s">
        <v>6146</v>
      </c>
      <c r="E379" s="2">
        <v>1</v>
      </c>
      <c r="F379" s="2" t="str">
        <f>_xlfn.XLOOKUP(C379,customers!$A$2:$A$1001,customers!$B$2:$B$1001,,0)</f>
        <v>Judd De Leek</v>
      </c>
      <c r="G379" s="2" t="str">
        <f>_xlfn.XLOOKUP(C379,customers!$A$1:$A$1001,customers!$G$1:$G$1001,,0)</f>
        <v>United States</v>
      </c>
      <c r="H379" t="str">
        <f>INDEX(products!$A$1:$G$49,MATCH(RFM_prep!$D379,products!$A$1:$A$49,0),MATCH(RFM_prep!H$2,products!$A$1:$G$1,0))</f>
        <v>Rob</v>
      </c>
      <c r="I379">
        <f>INDEX(products!$A$1:$G$49,MATCH(RFM_prep!$D379,products!$A$1:$A$49,0),MATCH(RFM_prep!I$2,products!$A$1:$G$1,0))</f>
        <v>5.97</v>
      </c>
      <c r="J379">
        <f>I379*E379</f>
        <v>5.97</v>
      </c>
      <c r="K379" t="str">
        <f>_xlfn.XLOOKUP(C379,customers!$A$2:$A$1001,customers!$I$2:$I$1001,,0)</f>
        <v>Yes</v>
      </c>
      <c r="L379" t="str">
        <f t="shared" si="25"/>
        <v>696</v>
      </c>
      <c r="N379" s="6" t="s">
        <v>1465</v>
      </c>
      <c r="O379" s="8">
        <v>44720</v>
      </c>
      <c r="P379" s="7">
        <v>1</v>
      </c>
      <c r="Q379" s="7">
        <v>91.539999999999992</v>
      </c>
      <c r="S379" t="s">
        <v>1465</v>
      </c>
      <c r="T379" s="8">
        <v>44720</v>
      </c>
      <c r="U379">
        <v>1</v>
      </c>
      <c r="V379">
        <v>91.539999999999992</v>
      </c>
      <c r="W379" s="7">
        <v>73</v>
      </c>
      <c r="X379">
        <f t="shared" si="26"/>
        <v>9</v>
      </c>
      <c r="Y379">
        <f t="shared" si="27"/>
        <v>0</v>
      </c>
      <c r="Z379">
        <f t="shared" si="28"/>
        <v>8</v>
      </c>
      <c r="AA379" s="10">
        <f t="shared" si="29"/>
        <v>5.666666666666667</v>
      </c>
      <c r="AB379"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Need Attention</v>
      </c>
      <c r="AC379" t="str">
        <f>_xlfn.XLOOKUP(table_RFM_processed[[#This Row],[Customer ID]],table_RFM_preprocess[Customer ID],table_RFM_preprocess[Loyalty Card],,0)</f>
        <v>No</v>
      </c>
    </row>
    <row r="380" spans="1:29" x14ac:dyDescent="0.25">
      <c r="A380" s="2" t="s">
        <v>2615</v>
      </c>
      <c r="B380" s="3">
        <v>43532</v>
      </c>
      <c r="C380" s="2" t="s">
        <v>2616</v>
      </c>
      <c r="D380" t="s">
        <v>6163</v>
      </c>
      <c r="E380" s="2">
        <v>3</v>
      </c>
      <c r="F380" s="2" t="str">
        <f>_xlfn.XLOOKUP(C380,customers!$A$2:$A$1001,customers!$B$2:$B$1001,,0)</f>
        <v>Vanya Skullet</v>
      </c>
      <c r="G380" s="2" t="str">
        <f>_xlfn.XLOOKUP(C380,customers!$A$1:$A$1001,customers!$G$1:$G$1001,,0)</f>
        <v>Ireland</v>
      </c>
      <c r="H380" t="str">
        <f>INDEX(products!$A$1:$G$49,MATCH(RFM_prep!$D380,products!$A$1:$A$49,0),MATCH(RFM_prep!H$2,products!$A$1:$G$1,0))</f>
        <v>Rob</v>
      </c>
      <c r="I380">
        <f>INDEX(products!$A$1:$G$49,MATCH(RFM_prep!$D380,products!$A$1:$A$49,0),MATCH(RFM_prep!I$2,products!$A$1:$G$1,0))</f>
        <v>2.6849999999999996</v>
      </c>
      <c r="J380">
        <f>I380*E380</f>
        <v>8.0549999999999997</v>
      </c>
      <c r="K380" t="str">
        <f>_xlfn.XLOOKUP(C380,customers!$A$2:$A$1001,customers!$I$2:$I$1001,,0)</f>
        <v>No</v>
      </c>
      <c r="L380" t="str">
        <f t="shared" si="25"/>
        <v>1261</v>
      </c>
      <c r="N380" s="6" t="s">
        <v>3725</v>
      </c>
      <c r="O380" s="8">
        <v>43515</v>
      </c>
      <c r="P380" s="7">
        <v>1</v>
      </c>
      <c r="Q380" s="7">
        <v>5.97</v>
      </c>
      <c r="S380" t="s">
        <v>3725</v>
      </c>
      <c r="T380" s="8">
        <v>43515</v>
      </c>
      <c r="U380">
        <v>1</v>
      </c>
      <c r="V380">
        <v>5.97</v>
      </c>
      <c r="W380" s="7">
        <v>1278</v>
      </c>
      <c r="X380">
        <f t="shared" si="26"/>
        <v>0</v>
      </c>
      <c r="Y380">
        <f t="shared" si="27"/>
        <v>0</v>
      </c>
      <c r="Z380">
        <f t="shared" si="28"/>
        <v>0</v>
      </c>
      <c r="AA380" s="10">
        <f t="shared" si="29"/>
        <v>0</v>
      </c>
      <c r="AB380"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Lost</v>
      </c>
      <c r="AC380" t="str">
        <f>_xlfn.XLOOKUP(table_RFM_processed[[#This Row],[Customer ID]],table_RFM_preprocess[Customer ID],table_RFM_preprocess[Loyalty Card],,0)</f>
        <v>Yes</v>
      </c>
    </row>
    <row r="381" spans="1:29" x14ac:dyDescent="0.25">
      <c r="A381" s="2" t="s">
        <v>2621</v>
      </c>
      <c r="B381" s="3">
        <v>44377</v>
      </c>
      <c r="C381" s="2" t="s">
        <v>2622</v>
      </c>
      <c r="D381" t="s">
        <v>6180</v>
      </c>
      <c r="E381" s="2">
        <v>3</v>
      </c>
      <c r="F381" s="2" t="str">
        <f>_xlfn.XLOOKUP(C381,customers!$A$2:$A$1001,customers!$B$2:$B$1001,,0)</f>
        <v>Jany Rudeforth</v>
      </c>
      <c r="G381" s="2" t="str">
        <f>_xlfn.XLOOKUP(C381,customers!$A$1:$A$1001,customers!$G$1:$G$1001,,0)</f>
        <v>Ireland</v>
      </c>
      <c r="H381" t="str">
        <f>INDEX(products!$A$1:$G$49,MATCH(RFM_prep!$D381,products!$A$1:$A$49,0),MATCH(RFM_prep!H$2,products!$A$1:$G$1,0))</f>
        <v>Ara</v>
      </c>
      <c r="I381">
        <f>INDEX(products!$A$1:$G$49,MATCH(RFM_prep!$D381,products!$A$1:$A$49,0),MATCH(RFM_prep!I$2,products!$A$1:$G$1,0))</f>
        <v>7.77</v>
      </c>
      <c r="J381">
        <f>I381*E381</f>
        <v>23.31</v>
      </c>
      <c r="K381" t="str">
        <f>_xlfn.XLOOKUP(C381,customers!$A$2:$A$1001,customers!$I$2:$I$1001,,0)</f>
        <v>Yes</v>
      </c>
      <c r="L381" t="str">
        <f t="shared" si="25"/>
        <v>416</v>
      </c>
      <c r="N381" s="6" t="s">
        <v>2331</v>
      </c>
      <c r="O381" s="8">
        <v>44472</v>
      </c>
      <c r="P381" s="7">
        <v>4</v>
      </c>
      <c r="Q381" s="7">
        <v>160.4</v>
      </c>
      <c r="S381" t="s">
        <v>2331</v>
      </c>
      <c r="T381" s="8">
        <v>44472</v>
      </c>
      <c r="U381">
        <v>4</v>
      </c>
      <c r="V381">
        <v>160.4</v>
      </c>
      <c r="W381" s="7">
        <v>736</v>
      </c>
      <c r="X381">
        <f t="shared" si="26"/>
        <v>4</v>
      </c>
      <c r="Y381">
        <f t="shared" si="27"/>
        <v>9</v>
      </c>
      <c r="Z381">
        <f t="shared" si="28"/>
        <v>9</v>
      </c>
      <c r="AA381" s="10">
        <f t="shared" si="29"/>
        <v>7.333333333333333</v>
      </c>
      <c r="AB381"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Promising</v>
      </c>
      <c r="AC381" t="str">
        <f>_xlfn.XLOOKUP(table_RFM_processed[[#This Row],[Customer ID]],table_RFM_preprocess[Customer ID],table_RFM_preprocess[Loyalty Card],,0)</f>
        <v>No</v>
      </c>
    </row>
    <row r="382" spans="1:29" x14ac:dyDescent="0.25">
      <c r="A382" s="2" t="s">
        <v>2627</v>
      </c>
      <c r="B382" s="3">
        <v>43690</v>
      </c>
      <c r="C382" s="2" t="s">
        <v>2628</v>
      </c>
      <c r="D382" t="s">
        <v>6173</v>
      </c>
      <c r="E382" s="2">
        <v>6</v>
      </c>
      <c r="F382" s="2" t="str">
        <f>_xlfn.XLOOKUP(C382,customers!$A$2:$A$1001,customers!$B$2:$B$1001,,0)</f>
        <v>Ashbey Tomaszewski</v>
      </c>
      <c r="G382" s="2" t="str">
        <f>_xlfn.XLOOKUP(C382,customers!$A$1:$A$1001,customers!$G$1:$G$1001,,0)</f>
        <v>United Kingdom</v>
      </c>
      <c r="H382" t="str">
        <f>INDEX(products!$A$1:$G$49,MATCH(RFM_prep!$D382,products!$A$1:$A$49,0),MATCH(RFM_prep!H$2,products!$A$1:$G$1,0))</f>
        <v>Rob</v>
      </c>
      <c r="I382">
        <f>INDEX(products!$A$1:$G$49,MATCH(RFM_prep!$D382,products!$A$1:$A$49,0),MATCH(RFM_prep!I$2,products!$A$1:$G$1,0))</f>
        <v>7.169999999999999</v>
      </c>
      <c r="J382">
        <f>I382*E382</f>
        <v>43.019999999999996</v>
      </c>
      <c r="K382" t="str">
        <f>_xlfn.XLOOKUP(C382,customers!$A$2:$A$1001,customers!$I$2:$I$1001,,0)</f>
        <v>Yes</v>
      </c>
      <c r="L382" t="str">
        <f t="shared" si="25"/>
        <v>1103</v>
      </c>
      <c r="N382" s="6" t="s">
        <v>4859</v>
      </c>
      <c r="O382" s="8">
        <v>44488</v>
      </c>
      <c r="P382" s="7">
        <v>1</v>
      </c>
      <c r="Q382" s="7">
        <v>8.73</v>
      </c>
      <c r="S382" t="s">
        <v>4859</v>
      </c>
      <c r="T382" s="8">
        <v>44488</v>
      </c>
      <c r="U382">
        <v>1</v>
      </c>
      <c r="V382">
        <v>8.73</v>
      </c>
      <c r="W382" s="7">
        <v>305</v>
      </c>
      <c r="X382">
        <f t="shared" si="26"/>
        <v>7</v>
      </c>
      <c r="Y382">
        <f t="shared" si="27"/>
        <v>0</v>
      </c>
      <c r="Z382">
        <f t="shared" si="28"/>
        <v>0</v>
      </c>
      <c r="AA382" s="10">
        <f t="shared" si="29"/>
        <v>2.3333333333333335</v>
      </c>
      <c r="AB382"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At Risk</v>
      </c>
      <c r="AC382" t="str">
        <f>_xlfn.XLOOKUP(table_RFM_processed[[#This Row],[Customer ID]],table_RFM_preprocess[Customer ID],table_RFM_preprocess[Loyalty Card],,0)</f>
        <v>No</v>
      </c>
    </row>
    <row r="383" spans="1:29" x14ac:dyDescent="0.25">
      <c r="A383" s="2" t="s">
        <v>2632</v>
      </c>
      <c r="B383" s="3">
        <v>44249</v>
      </c>
      <c r="C383" s="2" t="s">
        <v>2331</v>
      </c>
      <c r="D383" t="s">
        <v>6169</v>
      </c>
      <c r="E383" s="2">
        <v>3</v>
      </c>
      <c r="F383" s="2" t="str">
        <f>_xlfn.XLOOKUP(C383,customers!$A$2:$A$1001,customers!$B$2:$B$1001,,0)</f>
        <v>Flynn Antony</v>
      </c>
      <c r="G383" s="2" t="str">
        <f>_xlfn.XLOOKUP(C383,customers!$A$1:$A$1001,customers!$G$1:$G$1001,,0)</f>
        <v>United States</v>
      </c>
      <c r="H383" t="str">
        <f>INDEX(products!$A$1:$G$49,MATCH(RFM_prep!$D383,products!$A$1:$A$49,0),MATCH(RFM_prep!H$2,products!$A$1:$G$1,0))</f>
        <v>Lib</v>
      </c>
      <c r="I383">
        <f>INDEX(products!$A$1:$G$49,MATCH(RFM_prep!$D383,products!$A$1:$A$49,0),MATCH(RFM_prep!I$2,products!$A$1:$G$1,0))</f>
        <v>7.77</v>
      </c>
      <c r="J383">
        <f>I383*E383</f>
        <v>23.31</v>
      </c>
      <c r="K383" t="str">
        <f>_xlfn.XLOOKUP(C383,customers!$A$2:$A$1001,customers!$I$2:$I$1001,,0)</f>
        <v>No</v>
      </c>
      <c r="L383" t="str">
        <f t="shared" si="25"/>
        <v>544</v>
      </c>
      <c r="N383" s="6" t="s">
        <v>2645</v>
      </c>
      <c r="O383" s="8">
        <v>43840</v>
      </c>
      <c r="P383" s="7">
        <v>1</v>
      </c>
      <c r="Q383" s="7">
        <v>21.87</v>
      </c>
      <c r="S383" t="s">
        <v>2645</v>
      </c>
      <c r="T383" s="8">
        <v>43840</v>
      </c>
      <c r="U383">
        <v>1</v>
      </c>
      <c r="V383">
        <v>21.87</v>
      </c>
      <c r="W383" s="7">
        <v>953</v>
      </c>
      <c r="X383">
        <f t="shared" si="26"/>
        <v>2</v>
      </c>
      <c r="Y383">
        <f t="shared" si="27"/>
        <v>0</v>
      </c>
      <c r="Z383">
        <f t="shared" si="28"/>
        <v>3</v>
      </c>
      <c r="AA383" s="10">
        <f t="shared" si="29"/>
        <v>1.6666666666666667</v>
      </c>
      <c r="AB383"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At Risk</v>
      </c>
      <c r="AC383" t="str">
        <f>_xlfn.XLOOKUP(table_RFM_processed[[#This Row],[Customer ID]],table_RFM_preprocess[Customer ID],table_RFM_preprocess[Loyalty Card],,0)</f>
        <v>No</v>
      </c>
    </row>
    <row r="384" spans="1:29" x14ac:dyDescent="0.25">
      <c r="A384" s="2" t="s">
        <v>2638</v>
      </c>
      <c r="B384" s="3">
        <v>44646</v>
      </c>
      <c r="C384" s="2" t="s">
        <v>2639</v>
      </c>
      <c r="D384" t="s">
        <v>6154</v>
      </c>
      <c r="E384" s="2">
        <v>5</v>
      </c>
      <c r="F384" s="2" t="str">
        <f>_xlfn.XLOOKUP(C384,customers!$A$2:$A$1001,customers!$B$2:$B$1001,,0)</f>
        <v>Pren Bess</v>
      </c>
      <c r="G384" s="2" t="str">
        <f>_xlfn.XLOOKUP(C384,customers!$A$1:$A$1001,customers!$G$1:$G$1001,,0)</f>
        <v>United States</v>
      </c>
      <c r="H384" t="str">
        <f>INDEX(products!$A$1:$G$49,MATCH(RFM_prep!$D384,products!$A$1:$A$49,0),MATCH(RFM_prep!H$2,products!$A$1:$G$1,0))</f>
        <v>Ara</v>
      </c>
      <c r="I384">
        <f>INDEX(products!$A$1:$G$49,MATCH(RFM_prep!$D384,products!$A$1:$A$49,0),MATCH(RFM_prep!I$2,products!$A$1:$G$1,0))</f>
        <v>2.9849999999999999</v>
      </c>
      <c r="J384">
        <f>I384*E384</f>
        <v>14.924999999999999</v>
      </c>
      <c r="K384" t="str">
        <f>_xlfn.XLOOKUP(C384,customers!$A$2:$A$1001,customers!$I$2:$I$1001,,0)</f>
        <v>Yes</v>
      </c>
      <c r="L384" t="str">
        <f t="shared" si="25"/>
        <v>147</v>
      </c>
      <c r="N384" s="6" t="s">
        <v>3414</v>
      </c>
      <c r="O384" s="8">
        <v>44678</v>
      </c>
      <c r="P384" s="7">
        <v>1</v>
      </c>
      <c r="Q384" s="7">
        <v>7.77</v>
      </c>
      <c r="S384" t="s">
        <v>3414</v>
      </c>
      <c r="T384" s="8">
        <v>44678</v>
      </c>
      <c r="U384">
        <v>1</v>
      </c>
      <c r="V384">
        <v>7.77</v>
      </c>
      <c r="W384" s="7">
        <v>115</v>
      </c>
      <c r="X384">
        <f t="shared" si="26"/>
        <v>9</v>
      </c>
      <c r="Y384">
        <f t="shared" si="27"/>
        <v>0</v>
      </c>
      <c r="Z384">
        <f t="shared" si="28"/>
        <v>0</v>
      </c>
      <c r="AA384" s="10">
        <f t="shared" si="29"/>
        <v>3</v>
      </c>
      <c r="AB384"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Need Attention</v>
      </c>
      <c r="AC384" t="str">
        <f>_xlfn.XLOOKUP(table_RFM_processed[[#This Row],[Customer ID]],table_RFM_preprocess[Customer ID],table_RFM_preprocess[Loyalty Card],,0)</f>
        <v>No</v>
      </c>
    </row>
    <row r="385" spans="1:29" x14ac:dyDescent="0.25">
      <c r="A385" s="2" t="s">
        <v>2644</v>
      </c>
      <c r="B385" s="3">
        <v>43840</v>
      </c>
      <c r="C385" s="2" t="s">
        <v>2645</v>
      </c>
      <c r="D385" t="s">
        <v>6144</v>
      </c>
      <c r="E385" s="2">
        <v>3</v>
      </c>
      <c r="F385" s="2" t="str">
        <f>_xlfn.XLOOKUP(C385,customers!$A$2:$A$1001,customers!$B$2:$B$1001,,0)</f>
        <v>Elka Windress</v>
      </c>
      <c r="G385" s="2" t="str">
        <f>_xlfn.XLOOKUP(C385,customers!$A$1:$A$1001,customers!$G$1:$G$1001,,0)</f>
        <v>United States</v>
      </c>
      <c r="H385" t="str">
        <f>INDEX(products!$A$1:$G$49,MATCH(RFM_prep!$D385,products!$A$1:$A$49,0),MATCH(RFM_prep!H$2,products!$A$1:$G$1,0))</f>
        <v>Exc</v>
      </c>
      <c r="I385">
        <f>INDEX(products!$A$1:$G$49,MATCH(RFM_prep!$D385,products!$A$1:$A$49,0),MATCH(RFM_prep!I$2,products!$A$1:$G$1,0))</f>
        <v>7.29</v>
      </c>
      <c r="J385">
        <f>I385*E385</f>
        <v>21.87</v>
      </c>
      <c r="K385" t="str">
        <f>_xlfn.XLOOKUP(C385,customers!$A$2:$A$1001,customers!$I$2:$I$1001,,0)</f>
        <v>No</v>
      </c>
      <c r="L385" t="str">
        <f t="shared" si="25"/>
        <v>953</v>
      </c>
      <c r="N385" s="6" t="s">
        <v>2033</v>
      </c>
      <c r="O385" s="8">
        <v>44681</v>
      </c>
      <c r="P385" s="7">
        <v>1</v>
      </c>
      <c r="Q385" s="7">
        <v>7.77</v>
      </c>
      <c r="S385" t="s">
        <v>2033</v>
      </c>
      <c r="T385" s="8">
        <v>44681</v>
      </c>
      <c r="U385">
        <v>1</v>
      </c>
      <c r="V385">
        <v>7.77</v>
      </c>
      <c r="W385" s="7">
        <v>112</v>
      </c>
      <c r="X385">
        <f t="shared" si="26"/>
        <v>9</v>
      </c>
      <c r="Y385">
        <f t="shared" si="27"/>
        <v>0</v>
      </c>
      <c r="Z385">
        <f t="shared" si="28"/>
        <v>0</v>
      </c>
      <c r="AA385" s="10">
        <f t="shared" si="29"/>
        <v>3</v>
      </c>
      <c r="AB385"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Need Attention</v>
      </c>
      <c r="AC385" t="str">
        <f>_xlfn.XLOOKUP(table_RFM_processed[[#This Row],[Customer ID]],table_RFM_preprocess[Customer ID],table_RFM_preprocess[Loyalty Card],,0)</f>
        <v>No</v>
      </c>
    </row>
    <row r="386" spans="1:29" x14ac:dyDescent="0.25">
      <c r="A386" s="2" t="s">
        <v>2650</v>
      </c>
      <c r="B386" s="3">
        <v>43586</v>
      </c>
      <c r="C386" s="2" t="s">
        <v>2651</v>
      </c>
      <c r="D386" t="s">
        <v>6176</v>
      </c>
      <c r="E386" s="2">
        <v>6</v>
      </c>
      <c r="F386" s="2" t="str">
        <f>_xlfn.XLOOKUP(C386,customers!$A$2:$A$1001,customers!$B$2:$B$1001,,0)</f>
        <v>Marty Kidstoun</v>
      </c>
      <c r="G386" s="2" t="str">
        <f>_xlfn.XLOOKUP(C386,customers!$A$1:$A$1001,customers!$G$1:$G$1001,,0)</f>
        <v>United States</v>
      </c>
      <c r="H386" t="str">
        <f>INDEX(products!$A$1:$G$49,MATCH(RFM_prep!$D386,products!$A$1:$A$49,0),MATCH(RFM_prep!H$2,products!$A$1:$G$1,0))</f>
        <v>Exc</v>
      </c>
      <c r="I386">
        <f>INDEX(products!$A$1:$G$49,MATCH(RFM_prep!$D386,products!$A$1:$A$49,0),MATCH(RFM_prep!I$2,products!$A$1:$G$1,0))</f>
        <v>8.91</v>
      </c>
      <c r="J386">
        <f>I386*E386</f>
        <v>53.46</v>
      </c>
      <c r="K386" t="str">
        <f>_xlfn.XLOOKUP(C386,customers!$A$2:$A$1001,customers!$I$2:$I$1001,,0)</f>
        <v>Yes</v>
      </c>
      <c r="L386" t="str">
        <f t="shared" si="25"/>
        <v>1207</v>
      </c>
      <c r="N386" s="6" t="s">
        <v>2845</v>
      </c>
      <c r="O386" s="8">
        <v>44142</v>
      </c>
      <c r="P386" s="7">
        <v>1</v>
      </c>
      <c r="Q386" s="7">
        <v>148.92499999999998</v>
      </c>
      <c r="S386" t="s">
        <v>2845</v>
      </c>
      <c r="T386" s="8">
        <v>44142</v>
      </c>
      <c r="U386">
        <v>1</v>
      </c>
      <c r="V386">
        <v>148.92499999999998</v>
      </c>
      <c r="W386" s="7">
        <v>651</v>
      </c>
      <c r="X386">
        <f t="shared" si="26"/>
        <v>4</v>
      </c>
      <c r="Y386">
        <f t="shared" si="27"/>
        <v>0</v>
      </c>
      <c r="Z386">
        <f t="shared" si="28"/>
        <v>9</v>
      </c>
      <c r="AA386" s="10">
        <f t="shared" si="29"/>
        <v>4.333333333333333</v>
      </c>
      <c r="AB386"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Need Attention</v>
      </c>
      <c r="AC386" t="str">
        <f>_xlfn.XLOOKUP(table_RFM_processed[[#This Row],[Customer ID]],table_RFM_preprocess[Customer ID],table_RFM_preprocess[Loyalty Card],,0)</f>
        <v>Yes</v>
      </c>
    </row>
    <row r="387" spans="1:29" x14ac:dyDescent="0.25">
      <c r="A387" s="2" t="s">
        <v>2655</v>
      </c>
      <c r="B387" s="3">
        <v>43870</v>
      </c>
      <c r="C387" s="2" t="s">
        <v>2656</v>
      </c>
      <c r="D387" t="s">
        <v>6182</v>
      </c>
      <c r="E387" s="2">
        <v>4</v>
      </c>
      <c r="F387" s="2" t="str">
        <f>_xlfn.XLOOKUP(C387,customers!$A$2:$A$1001,customers!$B$2:$B$1001,,0)</f>
        <v>Nickey Dimbleby</v>
      </c>
      <c r="G387" s="2" t="str">
        <f>_xlfn.XLOOKUP(C387,customers!$A$1:$A$1001,customers!$G$1:$G$1001,,0)</f>
        <v>United States</v>
      </c>
      <c r="H387" t="str">
        <f>INDEX(products!$A$1:$G$49,MATCH(RFM_prep!$D387,products!$A$1:$A$49,0),MATCH(RFM_prep!H$2,products!$A$1:$G$1,0))</f>
        <v>Ara</v>
      </c>
      <c r="I387">
        <f>INDEX(products!$A$1:$G$49,MATCH(RFM_prep!$D387,products!$A$1:$A$49,0),MATCH(RFM_prep!I$2,products!$A$1:$G$1,0))</f>
        <v>29.784999999999997</v>
      </c>
      <c r="J387">
        <f>I387*E387</f>
        <v>119.13999999999999</v>
      </c>
      <c r="K387" t="str">
        <f>_xlfn.XLOOKUP(C387,customers!$A$2:$A$1001,customers!$I$2:$I$1001,,0)</f>
        <v>No</v>
      </c>
      <c r="L387" t="str">
        <f t="shared" ref="L387:L450" si="30">TEXT(DATEDIF(B387, DATE(2022,8,20), "d"), "0")</f>
        <v>923</v>
      </c>
      <c r="N387" s="6" t="s">
        <v>4771</v>
      </c>
      <c r="O387" s="8">
        <v>43977</v>
      </c>
      <c r="P387" s="7">
        <v>1</v>
      </c>
      <c r="Q387" s="7">
        <v>17.91</v>
      </c>
      <c r="S387" t="s">
        <v>4771</v>
      </c>
      <c r="T387" s="8">
        <v>43977</v>
      </c>
      <c r="U387">
        <v>1</v>
      </c>
      <c r="V387">
        <v>17.91</v>
      </c>
      <c r="W387" s="7">
        <v>816</v>
      </c>
      <c r="X387">
        <f t="shared" si="26"/>
        <v>3</v>
      </c>
      <c r="Y387">
        <f t="shared" si="27"/>
        <v>0</v>
      </c>
      <c r="Z387">
        <f t="shared" si="28"/>
        <v>2</v>
      </c>
      <c r="AA387" s="10">
        <f t="shared" si="29"/>
        <v>1.6666666666666667</v>
      </c>
      <c r="AB387"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At Risk</v>
      </c>
      <c r="AC387" t="str">
        <f>_xlfn.XLOOKUP(table_RFM_processed[[#This Row],[Customer ID]],table_RFM_preprocess[Customer ID],table_RFM_preprocess[Loyalty Card],,0)</f>
        <v>Yes</v>
      </c>
    </row>
    <row r="388" spans="1:29" x14ac:dyDescent="0.25">
      <c r="A388" s="2" t="s">
        <v>2660</v>
      </c>
      <c r="B388" s="3">
        <v>44559</v>
      </c>
      <c r="C388" s="2" t="s">
        <v>2661</v>
      </c>
      <c r="D388" t="s">
        <v>6160</v>
      </c>
      <c r="E388" s="2">
        <v>5</v>
      </c>
      <c r="F388" s="2" t="str">
        <f>_xlfn.XLOOKUP(C388,customers!$A$2:$A$1001,customers!$B$2:$B$1001,,0)</f>
        <v>Virgil Baumadier</v>
      </c>
      <c r="G388" s="2" t="str">
        <f>_xlfn.XLOOKUP(C388,customers!$A$1:$A$1001,customers!$G$1:$G$1001,,0)</f>
        <v>United States</v>
      </c>
      <c r="H388" t="str">
        <f>INDEX(products!$A$1:$G$49,MATCH(RFM_prep!$D388,products!$A$1:$A$49,0),MATCH(RFM_prep!H$2,products!$A$1:$G$1,0))</f>
        <v>Lib</v>
      </c>
      <c r="I388">
        <f>INDEX(products!$A$1:$G$49,MATCH(RFM_prep!$D388,products!$A$1:$A$49,0),MATCH(RFM_prep!I$2,products!$A$1:$G$1,0))</f>
        <v>8.73</v>
      </c>
      <c r="J388">
        <f>I388*E388</f>
        <v>43.650000000000006</v>
      </c>
      <c r="K388" t="str">
        <f>_xlfn.XLOOKUP(C388,customers!$A$2:$A$1001,customers!$I$2:$I$1001,,0)</f>
        <v>Yes</v>
      </c>
      <c r="L388" t="str">
        <f t="shared" si="30"/>
        <v>234</v>
      </c>
      <c r="N388" s="6" t="s">
        <v>2740</v>
      </c>
      <c r="O388" s="8">
        <v>43539</v>
      </c>
      <c r="P388" s="7">
        <v>1</v>
      </c>
      <c r="Q388" s="7">
        <v>167.67000000000002</v>
      </c>
      <c r="S388" t="s">
        <v>2740</v>
      </c>
      <c r="T388" s="8">
        <v>43539</v>
      </c>
      <c r="U388">
        <v>1</v>
      </c>
      <c r="V388">
        <v>167.67000000000002</v>
      </c>
      <c r="W388" s="7">
        <v>1254</v>
      </c>
      <c r="X388">
        <f t="shared" ref="X388:X451" si="31">9-_xlfn.PERCENTRANK.EXC(W388:W1300,W388,1)*10</f>
        <v>0</v>
      </c>
      <c r="Y388">
        <f t="shared" ref="Y388:Y451" si="32">_xlfn.PERCENTRANK.EXC(U388:U1300,U388,1)*10</f>
        <v>0</v>
      </c>
      <c r="Z388">
        <f t="shared" ref="Z388:Z451" si="33">_xlfn.PERCENTRANK.EXC(V388:V1300,V388,1)*10</f>
        <v>9</v>
      </c>
      <c r="AA388" s="10">
        <f t="shared" ref="AA388:AA451" si="34">AVERAGE(X388,Y388,Z388)</f>
        <v>3</v>
      </c>
      <c r="AB388"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Need Attention</v>
      </c>
      <c r="AC388" t="str">
        <f>_xlfn.XLOOKUP(table_RFM_processed[[#This Row],[Customer ID]],table_RFM_preprocess[Customer ID],table_RFM_preprocess[Loyalty Card],,0)</f>
        <v>No</v>
      </c>
    </row>
    <row r="389" spans="1:29" x14ac:dyDescent="0.25">
      <c r="A389" s="2" t="s">
        <v>2666</v>
      </c>
      <c r="B389" s="3">
        <v>44083</v>
      </c>
      <c r="C389" s="2" t="s">
        <v>2667</v>
      </c>
      <c r="D389" t="s">
        <v>6154</v>
      </c>
      <c r="E389" s="2">
        <v>6</v>
      </c>
      <c r="F389" s="2" t="str">
        <f>_xlfn.XLOOKUP(C389,customers!$A$2:$A$1001,customers!$B$2:$B$1001,,0)</f>
        <v>Lenore Messenbird</v>
      </c>
      <c r="G389" s="2" t="str">
        <f>_xlfn.XLOOKUP(C389,customers!$A$1:$A$1001,customers!$G$1:$G$1001,,0)</f>
        <v>United States</v>
      </c>
      <c r="H389" t="str">
        <f>INDEX(products!$A$1:$G$49,MATCH(RFM_prep!$D389,products!$A$1:$A$49,0),MATCH(RFM_prep!H$2,products!$A$1:$G$1,0))</f>
        <v>Ara</v>
      </c>
      <c r="I389">
        <f>INDEX(products!$A$1:$G$49,MATCH(RFM_prep!$D389,products!$A$1:$A$49,0),MATCH(RFM_prep!I$2,products!$A$1:$G$1,0))</f>
        <v>2.9849999999999999</v>
      </c>
      <c r="J389">
        <f>I389*E389</f>
        <v>17.91</v>
      </c>
      <c r="K389" t="str">
        <f>_xlfn.XLOOKUP(C389,customers!$A$2:$A$1001,customers!$I$2:$I$1001,,0)</f>
        <v>Yes</v>
      </c>
      <c r="L389" t="str">
        <f t="shared" si="30"/>
        <v>710</v>
      </c>
      <c r="N389" s="6" t="s">
        <v>5604</v>
      </c>
      <c r="O389" s="8">
        <v>44463</v>
      </c>
      <c r="P389" s="7">
        <v>1</v>
      </c>
      <c r="Q389" s="7">
        <v>148.92499999999998</v>
      </c>
      <c r="S389" t="s">
        <v>5604</v>
      </c>
      <c r="T389" s="8">
        <v>44463</v>
      </c>
      <c r="U389">
        <v>1</v>
      </c>
      <c r="V389">
        <v>148.92499999999998</v>
      </c>
      <c r="W389" s="7">
        <v>330</v>
      </c>
      <c r="X389">
        <f t="shared" si="31"/>
        <v>7</v>
      </c>
      <c r="Y389">
        <f t="shared" si="32"/>
        <v>0</v>
      </c>
      <c r="Z389">
        <f t="shared" si="33"/>
        <v>9</v>
      </c>
      <c r="AA389" s="10">
        <f t="shared" si="34"/>
        <v>5.333333333333333</v>
      </c>
      <c r="AB389"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Need Attention</v>
      </c>
      <c r="AC389" t="str">
        <f>_xlfn.XLOOKUP(table_RFM_processed[[#This Row],[Customer ID]],table_RFM_preprocess[Customer ID],table_RFM_preprocess[Loyalty Card],,0)</f>
        <v>No</v>
      </c>
    </row>
    <row r="390" spans="1:29" x14ac:dyDescent="0.25">
      <c r="A390" s="2" t="s">
        <v>2671</v>
      </c>
      <c r="B390" s="3">
        <v>44455</v>
      </c>
      <c r="C390" s="2" t="s">
        <v>2672</v>
      </c>
      <c r="D390" t="s">
        <v>6171</v>
      </c>
      <c r="E390" s="2">
        <v>5</v>
      </c>
      <c r="F390" s="2" t="str">
        <f>_xlfn.XLOOKUP(C390,customers!$A$2:$A$1001,customers!$B$2:$B$1001,,0)</f>
        <v>Shirleen Welds</v>
      </c>
      <c r="G390" s="2" t="str">
        <f>_xlfn.XLOOKUP(C390,customers!$A$1:$A$1001,customers!$G$1:$G$1001,,0)</f>
        <v>United States</v>
      </c>
      <c r="H390" t="str">
        <f>INDEX(products!$A$1:$G$49,MATCH(RFM_prep!$D390,products!$A$1:$A$49,0),MATCH(RFM_prep!H$2,products!$A$1:$G$1,0))</f>
        <v>Exc</v>
      </c>
      <c r="I390">
        <f>INDEX(products!$A$1:$G$49,MATCH(RFM_prep!$D390,products!$A$1:$A$49,0),MATCH(RFM_prep!I$2,products!$A$1:$G$1,0))</f>
        <v>14.85</v>
      </c>
      <c r="J390">
        <f>I390*E390</f>
        <v>74.25</v>
      </c>
      <c r="K390" t="str">
        <f>_xlfn.XLOOKUP(C390,customers!$A$2:$A$1001,customers!$I$2:$I$1001,,0)</f>
        <v>Yes</v>
      </c>
      <c r="L390" t="str">
        <f t="shared" si="30"/>
        <v>338</v>
      </c>
      <c r="N390" s="6" t="s">
        <v>2516</v>
      </c>
      <c r="O390" s="8">
        <v>43563</v>
      </c>
      <c r="P390" s="7">
        <v>1</v>
      </c>
      <c r="Q390" s="7">
        <v>21.509999999999998</v>
      </c>
      <c r="S390" t="s">
        <v>2516</v>
      </c>
      <c r="T390" s="8">
        <v>43563</v>
      </c>
      <c r="U390">
        <v>1</v>
      </c>
      <c r="V390">
        <v>21.509999999999998</v>
      </c>
      <c r="W390" s="7">
        <v>1230</v>
      </c>
      <c r="X390">
        <f t="shared" si="31"/>
        <v>0</v>
      </c>
      <c r="Y390">
        <f t="shared" si="32"/>
        <v>0</v>
      </c>
      <c r="Z390">
        <f t="shared" si="33"/>
        <v>3</v>
      </c>
      <c r="AA390" s="10">
        <f t="shared" si="34"/>
        <v>1</v>
      </c>
      <c r="AB390"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At Risk</v>
      </c>
      <c r="AC390" t="str">
        <f>_xlfn.XLOOKUP(table_RFM_processed[[#This Row],[Customer ID]],table_RFM_preprocess[Customer ID],table_RFM_preprocess[Loyalty Card],,0)</f>
        <v>No</v>
      </c>
    </row>
    <row r="391" spans="1:29" x14ac:dyDescent="0.25">
      <c r="A391" s="2" t="s">
        <v>2677</v>
      </c>
      <c r="B391" s="3">
        <v>44130</v>
      </c>
      <c r="C391" s="2" t="s">
        <v>2678</v>
      </c>
      <c r="D391" t="s">
        <v>6150</v>
      </c>
      <c r="E391" s="2">
        <v>3</v>
      </c>
      <c r="F391" s="2" t="str">
        <f>_xlfn.XLOOKUP(C391,customers!$A$2:$A$1001,customers!$B$2:$B$1001,,0)</f>
        <v>Maisie Sarvar</v>
      </c>
      <c r="G391" s="2" t="str">
        <f>_xlfn.XLOOKUP(C391,customers!$A$1:$A$1001,customers!$G$1:$G$1001,,0)</f>
        <v>United States</v>
      </c>
      <c r="H391" t="str">
        <f>INDEX(products!$A$1:$G$49,MATCH(RFM_prep!$D391,products!$A$1:$A$49,0),MATCH(RFM_prep!H$2,products!$A$1:$G$1,0))</f>
        <v>Lib</v>
      </c>
      <c r="I391">
        <f>INDEX(products!$A$1:$G$49,MATCH(RFM_prep!$D391,products!$A$1:$A$49,0),MATCH(RFM_prep!I$2,products!$A$1:$G$1,0))</f>
        <v>3.8849999999999998</v>
      </c>
      <c r="J391">
        <f>I391*E391</f>
        <v>11.654999999999999</v>
      </c>
      <c r="K391" t="str">
        <f>_xlfn.XLOOKUP(C391,customers!$A$2:$A$1001,customers!$I$2:$I$1001,,0)</f>
        <v>Yes</v>
      </c>
      <c r="L391" t="str">
        <f t="shared" si="30"/>
        <v>663</v>
      </c>
      <c r="N391" s="6" t="s">
        <v>2488</v>
      </c>
      <c r="O391" s="8">
        <v>43876</v>
      </c>
      <c r="P391" s="7">
        <v>1</v>
      </c>
      <c r="Q391" s="7">
        <v>155.24999999999997</v>
      </c>
      <c r="S391" t="s">
        <v>2488</v>
      </c>
      <c r="T391" s="8">
        <v>43876</v>
      </c>
      <c r="U391">
        <v>1</v>
      </c>
      <c r="V391">
        <v>155.24999999999997</v>
      </c>
      <c r="W391" s="7">
        <v>917</v>
      </c>
      <c r="X391">
        <f t="shared" si="31"/>
        <v>2</v>
      </c>
      <c r="Y391">
        <f t="shared" si="32"/>
        <v>0</v>
      </c>
      <c r="Z391">
        <f t="shared" si="33"/>
        <v>9</v>
      </c>
      <c r="AA391" s="10">
        <f t="shared" si="34"/>
        <v>3.6666666666666665</v>
      </c>
      <c r="AB391"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Need Attention</v>
      </c>
      <c r="AC391" t="str">
        <f>_xlfn.XLOOKUP(table_RFM_processed[[#This Row],[Customer ID]],table_RFM_preprocess[Customer ID],table_RFM_preprocess[Loyalty Card],,0)</f>
        <v>No</v>
      </c>
    </row>
    <row r="392" spans="1:29" x14ac:dyDescent="0.25">
      <c r="A392" s="2" t="s">
        <v>2683</v>
      </c>
      <c r="B392" s="3">
        <v>43536</v>
      </c>
      <c r="C392" s="2" t="s">
        <v>2684</v>
      </c>
      <c r="D392" t="s">
        <v>6169</v>
      </c>
      <c r="E392" s="2">
        <v>3</v>
      </c>
      <c r="F392" s="2" t="str">
        <f>_xlfn.XLOOKUP(C392,customers!$A$2:$A$1001,customers!$B$2:$B$1001,,0)</f>
        <v>Andrej Havick</v>
      </c>
      <c r="G392" s="2" t="str">
        <f>_xlfn.XLOOKUP(C392,customers!$A$1:$A$1001,customers!$G$1:$G$1001,,0)</f>
        <v>United States</v>
      </c>
      <c r="H392" t="str">
        <f>INDEX(products!$A$1:$G$49,MATCH(RFM_prep!$D392,products!$A$1:$A$49,0),MATCH(RFM_prep!H$2,products!$A$1:$G$1,0))</f>
        <v>Lib</v>
      </c>
      <c r="I392">
        <f>INDEX(products!$A$1:$G$49,MATCH(RFM_prep!$D392,products!$A$1:$A$49,0),MATCH(RFM_prep!I$2,products!$A$1:$G$1,0))</f>
        <v>7.77</v>
      </c>
      <c r="J392">
        <f>I392*E392</f>
        <v>23.31</v>
      </c>
      <c r="K392" t="str">
        <f>_xlfn.XLOOKUP(C392,customers!$A$2:$A$1001,customers!$I$2:$I$1001,,0)</f>
        <v>Yes</v>
      </c>
      <c r="L392" t="str">
        <f t="shared" si="30"/>
        <v>1257</v>
      </c>
      <c r="N392" s="6" t="s">
        <v>5754</v>
      </c>
      <c r="O392" s="8">
        <v>44607</v>
      </c>
      <c r="P392" s="7">
        <v>1</v>
      </c>
      <c r="Q392" s="7">
        <v>23.88</v>
      </c>
      <c r="S392" t="s">
        <v>5754</v>
      </c>
      <c r="T392" s="8">
        <v>44607</v>
      </c>
      <c r="U392">
        <v>1</v>
      </c>
      <c r="V392">
        <v>23.88</v>
      </c>
      <c r="W392" s="7">
        <v>186</v>
      </c>
      <c r="X392">
        <f t="shared" si="31"/>
        <v>8</v>
      </c>
      <c r="Y392">
        <f t="shared" si="32"/>
        <v>0</v>
      </c>
      <c r="Z392">
        <f t="shared" si="33"/>
        <v>3</v>
      </c>
      <c r="AA392" s="10">
        <f t="shared" si="34"/>
        <v>3.6666666666666665</v>
      </c>
      <c r="AB392"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Need Attention</v>
      </c>
      <c r="AC392" t="str">
        <f>_xlfn.XLOOKUP(table_RFM_processed[[#This Row],[Customer ID]],table_RFM_preprocess[Customer ID],table_RFM_preprocess[Loyalty Card],,0)</f>
        <v>Yes</v>
      </c>
    </row>
    <row r="393" spans="1:29" x14ac:dyDescent="0.25">
      <c r="A393" s="2" t="s">
        <v>2689</v>
      </c>
      <c r="B393" s="3">
        <v>44245</v>
      </c>
      <c r="C393" s="2" t="s">
        <v>2690</v>
      </c>
      <c r="D393" t="s">
        <v>6144</v>
      </c>
      <c r="E393" s="2">
        <v>2</v>
      </c>
      <c r="F393" s="2" t="str">
        <f>_xlfn.XLOOKUP(C393,customers!$A$2:$A$1001,customers!$B$2:$B$1001,,0)</f>
        <v>Sloan Diviny</v>
      </c>
      <c r="G393" s="2" t="str">
        <f>_xlfn.XLOOKUP(C393,customers!$A$1:$A$1001,customers!$G$1:$G$1001,,0)</f>
        <v>United States</v>
      </c>
      <c r="H393" t="str">
        <f>INDEX(products!$A$1:$G$49,MATCH(RFM_prep!$D393,products!$A$1:$A$49,0),MATCH(RFM_prep!H$2,products!$A$1:$G$1,0))</f>
        <v>Exc</v>
      </c>
      <c r="I393">
        <f>INDEX(products!$A$1:$G$49,MATCH(RFM_prep!$D393,products!$A$1:$A$49,0),MATCH(RFM_prep!I$2,products!$A$1:$G$1,0))</f>
        <v>7.29</v>
      </c>
      <c r="J393">
        <f>I393*E393</f>
        <v>14.58</v>
      </c>
      <c r="K393" t="str">
        <f>_xlfn.XLOOKUP(C393,customers!$A$2:$A$1001,customers!$I$2:$I$1001,,0)</f>
        <v>Yes</v>
      </c>
      <c r="L393" t="str">
        <f t="shared" si="30"/>
        <v>548</v>
      </c>
      <c r="N393" s="6" t="s">
        <v>2746</v>
      </c>
      <c r="O393" s="8">
        <v>44332</v>
      </c>
      <c r="P393" s="7">
        <v>1</v>
      </c>
      <c r="Q393" s="7">
        <v>63.4</v>
      </c>
      <c r="S393" t="s">
        <v>2746</v>
      </c>
      <c r="T393" s="8">
        <v>44332</v>
      </c>
      <c r="U393">
        <v>1</v>
      </c>
      <c r="V393">
        <v>63.4</v>
      </c>
      <c r="W393" s="7">
        <v>461</v>
      </c>
      <c r="X393">
        <f t="shared" si="31"/>
        <v>6</v>
      </c>
      <c r="Y393">
        <f t="shared" si="32"/>
        <v>0</v>
      </c>
      <c r="Z393">
        <f t="shared" si="33"/>
        <v>7</v>
      </c>
      <c r="AA393" s="10">
        <f t="shared" si="34"/>
        <v>4.333333333333333</v>
      </c>
      <c r="AB393"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Need Attention</v>
      </c>
      <c r="AC393" t="str">
        <f>_xlfn.XLOOKUP(table_RFM_processed[[#This Row],[Customer ID]],table_RFM_preprocess[Customer ID],table_RFM_preprocess[Loyalty Card],,0)</f>
        <v>No</v>
      </c>
    </row>
    <row r="394" spans="1:29" x14ac:dyDescent="0.25">
      <c r="A394" s="2" t="s">
        <v>2694</v>
      </c>
      <c r="B394" s="3">
        <v>44133</v>
      </c>
      <c r="C394" s="2" t="s">
        <v>2695</v>
      </c>
      <c r="D394" t="s">
        <v>6157</v>
      </c>
      <c r="E394" s="2">
        <v>2</v>
      </c>
      <c r="F394" s="2" t="str">
        <f>_xlfn.XLOOKUP(C394,customers!$A$2:$A$1001,customers!$B$2:$B$1001,,0)</f>
        <v>Itch Norquoy</v>
      </c>
      <c r="G394" s="2" t="str">
        <f>_xlfn.XLOOKUP(C394,customers!$A$1:$A$1001,customers!$G$1:$G$1001,,0)</f>
        <v>United States</v>
      </c>
      <c r="H394" t="str">
        <f>INDEX(products!$A$1:$G$49,MATCH(RFM_prep!$D394,products!$A$1:$A$49,0),MATCH(RFM_prep!H$2,products!$A$1:$G$1,0))</f>
        <v>Ara</v>
      </c>
      <c r="I394">
        <f>INDEX(products!$A$1:$G$49,MATCH(RFM_prep!$D394,products!$A$1:$A$49,0),MATCH(RFM_prep!I$2,products!$A$1:$G$1,0))</f>
        <v>6.75</v>
      </c>
      <c r="J394">
        <f>I394*E394</f>
        <v>13.5</v>
      </c>
      <c r="K394" t="str">
        <f>_xlfn.XLOOKUP(C394,customers!$A$2:$A$1001,customers!$I$2:$I$1001,,0)</f>
        <v>No</v>
      </c>
      <c r="L394" t="str">
        <f t="shared" si="30"/>
        <v>660</v>
      </c>
      <c r="N394" s="6" t="s">
        <v>2397</v>
      </c>
      <c r="O394" s="8">
        <v>43995</v>
      </c>
      <c r="P394" s="7">
        <v>1</v>
      </c>
      <c r="Q394" s="7">
        <v>59.4</v>
      </c>
      <c r="S394" t="s">
        <v>2397</v>
      </c>
      <c r="T394" s="8">
        <v>43995</v>
      </c>
      <c r="U394">
        <v>1</v>
      </c>
      <c r="V394">
        <v>59.4</v>
      </c>
      <c r="W394" s="7">
        <v>798</v>
      </c>
      <c r="X394">
        <f t="shared" si="31"/>
        <v>3</v>
      </c>
      <c r="Y394">
        <f t="shared" si="32"/>
        <v>0</v>
      </c>
      <c r="Z394">
        <f t="shared" si="33"/>
        <v>7</v>
      </c>
      <c r="AA394" s="10">
        <f t="shared" si="34"/>
        <v>3.3333333333333335</v>
      </c>
      <c r="AB394"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Need Attention</v>
      </c>
      <c r="AC394" t="str">
        <f>_xlfn.XLOOKUP(table_RFM_processed[[#This Row],[Customer ID]],table_RFM_preprocess[Customer ID],table_RFM_preprocess[Loyalty Card],,0)</f>
        <v>No</v>
      </c>
    </row>
    <row r="395" spans="1:29" x14ac:dyDescent="0.25">
      <c r="A395" s="2" t="s">
        <v>2699</v>
      </c>
      <c r="B395" s="3">
        <v>44445</v>
      </c>
      <c r="C395" s="2" t="s">
        <v>2700</v>
      </c>
      <c r="D395" t="s">
        <v>6171</v>
      </c>
      <c r="E395" s="2">
        <v>6</v>
      </c>
      <c r="F395" s="2" t="str">
        <f>_xlfn.XLOOKUP(C395,customers!$A$2:$A$1001,customers!$B$2:$B$1001,,0)</f>
        <v>Anson Iddison</v>
      </c>
      <c r="G395" s="2" t="str">
        <f>_xlfn.XLOOKUP(C395,customers!$A$1:$A$1001,customers!$G$1:$G$1001,,0)</f>
        <v>United States</v>
      </c>
      <c r="H395" t="str">
        <f>INDEX(products!$A$1:$G$49,MATCH(RFM_prep!$D395,products!$A$1:$A$49,0),MATCH(RFM_prep!H$2,products!$A$1:$G$1,0))</f>
        <v>Exc</v>
      </c>
      <c r="I395">
        <f>INDEX(products!$A$1:$G$49,MATCH(RFM_prep!$D395,products!$A$1:$A$49,0),MATCH(RFM_prep!I$2,products!$A$1:$G$1,0))</f>
        <v>14.85</v>
      </c>
      <c r="J395">
        <f>I395*E395</f>
        <v>89.1</v>
      </c>
      <c r="K395" t="str">
        <f>_xlfn.XLOOKUP(C395,customers!$A$2:$A$1001,customers!$I$2:$I$1001,,0)</f>
        <v>No</v>
      </c>
      <c r="L395" t="str">
        <f t="shared" si="30"/>
        <v>348</v>
      </c>
      <c r="N395" s="6" t="s">
        <v>682</v>
      </c>
      <c r="O395" s="8">
        <v>44011</v>
      </c>
      <c r="P395" s="7">
        <v>1</v>
      </c>
      <c r="Q395" s="7">
        <v>57.06</v>
      </c>
      <c r="S395" t="s">
        <v>682</v>
      </c>
      <c r="T395" s="8">
        <v>44011</v>
      </c>
      <c r="U395">
        <v>1</v>
      </c>
      <c r="V395">
        <v>57.06</v>
      </c>
      <c r="W395" s="7">
        <v>782</v>
      </c>
      <c r="X395">
        <f t="shared" si="31"/>
        <v>3</v>
      </c>
      <c r="Y395">
        <f t="shared" si="32"/>
        <v>0</v>
      </c>
      <c r="Z395">
        <f t="shared" si="33"/>
        <v>7</v>
      </c>
      <c r="AA395" s="10">
        <f t="shared" si="34"/>
        <v>3.3333333333333335</v>
      </c>
      <c r="AB395"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Need Attention</v>
      </c>
      <c r="AC395" t="str">
        <f>_xlfn.XLOOKUP(table_RFM_processed[[#This Row],[Customer ID]],table_RFM_preprocess[Customer ID],table_RFM_preprocess[Loyalty Card],,0)</f>
        <v>Yes</v>
      </c>
    </row>
    <row r="396" spans="1:29" x14ac:dyDescent="0.25">
      <c r="A396" s="2" t="s">
        <v>2699</v>
      </c>
      <c r="B396" s="3">
        <v>44445</v>
      </c>
      <c r="C396" s="2" t="s">
        <v>2700</v>
      </c>
      <c r="D396" t="s">
        <v>6167</v>
      </c>
      <c r="E396" s="2">
        <v>1</v>
      </c>
      <c r="F396" s="2" t="str">
        <f>_xlfn.XLOOKUP(C396,customers!$A$2:$A$1001,customers!$B$2:$B$1001,,0)</f>
        <v>Anson Iddison</v>
      </c>
      <c r="G396" s="2" t="str">
        <f>_xlfn.XLOOKUP(C396,customers!$A$1:$A$1001,customers!$G$1:$G$1001,,0)</f>
        <v>United States</v>
      </c>
      <c r="H396" t="str">
        <f>INDEX(products!$A$1:$G$49,MATCH(RFM_prep!$D396,products!$A$1:$A$49,0),MATCH(RFM_prep!H$2,products!$A$1:$G$1,0))</f>
        <v>Ara</v>
      </c>
      <c r="I396">
        <f>INDEX(products!$A$1:$G$49,MATCH(RFM_prep!$D396,products!$A$1:$A$49,0),MATCH(RFM_prep!I$2,products!$A$1:$G$1,0))</f>
        <v>3.8849999999999998</v>
      </c>
      <c r="J396">
        <f>I396*E396</f>
        <v>3.8849999999999998</v>
      </c>
      <c r="K396" t="str">
        <f>_xlfn.XLOOKUP(C396,customers!$A$2:$A$1001,customers!$I$2:$I$1001,,0)</f>
        <v>No</v>
      </c>
      <c r="L396" t="str">
        <f t="shared" si="30"/>
        <v>348</v>
      </c>
      <c r="N396" s="6" t="s">
        <v>773</v>
      </c>
      <c r="O396" s="8">
        <v>44792</v>
      </c>
      <c r="P396" s="7">
        <v>1</v>
      </c>
      <c r="Q396" s="7">
        <v>15.54</v>
      </c>
      <c r="S396" t="s">
        <v>773</v>
      </c>
      <c r="T396" s="8">
        <v>44792</v>
      </c>
      <c r="U396">
        <v>1</v>
      </c>
      <c r="V396">
        <v>15.54</v>
      </c>
      <c r="W396" s="7">
        <v>1</v>
      </c>
      <c r="X396">
        <f t="shared" si="31"/>
        <v>9</v>
      </c>
      <c r="Y396">
        <f t="shared" si="32"/>
        <v>0</v>
      </c>
      <c r="Z396">
        <f t="shared" si="33"/>
        <v>2</v>
      </c>
      <c r="AA396" s="10">
        <f t="shared" si="34"/>
        <v>3.6666666666666665</v>
      </c>
      <c r="AB396"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Need Attention</v>
      </c>
      <c r="AC396" t="str">
        <f>_xlfn.XLOOKUP(table_RFM_processed[[#This Row],[Customer ID]],table_RFM_preprocess[Customer ID],table_RFM_preprocess[Loyalty Card],,0)</f>
        <v>No</v>
      </c>
    </row>
    <row r="397" spans="1:29" x14ac:dyDescent="0.25">
      <c r="A397" s="2" t="s">
        <v>2710</v>
      </c>
      <c r="B397" s="3">
        <v>44083</v>
      </c>
      <c r="C397" s="2" t="s">
        <v>2711</v>
      </c>
      <c r="D397" t="s">
        <v>6142</v>
      </c>
      <c r="E397" s="2">
        <v>4</v>
      </c>
      <c r="F397" s="2" t="str">
        <f>_xlfn.XLOOKUP(C397,customers!$A$2:$A$1001,customers!$B$2:$B$1001,,0)</f>
        <v>Randal Longfield</v>
      </c>
      <c r="G397" s="2" t="str">
        <f>_xlfn.XLOOKUP(C397,customers!$A$1:$A$1001,customers!$G$1:$G$1001,,0)</f>
        <v>United States</v>
      </c>
      <c r="H397" t="str">
        <f>INDEX(products!$A$1:$G$49,MATCH(RFM_prep!$D397,products!$A$1:$A$49,0),MATCH(RFM_prep!H$2,products!$A$1:$G$1,0))</f>
        <v>Rob</v>
      </c>
      <c r="I397">
        <f>INDEX(products!$A$1:$G$49,MATCH(RFM_prep!$D397,products!$A$1:$A$49,0),MATCH(RFM_prep!I$2,products!$A$1:$G$1,0))</f>
        <v>27.484999999999996</v>
      </c>
      <c r="J397">
        <f>I397*E397</f>
        <v>109.93999999999998</v>
      </c>
      <c r="K397" t="str">
        <f>_xlfn.XLOOKUP(C397,customers!$A$2:$A$1001,customers!$I$2:$I$1001,,0)</f>
        <v>No</v>
      </c>
      <c r="L397" t="str">
        <f t="shared" si="30"/>
        <v>710</v>
      </c>
      <c r="N397" s="6" t="s">
        <v>1060</v>
      </c>
      <c r="O397" s="8">
        <v>44488</v>
      </c>
      <c r="P397" s="7">
        <v>1</v>
      </c>
      <c r="Q397" s="7">
        <v>38.849999999999994</v>
      </c>
      <c r="S397" t="s">
        <v>1060</v>
      </c>
      <c r="T397" s="8">
        <v>44488</v>
      </c>
      <c r="U397">
        <v>1</v>
      </c>
      <c r="V397">
        <v>38.849999999999994</v>
      </c>
      <c r="W397" s="7">
        <v>305</v>
      </c>
      <c r="X397">
        <f t="shared" si="31"/>
        <v>7</v>
      </c>
      <c r="Y397">
        <f t="shared" si="32"/>
        <v>0</v>
      </c>
      <c r="Z397">
        <f t="shared" si="33"/>
        <v>5</v>
      </c>
      <c r="AA397" s="10">
        <f t="shared" si="34"/>
        <v>4</v>
      </c>
      <c r="AB397"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Need Attention</v>
      </c>
      <c r="AC397" t="str">
        <f>_xlfn.XLOOKUP(table_RFM_processed[[#This Row],[Customer ID]],table_RFM_preprocess[Customer ID],table_RFM_preprocess[Loyalty Card],,0)</f>
        <v>Yes</v>
      </c>
    </row>
    <row r="398" spans="1:29" x14ac:dyDescent="0.25">
      <c r="A398" s="2" t="s">
        <v>2716</v>
      </c>
      <c r="B398" s="3">
        <v>44465</v>
      </c>
      <c r="C398" s="2" t="s">
        <v>2717</v>
      </c>
      <c r="D398" t="s">
        <v>6169</v>
      </c>
      <c r="E398" s="2">
        <v>6</v>
      </c>
      <c r="F398" s="2" t="str">
        <f>_xlfn.XLOOKUP(C398,customers!$A$2:$A$1001,customers!$B$2:$B$1001,,0)</f>
        <v>Gregorius Kislingbury</v>
      </c>
      <c r="G398" s="2" t="str">
        <f>_xlfn.XLOOKUP(C398,customers!$A$1:$A$1001,customers!$G$1:$G$1001,,0)</f>
        <v>United States</v>
      </c>
      <c r="H398" t="str">
        <f>INDEX(products!$A$1:$G$49,MATCH(RFM_prep!$D398,products!$A$1:$A$49,0),MATCH(RFM_prep!H$2,products!$A$1:$G$1,0))</f>
        <v>Lib</v>
      </c>
      <c r="I398">
        <f>INDEX(products!$A$1:$G$49,MATCH(RFM_prep!$D398,products!$A$1:$A$49,0),MATCH(RFM_prep!I$2,products!$A$1:$G$1,0))</f>
        <v>7.77</v>
      </c>
      <c r="J398">
        <f>I398*E398</f>
        <v>46.62</v>
      </c>
      <c r="K398" t="str">
        <f>_xlfn.XLOOKUP(C398,customers!$A$2:$A$1001,customers!$I$2:$I$1001,,0)</f>
        <v>Yes</v>
      </c>
      <c r="L398" t="str">
        <f t="shared" si="30"/>
        <v>328</v>
      </c>
      <c r="N398" s="6" t="s">
        <v>2158</v>
      </c>
      <c r="O398" s="8">
        <v>43597</v>
      </c>
      <c r="P398" s="7">
        <v>1</v>
      </c>
      <c r="Q398" s="7">
        <v>35.82</v>
      </c>
      <c r="S398" t="s">
        <v>2158</v>
      </c>
      <c r="T398" s="8">
        <v>43597</v>
      </c>
      <c r="U398">
        <v>1</v>
      </c>
      <c r="V398">
        <v>35.82</v>
      </c>
      <c r="W398" s="7">
        <v>1196</v>
      </c>
      <c r="X398">
        <f t="shared" si="31"/>
        <v>1</v>
      </c>
      <c r="Y398">
        <f t="shared" si="32"/>
        <v>0</v>
      </c>
      <c r="Z398">
        <f t="shared" si="33"/>
        <v>5</v>
      </c>
      <c r="AA398" s="10">
        <f t="shared" si="34"/>
        <v>2</v>
      </c>
      <c r="AB398"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At Risk</v>
      </c>
      <c r="AC398" t="str">
        <f>_xlfn.XLOOKUP(table_RFM_processed[[#This Row],[Customer ID]],table_RFM_preprocess[Customer ID],table_RFM_preprocess[Loyalty Card],,0)</f>
        <v>Yes</v>
      </c>
    </row>
    <row r="399" spans="1:29" x14ac:dyDescent="0.25">
      <c r="A399" s="2" t="s">
        <v>2721</v>
      </c>
      <c r="B399" s="3">
        <v>44140</v>
      </c>
      <c r="C399" s="2" t="s">
        <v>2722</v>
      </c>
      <c r="D399" t="s">
        <v>6180</v>
      </c>
      <c r="E399" s="2">
        <v>5</v>
      </c>
      <c r="F399" s="2" t="str">
        <f>_xlfn.XLOOKUP(C399,customers!$A$2:$A$1001,customers!$B$2:$B$1001,,0)</f>
        <v>Xenos Gibbons</v>
      </c>
      <c r="G399" s="2" t="str">
        <f>_xlfn.XLOOKUP(C399,customers!$A$1:$A$1001,customers!$G$1:$G$1001,,0)</f>
        <v>United States</v>
      </c>
      <c r="H399" t="str">
        <f>INDEX(products!$A$1:$G$49,MATCH(RFM_prep!$D399,products!$A$1:$A$49,0),MATCH(RFM_prep!H$2,products!$A$1:$G$1,0))</f>
        <v>Ara</v>
      </c>
      <c r="I399">
        <f>INDEX(products!$A$1:$G$49,MATCH(RFM_prep!$D399,products!$A$1:$A$49,0),MATCH(RFM_prep!I$2,products!$A$1:$G$1,0))</f>
        <v>7.77</v>
      </c>
      <c r="J399">
        <f>I399*E399</f>
        <v>38.849999999999994</v>
      </c>
      <c r="K399" t="str">
        <f>_xlfn.XLOOKUP(C399,customers!$A$2:$A$1001,customers!$I$2:$I$1001,,0)</f>
        <v>No</v>
      </c>
      <c r="L399" t="str">
        <f t="shared" si="30"/>
        <v>653</v>
      </c>
      <c r="N399" s="6" t="s">
        <v>4146</v>
      </c>
      <c r="O399" s="8">
        <v>44502</v>
      </c>
      <c r="P399" s="7">
        <v>1</v>
      </c>
      <c r="Q399" s="7">
        <v>28.53</v>
      </c>
      <c r="S399" t="s">
        <v>4146</v>
      </c>
      <c r="T399" s="8">
        <v>44502</v>
      </c>
      <c r="U399">
        <v>1</v>
      </c>
      <c r="V399">
        <v>28.53</v>
      </c>
      <c r="W399" s="7">
        <v>291</v>
      </c>
      <c r="X399">
        <f t="shared" si="31"/>
        <v>7</v>
      </c>
      <c r="Y399">
        <f t="shared" si="32"/>
        <v>0</v>
      </c>
      <c r="Z399">
        <f t="shared" si="33"/>
        <v>4</v>
      </c>
      <c r="AA399" s="10">
        <f t="shared" si="34"/>
        <v>3.6666666666666665</v>
      </c>
      <c r="AB399"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Need Attention</v>
      </c>
      <c r="AC399" t="str">
        <f>_xlfn.XLOOKUP(table_RFM_processed[[#This Row],[Customer ID]],table_RFM_preprocess[Customer ID],table_RFM_preprocess[Loyalty Card],,0)</f>
        <v>Yes</v>
      </c>
    </row>
    <row r="400" spans="1:29" x14ac:dyDescent="0.25">
      <c r="A400" s="2" t="s">
        <v>2727</v>
      </c>
      <c r="B400" s="3">
        <v>43720</v>
      </c>
      <c r="C400" s="2" t="s">
        <v>2728</v>
      </c>
      <c r="D400" t="s">
        <v>6169</v>
      </c>
      <c r="E400" s="2">
        <v>4</v>
      </c>
      <c r="F400" s="2" t="str">
        <f>_xlfn.XLOOKUP(C400,customers!$A$2:$A$1001,customers!$B$2:$B$1001,,0)</f>
        <v>Fleur Parres</v>
      </c>
      <c r="G400" s="2" t="str">
        <f>_xlfn.XLOOKUP(C400,customers!$A$1:$A$1001,customers!$G$1:$G$1001,,0)</f>
        <v>United States</v>
      </c>
      <c r="H400" t="str">
        <f>INDEX(products!$A$1:$G$49,MATCH(RFM_prep!$D400,products!$A$1:$A$49,0),MATCH(RFM_prep!H$2,products!$A$1:$G$1,0))</f>
        <v>Lib</v>
      </c>
      <c r="I400">
        <f>INDEX(products!$A$1:$G$49,MATCH(RFM_prep!$D400,products!$A$1:$A$49,0),MATCH(RFM_prep!I$2,products!$A$1:$G$1,0))</f>
        <v>7.77</v>
      </c>
      <c r="J400">
        <f>I400*E400</f>
        <v>31.08</v>
      </c>
      <c r="K400" t="str">
        <f>_xlfn.XLOOKUP(C400,customers!$A$2:$A$1001,customers!$I$2:$I$1001,,0)</f>
        <v>Yes</v>
      </c>
      <c r="L400" t="str">
        <f t="shared" si="30"/>
        <v>1073</v>
      </c>
      <c r="N400" s="6" t="s">
        <v>2113</v>
      </c>
      <c r="O400" s="8">
        <v>44697</v>
      </c>
      <c r="P400" s="7">
        <v>1</v>
      </c>
      <c r="Q400" s="7">
        <v>14.339999999999998</v>
      </c>
      <c r="S400" t="s">
        <v>2113</v>
      </c>
      <c r="T400" s="8">
        <v>44697</v>
      </c>
      <c r="U400">
        <v>1</v>
      </c>
      <c r="V400">
        <v>14.339999999999998</v>
      </c>
      <c r="W400" s="7">
        <v>96</v>
      </c>
      <c r="X400">
        <f t="shared" si="31"/>
        <v>9</v>
      </c>
      <c r="Y400">
        <f t="shared" si="32"/>
        <v>0</v>
      </c>
      <c r="Z400">
        <f t="shared" si="33"/>
        <v>1</v>
      </c>
      <c r="AA400" s="10">
        <f t="shared" si="34"/>
        <v>3.3333333333333335</v>
      </c>
      <c r="AB400"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Need Attention</v>
      </c>
      <c r="AC400" t="str">
        <f>_xlfn.XLOOKUP(table_RFM_processed[[#This Row],[Customer ID]],table_RFM_preprocess[Customer ID],table_RFM_preprocess[Loyalty Card],,0)</f>
        <v>No</v>
      </c>
    </row>
    <row r="401" spans="1:29" x14ac:dyDescent="0.25">
      <c r="A401" s="2" t="s">
        <v>2733</v>
      </c>
      <c r="B401" s="3">
        <v>43677</v>
      </c>
      <c r="C401" s="2" t="s">
        <v>2734</v>
      </c>
      <c r="D401" t="s">
        <v>6154</v>
      </c>
      <c r="E401" s="2">
        <v>6</v>
      </c>
      <c r="F401" s="2" t="str">
        <f>_xlfn.XLOOKUP(C401,customers!$A$2:$A$1001,customers!$B$2:$B$1001,,0)</f>
        <v>Gran Sibray</v>
      </c>
      <c r="G401" s="2" t="str">
        <f>_xlfn.XLOOKUP(C401,customers!$A$1:$A$1001,customers!$G$1:$G$1001,,0)</f>
        <v>United States</v>
      </c>
      <c r="H401" t="str">
        <f>INDEX(products!$A$1:$G$49,MATCH(RFM_prep!$D401,products!$A$1:$A$49,0),MATCH(RFM_prep!H$2,products!$A$1:$G$1,0))</f>
        <v>Ara</v>
      </c>
      <c r="I401">
        <f>INDEX(products!$A$1:$G$49,MATCH(RFM_prep!$D401,products!$A$1:$A$49,0),MATCH(RFM_prep!I$2,products!$A$1:$G$1,0))</f>
        <v>2.9849999999999999</v>
      </c>
      <c r="J401">
        <f>I401*E401</f>
        <v>17.91</v>
      </c>
      <c r="K401" t="str">
        <f>_xlfn.XLOOKUP(C401,customers!$A$2:$A$1001,customers!$I$2:$I$1001,,0)</f>
        <v>Yes</v>
      </c>
      <c r="L401" t="str">
        <f t="shared" si="30"/>
        <v>1116</v>
      </c>
      <c r="N401" s="6" t="s">
        <v>5706</v>
      </c>
      <c r="O401" s="8">
        <v>44659</v>
      </c>
      <c r="P401" s="7">
        <v>1</v>
      </c>
      <c r="Q401" s="7">
        <v>67.5</v>
      </c>
      <c r="S401" t="s">
        <v>5706</v>
      </c>
      <c r="T401" s="8">
        <v>44659</v>
      </c>
      <c r="U401">
        <v>1</v>
      </c>
      <c r="V401">
        <v>67.5</v>
      </c>
      <c r="W401" s="7">
        <v>134</v>
      </c>
      <c r="X401">
        <f t="shared" si="31"/>
        <v>9</v>
      </c>
      <c r="Y401">
        <f t="shared" si="32"/>
        <v>0</v>
      </c>
      <c r="Z401">
        <f t="shared" si="33"/>
        <v>7</v>
      </c>
      <c r="AA401" s="10">
        <f t="shared" si="34"/>
        <v>5.333333333333333</v>
      </c>
      <c r="AB401"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Need Attention</v>
      </c>
      <c r="AC401" t="str">
        <f>_xlfn.XLOOKUP(table_RFM_processed[[#This Row],[Customer ID]],table_RFM_preprocess[Customer ID],table_RFM_preprocess[Loyalty Card],,0)</f>
        <v>Yes</v>
      </c>
    </row>
    <row r="402" spans="1:29" x14ac:dyDescent="0.25">
      <c r="A402" s="2" t="s">
        <v>2739</v>
      </c>
      <c r="B402" s="3">
        <v>43539</v>
      </c>
      <c r="C402" s="2" t="s">
        <v>2740</v>
      </c>
      <c r="D402" t="s">
        <v>6185</v>
      </c>
      <c r="E402" s="2">
        <v>6</v>
      </c>
      <c r="F402" s="2" t="str">
        <f>_xlfn.XLOOKUP(C402,customers!$A$2:$A$1001,customers!$B$2:$B$1001,,0)</f>
        <v>Ingelbert Hotchkin</v>
      </c>
      <c r="G402" s="2" t="str">
        <f>_xlfn.XLOOKUP(C402,customers!$A$1:$A$1001,customers!$G$1:$G$1001,,0)</f>
        <v>United Kingdom</v>
      </c>
      <c r="H402" t="str">
        <f>INDEX(products!$A$1:$G$49,MATCH(RFM_prep!$D402,products!$A$1:$A$49,0),MATCH(RFM_prep!H$2,products!$A$1:$G$1,0))</f>
        <v>Exc</v>
      </c>
      <c r="I402">
        <f>INDEX(products!$A$1:$G$49,MATCH(RFM_prep!$D402,products!$A$1:$A$49,0),MATCH(RFM_prep!I$2,products!$A$1:$G$1,0))</f>
        <v>27.945</v>
      </c>
      <c r="J402">
        <f>I402*E402</f>
        <v>167.67000000000002</v>
      </c>
      <c r="K402" t="str">
        <f>_xlfn.XLOOKUP(C402,customers!$A$2:$A$1001,customers!$I$2:$I$1001,,0)</f>
        <v>No</v>
      </c>
      <c r="L402" t="str">
        <f t="shared" si="30"/>
        <v>1254</v>
      </c>
      <c r="N402" s="6" t="s">
        <v>4765</v>
      </c>
      <c r="O402" s="8">
        <v>44715</v>
      </c>
      <c r="P402" s="7">
        <v>1</v>
      </c>
      <c r="Q402" s="7">
        <v>35.799999999999997</v>
      </c>
      <c r="S402" t="s">
        <v>4765</v>
      </c>
      <c r="T402" s="8">
        <v>44715</v>
      </c>
      <c r="U402">
        <v>1</v>
      </c>
      <c r="V402">
        <v>35.799999999999997</v>
      </c>
      <c r="W402" s="7">
        <v>78</v>
      </c>
      <c r="X402">
        <f t="shared" si="31"/>
        <v>9</v>
      </c>
      <c r="Y402">
        <f t="shared" si="32"/>
        <v>0</v>
      </c>
      <c r="Z402">
        <f t="shared" si="33"/>
        <v>5</v>
      </c>
      <c r="AA402" s="10">
        <f t="shared" si="34"/>
        <v>4.666666666666667</v>
      </c>
      <c r="AB402"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Need Attention</v>
      </c>
      <c r="AC402" t="str">
        <f>_xlfn.XLOOKUP(table_RFM_processed[[#This Row],[Customer ID]],table_RFM_preprocess[Customer ID],table_RFM_preprocess[Loyalty Card],,0)</f>
        <v>Yes</v>
      </c>
    </row>
    <row r="403" spans="1:29" x14ac:dyDescent="0.25">
      <c r="A403" s="2" t="s">
        <v>2745</v>
      </c>
      <c r="B403" s="3">
        <v>44332</v>
      </c>
      <c r="C403" s="2" t="s">
        <v>2746</v>
      </c>
      <c r="D403" t="s">
        <v>6170</v>
      </c>
      <c r="E403" s="2">
        <v>4</v>
      </c>
      <c r="F403" s="2" t="str">
        <f>_xlfn.XLOOKUP(C403,customers!$A$2:$A$1001,customers!$B$2:$B$1001,,0)</f>
        <v>Neely Broadberrie</v>
      </c>
      <c r="G403" s="2" t="str">
        <f>_xlfn.XLOOKUP(C403,customers!$A$1:$A$1001,customers!$G$1:$G$1001,,0)</f>
        <v>United States</v>
      </c>
      <c r="H403" t="str">
        <f>INDEX(products!$A$1:$G$49,MATCH(RFM_prep!$D403,products!$A$1:$A$49,0),MATCH(RFM_prep!H$2,products!$A$1:$G$1,0))</f>
        <v>Lib</v>
      </c>
      <c r="I403">
        <f>INDEX(products!$A$1:$G$49,MATCH(RFM_prep!$D403,products!$A$1:$A$49,0),MATCH(RFM_prep!I$2,products!$A$1:$G$1,0))</f>
        <v>15.85</v>
      </c>
      <c r="J403">
        <f>I403*E403</f>
        <v>63.4</v>
      </c>
      <c r="K403" t="str">
        <f>_xlfn.XLOOKUP(C403,customers!$A$2:$A$1001,customers!$I$2:$I$1001,,0)</f>
        <v>No</v>
      </c>
      <c r="L403" t="str">
        <f t="shared" si="30"/>
        <v>461</v>
      </c>
      <c r="N403" s="6" t="s">
        <v>4081</v>
      </c>
      <c r="O403" s="8">
        <v>43487</v>
      </c>
      <c r="P403" s="7">
        <v>1</v>
      </c>
      <c r="Q403" s="7">
        <v>95.1</v>
      </c>
      <c r="S403" t="s">
        <v>4081</v>
      </c>
      <c r="T403" s="8">
        <v>43487</v>
      </c>
      <c r="U403">
        <v>1</v>
      </c>
      <c r="V403">
        <v>95.1</v>
      </c>
      <c r="W403" s="7">
        <v>1306</v>
      </c>
      <c r="X403">
        <f t="shared" si="31"/>
        <v>0</v>
      </c>
      <c r="Y403">
        <f t="shared" si="32"/>
        <v>0</v>
      </c>
      <c r="Z403">
        <f t="shared" si="33"/>
        <v>8</v>
      </c>
      <c r="AA403" s="10">
        <f t="shared" si="34"/>
        <v>2.6666666666666665</v>
      </c>
      <c r="AB403"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At Risk</v>
      </c>
      <c r="AC403" t="str">
        <f>_xlfn.XLOOKUP(table_RFM_processed[[#This Row],[Customer ID]],table_RFM_preprocess[Customer ID],table_RFM_preprocess[Loyalty Card],,0)</f>
        <v>Yes</v>
      </c>
    </row>
    <row r="404" spans="1:29" x14ac:dyDescent="0.25">
      <c r="A404" s="2" t="s">
        <v>2751</v>
      </c>
      <c r="B404" s="3">
        <v>43591</v>
      </c>
      <c r="C404" s="2" t="s">
        <v>2752</v>
      </c>
      <c r="D404" t="s">
        <v>6159</v>
      </c>
      <c r="E404" s="2">
        <v>2</v>
      </c>
      <c r="F404" s="2" t="str">
        <f>_xlfn.XLOOKUP(C404,customers!$A$2:$A$1001,customers!$B$2:$B$1001,,0)</f>
        <v>Rutger Pithcock</v>
      </c>
      <c r="G404" s="2" t="str">
        <f>_xlfn.XLOOKUP(C404,customers!$A$1:$A$1001,customers!$G$1:$G$1001,,0)</f>
        <v>United States</v>
      </c>
      <c r="H404" t="str">
        <f>INDEX(products!$A$1:$G$49,MATCH(RFM_prep!$D404,products!$A$1:$A$49,0),MATCH(RFM_prep!H$2,products!$A$1:$G$1,0))</f>
        <v>Lib</v>
      </c>
      <c r="I404">
        <f>INDEX(products!$A$1:$G$49,MATCH(RFM_prep!$D404,products!$A$1:$A$49,0),MATCH(RFM_prep!I$2,products!$A$1:$G$1,0))</f>
        <v>4.3650000000000002</v>
      </c>
      <c r="J404">
        <f>I404*E404</f>
        <v>8.73</v>
      </c>
      <c r="K404" t="str">
        <f>_xlfn.XLOOKUP(C404,customers!$A$2:$A$1001,customers!$I$2:$I$1001,,0)</f>
        <v>Yes</v>
      </c>
      <c r="L404" t="str">
        <f t="shared" si="30"/>
        <v>1202</v>
      </c>
      <c r="N404" s="6" t="s">
        <v>4384</v>
      </c>
      <c r="O404" s="8">
        <v>44346</v>
      </c>
      <c r="P404" s="7">
        <v>1</v>
      </c>
      <c r="Q404" s="7">
        <v>33.75</v>
      </c>
      <c r="S404" t="s">
        <v>4384</v>
      </c>
      <c r="T404" s="8">
        <v>44346</v>
      </c>
      <c r="U404">
        <v>1</v>
      </c>
      <c r="V404">
        <v>33.75</v>
      </c>
      <c r="W404" s="7">
        <v>447</v>
      </c>
      <c r="X404">
        <f t="shared" si="31"/>
        <v>6</v>
      </c>
      <c r="Y404">
        <f t="shared" si="32"/>
        <v>0</v>
      </c>
      <c r="Z404">
        <f t="shared" si="33"/>
        <v>5</v>
      </c>
      <c r="AA404" s="10">
        <f t="shared" si="34"/>
        <v>3.6666666666666665</v>
      </c>
      <c r="AB404"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Need Attention</v>
      </c>
      <c r="AC404" t="str">
        <f>_xlfn.XLOOKUP(table_RFM_processed[[#This Row],[Customer ID]],table_RFM_preprocess[Customer ID],table_RFM_preprocess[Loyalty Card],,0)</f>
        <v>No</v>
      </c>
    </row>
    <row r="405" spans="1:29" x14ac:dyDescent="0.25">
      <c r="A405" s="2" t="s">
        <v>2757</v>
      </c>
      <c r="B405" s="3">
        <v>43502</v>
      </c>
      <c r="C405" s="2" t="s">
        <v>2758</v>
      </c>
      <c r="D405" t="s">
        <v>6177</v>
      </c>
      <c r="E405" s="2">
        <v>3</v>
      </c>
      <c r="F405" s="2" t="str">
        <f>_xlfn.XLOOKUP(C405,customers!$A$2:$A$1001,customers!$B$2:$B$1001,,0)</f>
        <v>Gale Croysdale</v>
      </c>
      <c r="G405" s="2" t="str">
        <f>_xlfn.XLOOKUP(C405,customers!$A$1:$A$1001,customers!$G$1:$G$1001,,0)</f>
        <v>United States</v>
      </c>
      <c r="H405" t="str">
        <f>INDEX(products!$A$1:$G$49,MATCH(RFM_prep!$D405,products!$A$1:$A$49,0),MATCH(RFM_prep!H$2,products!$A$1:$G$1,0))</f>
        <v>Rob</v>
      </c>
      <c r="I405">
        <f>INDEX(products!$A$1:$G$49,MATCH(RFM_prep!$D405,products!$A$1:$A$49,0),MATCH(RFM_prep!I$2,products!$A$1:$G$1,0))</f>
        <v>8.9499999999999993</v>
      </c>
      <c r="J405">
        <f>I405*E405</f>
        <v>26.849999999999998</v>
      </c>
      <c r="K405" t="str">
        <f>_xlfn.XLOOKUP(C405,customers!$A$2:$A$1001,customers!$I$2:$I$1001,,0)</f>
        <v>Yes</v>
      </c>
      <c r="L405" t="str">
        <f t="shared" si="30"/>
        <v>1291</v>
      </c>
      <c r="N405" s="6" t="s">
        <v>1924</v>
      </c>
      <c r="O405" s="8">
        <v>44482</v>
      </c>
      <c r="P405" s="7">
        <v>1</v>
      </c>
      <c r="Q405" s="7">
        <v>28.679999999999996</v>
      </c>
      <c r="S405" t="s">
        <v>1924</v>
      </c>
      <c r="T405" s="8">
        <v>44482</v>
      </c>
      <c r="U405">
        <v>1</v>
      </c>
      <c r="V405">
        <v>28.679999999999996</v>
      </c>
      <c r="W405" s="7">
        <v>311</v>
      </c>
      <c r="X405">
        <f t="shared" si="31"/>
        <v>7</v>
      </c>
      <c r="Y405">
        <f t="shared" si="32"/>
        <v>0</v>
      </c>
      <c r="Z405">
        <f t="shared" si="33"/>
        <v>4</v>
      </c>
      <c r="AA405" s="10">
        <f t="shared" si="34"/>
        <v>3.6666666666666665</v>
      </c>
      <c r="AB405"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Need Attention</v>
      </c>
      <c r="AC405" t="str">
        <f>_xlfn.XLOOKUP(table_RFM_processed[[#This Row],[Customer ID]],table_RFM_preprocess[Customer ID],table_RFM_preprocess[Loyalty Card],,0)</f>
        <v>No</v>
      </c>
    </row>
    <row r="406" spans="1:29" x14ac:dyDescent="0.25">
      <c r="A406" s="2" t="s">
        <v>2763</v>
      </c>
      <c r="B406" s="3">
        <v>44295</v>
      </c>
      <c r="C406" s="2" t="s">
        <v>2764</v>
      </c>
      <c r="D406" t="s">
        <v>6145</v>
      </c>
      <c r="E406" s="2">
        <v>2</v>
      </c>
      <c r="F406" s="2" t="str">
        <f>_xlfn.XLOOKUP(C406,customers!$A$2:$A$1001,customers!$B$2:$B$1001,,0)</f>
        <v>Benedetto Gozzett</v>
      </c>
      <c r="G406" s="2" t="str">
        <f>_xlfn.XLOOKUP(C406,customers!$A$1:$A$1001,customers!$G$1:$G$1001,,0)</f>
        <v>United States</v>
      </c>
      <c r="H406" t="str">
        <f>INDEX(products!$A$1:$G$49,MATCH(RFM_prep!$D406,products!$A$1:$A$49,0),MATCH(RFM_prep!H$2,products!$A$1:$G$1,0))</f>
        <v>Lib</v>
      </c>
      <c r="I406">
        <f>INDEX(products!$A$1:$G$49,MATCH(RFM_prep!$D406,products!$A$1:$A$49,0),MATCH(RFM_prep!I$2,products!$A$1:$G$1,0))</f>
        <v>4.7549999999999999</v>
      </c>
      <c r="J406">
        <f>I406*E406</f>
        <v>9.51</v>
      </c>
      <c r="K406" t="str">
        <f>_xlfn.XLOOKUP(C406,customers!$A$2:$A$1001,customers!$I$2:$I$1001,,0)</f>
        <v>No</v>
      </c>
      <c r="L406" t="str">
        <f t="shared" si="30"/>
        <v>498</v>
      </c>
      <c r="N406" s="6" t="s">
        <v>2770</v>
      </c>
      <c r="O406" s="8">
        <v>43971</v>
      </c>
      <c r="P406" s="7">
        <v>1</v>
      </c>
      <c r="Q406" s="7">
        <v>39.799999999999997</v>
      </c>
      <c r="S406" t="s">
        <v>2770</v>
      </c>
      <c r="T406" s="8">
        <v>43971</v>
      </c>
      <c r="U406">
        <v>1</v>
      </c>
      <c r="V406">
        <v>39.799999999999997</v>
      </c>
      <c r="W406" s="7">
        <v>822</v>
      </c>
      <c r="X406">
        <f t="shared" si="31"/>
        <v>3</v>
      </c>
      <c r="Y406">
        <f t="shared" si="32"/>
        <v>0</v>
      </c>
      <c r="Z406">
        <f t="shared" si="33"/>
        <v>5</v>
      </c>
      <c r="AA406" s="10">
        <f t="shared" si="34"/>
        <v>2.6666666666666665</v>
      </c>
      <c r="AB406"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At Risk</v>
      </c>
      <c r="AC406" t="str">
        <f>_xlfn.XLOOKUP(table_RFM_processed[[#This Row],[Customer ID]],table_RFM_preprocess[Customer ID],table_RFM_preprocess[Loyalty Card],,0)</f>
        <v>No</v>
      </c>
    </row>
    <row r="407" spans="1:29" x14ac:dyDescent="0.25">
      <c r="A407" s="2" t="s">
        <v>2769</v>
      </c>
      <c r="B407" s="3">
        <v>43971</v>
      </c>
      <c r="C407" s="2" t="s">
        <v>2770</v>
      </c>
      <c r="D407" t="s">
        <v>6147</v>
      </c>
      <c r="E407" s="2">
        <v>4</v>
      </c>
      <c r="F407" s="2" t="str">
        <f>_xlfn.XLOOKUP(C407,customers!$A$2:$A$1001,customers!$B$2:$B$1001,,0)</f>
        <v>Tania Craggs</v>
      </c>
      <c r="G407" s="2" t="str">
        <f>_xlfn.XLOOKUP(C407,customers!$A$1:$A$1001,customers!$G$1:$G$1001,,0)</f>
        <v>Ireland</v>
      </c>
      <c r="H407" t="str">
        <f>INDEX(products!$A$1:$G$49,MATCH(RFM_prep!$D407,products!$A$1:$A$49,0),MATCH(RFM_prep!H$2,products!$A$1:$G$1,0))</f>
        <v>Ara</v>
      </c>
      <c r="I407">
        <f>INDEX(products!$A$1:$G$49,MATCH(RFM_prep!$D407,products!$A$1:$A$49,0),MATCH(RFM_prep!I$2,products!$A$1:$G$1,0))</f>
        <v>9.9499999999999993</v>
      </c>
      <c r="J407">
        <f>I407*E407</f>
        <v>39.799999999999997</v>
      </c>
      <c r="K407" t="str">
        <f>_xlfn.XLOOKUP(C407,customers!$A$2:$A$1001,customers!$I$2:$I$1001,,0)</f>
        <v>No</v>
      </c>
      <c r="L407" t="str">
        <f t="shared" si="30"/>
        <v>822</v>
      </c>
      <c r="N407" s="6" t="s">
        <v>4235</v>
      </c>
      <c r="O407" s="8">
        <v>43554</v>
      </c>
      <c r="P407" s="7">
        <v>1</v>
      </c>
      <c r="Q407" s="7">
        <v>67.5</v>
      </c>
      <c r="S407" t="s">
        <v>4235</v>
      </c>
      <c r="T407" s="8">
        <v>43554</v>
      </c>
      <c r="U407">
        <v>1</v>
      </c>
      <c r="V407">
        <v>67.5</v>
      </c>
      <c r="W407" s="7">
        <v>1239</v>
      </c>
      <c r="X407">
        <f t="shared" si="31"/>
        <v>0</v>
      </c>
      <c r="Y407">
        <f t="shared" si="32"/>
        <v>0</v>
      </c>
      <c r="Z407">
        <f t="shared" si="33"/>
        <v>7</v>
      </c>
      <c r="AA407" s="10">
        <f t="shared" si="34"/>
        <v>2.3333333333333335</v>
      </c>
      <c r="AB407"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At Risk</v>
      </c>
      <c r="AC407" t="str">
        <f>_xlfn.XLOOKUP(table_RFM_processed[[#This Row],[Customer ID]],table_RFM_preprocess[Customer ID],table_RFM_preprocess[Loyalty Card],,0)</f>
        <v>No</v>
      </c>
    </row>
    <row r="408" spans="1:29" x14ac:dyDescent="0.25">
      <c r="A408" s="2" t="s">
        <v>2775</v>
      </c>
      <c r="B408" s="3">
        <v>44167</v>
      </c>
      <c r="C408" s="2" t="s">
        <v>2776</v>
      </c>
      <c r="D408" t="s">
        <v>6139</v>
      </c>
      <c r="E408" s="2">
        <v>3</v>
      </c>
      <c r="F408" s="2" t="str">
        <f>_xlfn.XLOOKUP(C408,customers!$A$2:$A$1001,customers!$B$2:$B$1001,,0)</f>
        <v>Leonie Cullrford</v>
      </c>
      <c r="G408" s="2" t="str">
        <f>_xlfn.XLOOKUP(C408,customers!$A$1:$A$1001,customers!$G$1:$G$1001,,0)</f>
        <v>United States</v>
      </c>
      <c r="H408" t="str">
        <f>INDEX(products!$A$1:$G$49,MATCH(RFM_prep!$D408,products!$A$1:$A$49,0),MATCH(RFM_prep!H$2,products!$A$1:$G$1,0))</f>
        <v>Exc</v>
      </c>
      <c r="I408">
        <f>INDEX(products!$A$1:$G$49,MATCH(RFM_prep!$D408,products!$A$1:$A$49,0),MATCH(RFM_prep!I$2,products!$A$1:$G$1,0))</f>
        <v>8.25</v>
      </c>
      <c r="J408">
        <f>I408*E408</f>
        <v>24.75</v>
      </c>
      <c r="K408" t="str">
        <f>_xlfn.XLOOKUP(C408,customers!$A$2:$A$1001,customers!$I$2:$I$1001,,0)</f>
        <v>Yes</v>
      </c>
      <c r="L408" t="str">
        <f t="shared" si="30"/>
        <v>626</v>
      </c>
      <c r="N408" s="6" t="s">
        <v>5677</v>
      </c>
      <c r="O408" s="8">
        <v>44573</v>
      </c>
      <c r="P408" s="7">
        <v>2</v>
      </c>
      <c r="Q408" s="7">
        <v>28.62</v>
      </c>
      <c r="S408" t="s">
        <v>5677</v>
      </c>
      <c r="T408" s="8">
        <v>44573</v>
      </c>
      <c r="U408">
        <v>2</v>
      </c>
      <c r="V408">
        <v>28.62</v>
      </c>
      <c r="W408" s="7">
        <v>220</v>
      </c>
      <c r="X408">
        <f t="shared" si="31"/>
        <v>8</v>
      </c>
      <c r="Y408">
        <f t="shared" si="32"/>
        <v>9</v>
      </c>
      <c r="Z408">
        <f t="shared" si="33"/>
        <v>4</v>
      </c>
      <c r="AA408" s="10">
        <f t="shared" si="34"/>
        <v>7</v>
      </c>
      <c r="AB408"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Promising</v>
      </c>
      <c r="AC408" t="str">
        <f>_xlfn.XLOOKUP(table_RFM_processed[[#This Row],[Customer ID]],table_RFM_preprocess[Customer ID],table_RFM_preprocess[Loyalty Card],,0)</f>
        <v>No</v>
      </c>
    </row>
    <row r="409" spans="1:29" x14ac:dyDescent="0.25">
      <c r="A409" s="2" t="s">
        <v>2781</v>
      </c>
      <c r="B409" s="3">
        <v>44416</v>
      </c>
      <c r="C409" s="2" t="s">
        <v>2782</v>
      </c>
      <c r="D409" t="s">
        <v>6141</v>
      </c>
      <c r="E409" s="2">
        <v>5</v>
      </c>
      <c r="F409" s="2" t="str">
        <f>_xlfn.XLOOKUP(C409,customers!$A$2:$A$1001,customers!$B$2:$B$1001,,0)</f>
        <v>Auguste Rizon</v>
      </c>
      <c r="G409" s="2" t="str">
        <f>_xlfn.XLOOKUP(C409,customers!$A$1:$A$1001,customers!$G$1:$G$1001,,0)</f>
        <v>United States</v>
      </c>
      <c r="H409" t="str">
        <f>INDEX(products!$A$1:$G$49,MATCH(RFM_prep!$D409,products!$A$1:$A$49,0),MATCH(RFM_prep!H$2,products!$A$1:$G$1,0))</f>
        <v>Exc</v>
      </c>
      <c r="I409">
        <f>INDEX(products!$A$1:$G$49,MATCH(RFM_prep!$D409,products!$A$1:$A$49,0),MATCH(RFM_prep!I$2,products!$A$1:$G$1,0))</f>
        <v>13.75</v>
      </c>
      <c r="J409">
        <f>I409*E409</f>
        <v>68.75</v>
      </c>
      <c r="K409" t="str">
        <f>_xlfn.XLOOKUP(C409,customers!$A$2:$A$1001,customers!$I$2:$I$1001,,0)</f>
        <v>Yes</v>
      </c>
      <c r="L409" t="str">
        <f t="shared" si="30"/>
        <v>377</v>
      </c>
      <c r="N409" s="6" t="s">
        <v>5996</v>
      </c>
      <c r="O409" s="8">
        <v>43556</v>
      </c>
      <c r="P409" s="7">
        <v>1</v>
      </c>
      <c r="Q409" s="7">
        <v>5.3699999999999992</v>
      </c>
      <c r="S409" t="s">
        <v>5996</v>
      </c>
      <c r="T409" s="8">
        <v>43556</v>
      </c>
      <c r="U409">
        <v>1</v>
      </c>
      <c r="V409">
        <v>5.3699999999999992</v>
      </c>
      <c r="W409" s="7">
        <v>1237</v>
      </c>
      <c r="X409">
        <f t="shared" si="31"/>
        <v>0</v>
      </c>
      <c r="Y409">
        <f t="shared" si="32"/>
        <v>0</v>
      </c>
      <c r="Z409">
        <f t="shared" si="33"/>
        <v>0</v>
      </c>
      <c r="AA409" s="10">
        <f t="shared" si="34"/>
        <v>0</v>
      </c>
      <c r="AB409"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Lost</v>
      </c>
      <c r="AC409" t="str">
        <f>_xlfn.XLOOKUP(table_RFM_processed[[#This Row],[Customer ID]],table_RFM_preprocess[Customer ID],table_RFM_preprocess[Loyalty Card],,0)</f>
        <v>Yes</v>
      </c>
    </row>
    <row r="410" spans="1:29" x14ac:dyDescent="0.25">
      <c r="A410" s="2" t="s">
        <v>2787</v>
      </c>
      <c r="B410" s="3">
        <v>44595</v>
      </c>
      <c r="C410" s="2" t="s">
        <v>2788</v>
      </c>
      <c r="D410" t="s">
        <v>6139</v>
      </c>
      <c r="E410" s="2">
        <v>6</v>
      </c>
      <c r="F410" s="2" t="str">
        <f>_xlfn.XLOOKUP(C410,customers!$A$2:$A$1001,customers!$B$2:$B$1001,,0)</f>
        <v>Lorin Guerrazzi</v>
      </c>
      <c r="G410" s="2" t="str">
        <f>_xlfn.XLOOKUP(C410,customers!$A$1:$A$1001,customers!$G$1:$G$1001,,0)</f>
        <v>Ireland</v>
      </c>
      <c r="H410" t="str">
        <f>INDEX(products!$A$1:$G$49,MATCH(RFM_prep!$D410,products!$A$1:$A$49,0),MATCH(RFM_prep!H$2,products!$A$1:$G$1,0))</f>
        <v>Exc</v>
      </c>
      <c r="I410">
        <f>INDEX(products!$A$1:$G$49,MATCH(RFM_prep!$D410,products!$A$1:$A$49,0),MATCH(RFM_prep!I$2,products!$A$1:$G$1,0))</f>
        <v>8.25</v>
      </c>
      <c r="J410">
        <f>I410*E410</f>
        <v>49.5</v>
      </c>
      <c r="K410" t="str">
        <f>_xlfn.XLOOKUP(C410,customers!$A$2:$A$1001,customers!$I$2:$I$1001,,0)</f>
        <v>No</v>
      </c>
      <c r="L410" t="str">
        <f t="shared" si="30"/>
        <v>198</v>
      </c>
      <c r="N410" s="6" t="s">
        <v>3261</v>
      </c>
      <c r="O410" s="8">
        <v>43764</v>
      </c>
      <c r="P410" s="7">
        <v>1</v>
      </c>
      <c r="Q410" s="7">
        <v>15.54</v>
      </c>
      <c r="S410" t="s">
        <v>3261</v>
      </c>
      <c r="T410" s="8">
        <v>43764</v>
      </c>
      <c r="U410">
        <v>1</v>
      </c>
      <c r="V410">
        <v>15.54</v>
      </c>
      <c r="W410" s="7">
        <v>1029</v>
      </c>
      <c r="X410">
        <f t="shared" si="31"/>
        <v>2</v>
      </c>
      <c r="Y410">
        <f t="shared" si="32"/>
        <v>0</v>
      </c>
      <c r="Z410">
        <f t="shared" si="33"/>
        <v>2</v>
      </c>
      <c r="AA410" s="10">
        <f t="shared" si="34"/>
        <v>1.3333333333333333</v>
      </c>
      <c r="AB410"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At Risk</v>
      </c>
      <c r="AC410" t="str">
        <f>_xlfn.XLOOKUP(table_RFM_processed[[#This Row],[Customer ID]],table_RFM_preprocess[Customer ID],table_RFM_preprocess[Loyalty Card],,0)</f>
        <v>No</v>
      </c>
    </row>
    <row r="411" spans="1:29" x14ac:dyDescent="0.25">
      <c r="A411" s="2" t="s">
        <v>2792</v>
      </c>
      <c r="B411" s="3">
        <v>44659</v>
      </c>
      <c r="C411" s="2" t="s">
        <v>2793</v>
      </c>
      <c r="D411" t="s">
        <v>6175</v>
      </c>
      <c r="E411" s="2">
        <v>2</v>
      </c>
      <c r="F411" s="2" t="str">
        <f>_xlfn.XLOOKUP(C411,customers!$A$2:$A$1001,customers!$B$2:$B$1001,,0)</f>
        <v>Felice Miell</v>
      </c>
      <c r="G411" s="2" t="str">
        <f>_xlfn.XLOOKUP(C411,customers!$A$1:$A$1001,customers!$G$1:$G$1001,,0)</f>
        <v>United States</v>
      </c>
      <c r="H411" t="str">
        <f>INDEX(products!$A$1:$G$49,MATCH(RFM_prep!$D411,products!$A$1:$A$49,0),MATCH(RFM_prep!H$2,products!$A$1:$G$1,0))</f>
        <v>Ara</v>
      </c>
      <c r="I411">
        <f>INDEX(products!$A$1:$G$49,MATCH(RFM_prep!$D411,products!$A$1:$A$49,0),MATCH(RFM_prep!I$2,products!$A$1:$G$1,0))</f>
        <v>25.874999999999996</v>
      </c>
      <c r="J411">
        <f>I411*E411</f>
        <v>51.749999999999993</v>
      </c>
      <c r="K411" t="str">
        <f>_xlfn.XLOOKUP(C411,customers!$A$2:$A$1001,customers!$I$2:$I$1001,,0)</f>
        <v>Yes</v>
      </c>
      <c r="L411" t="str">
        <f t="shared" si="30"/>
        <v>134</v>
      </c>
      <c r="N411" s="6" t="s">
        <v>4552</v>
      </c>
      <c r="O411" s="8">
        <v>44150</v>
      </c>
      <c r="P411" s="7">
        <v>1</v>
      </c>
      <c r="Q411" s="7">
        <v>79.25</v>
      </c>
      <c r="S411" t="s">
        <v>4552</v>
      </c>
      <c r="T411" s="8">
        <v>44150</v>
      </c>
      <c r="U411">
        <v>1</v>
      </c>
      <c r="V411">
        <v>79.25</v>
      </c>
      <c r="W411" s="7">
        <v>643</v>
      </c>
      <c r="X411">
        <f t="shared" si="31"/>
        <v>4</v>
      </c>
      <c r="Y411">
        <f t="shared" si="32"/>
        <v>0</v>
      </c>
      <c r="Z411">
        <f t="shared" si="33"/>
        <v>8</v>
      </c>
      <c r="AA411" s="10">
        <f t="shared" si="34"/>
        <v>4</v>
      </c>
      <c r="AB411"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Need Attention</v>
      </c>
      <c r="AC411" t="str">
        <f>_xlfn.XLOOKUP(table_RFM_processed[[#This Row],[Customer ID]],table_RFM_preprocess[Customer ID],table_RFM_preprocess[Loyalty Card],,0)</f>
        <v>Yes</v>
      </c>
    </row>
    <row r="412" spans="1:29" x14ac:dyDescent="0.25">
      <c r="A412" s="2" t="s">
        <v>2798</v>
      </c>
      <c r="B412" s="3">
        <v>44203</v>
      </c>
      <c r="C412" s="2" t="s">
        <v>2799</v>
      </c>
      <c r="D412" t="s">
        <v>6170</v>
      </c>
      <c r="E412" s="2">
        <v>3</v>
      </c>
      <c r="F412" s="2" t="str">
        <f>_xlfn.XLOOKUP(C412,customers!$A$2:$A$1001,customers!$B$2:$B$1001,,0)</f>
        <v>Hamish Skeech</v>
      </c>
      <c r="G412" s="2" t="str">
        <f>_xlfn.XLOOKUP(C412,customers!$A$1:$A$1001,customers!$G$1:$G$1001,,0)</f>
        <v>Ireland</v>
      </c>
      <c r="H412" t="str">
        <f>INDEX(products!$A$1:$G$49,MATCH(RFM_prep!$D412,products!$A$1:$A$49,0),MATCH(RFM_prep!H$2,products!$A$1:$G$1,0))</f>
        <v>Lib</v>
      </c>
      <c r="I412">
        <f>INDEX(products!$A$1:$G$49,MATCH(RFM_prep!$D412,products!$A$1:$A$49,0),MATCH(RFM_prep!I$2,products!$A$1:$G$1,0))</f>
        <v>15.85</v>
      </c>
      <c r="J412">
        <f>I412*E412</f>
        <v>47.55</v>
      </c>
      <c r="K412" t="str">
        <f>_xlfn.XLOOKUP(C412,customers!$A$2:$A$1001,customers!$I$2:$I$1001,,0)</f>
        <v>Yes</v>
      </c>
      <c r="L412" t="str">
        <f t="shared" si="30"/>
        <v>590</v>
      </c>
      <c r="N412" s="6" t="s">
        <v>4956</v>
      </c>
      <c r="O412" s="8">
        <v>44613</v>
      </c>
      <c r="P412" s="7">
        <v>1</v>
      </c>
      <c r="Q412" s="7">
        <v>23.31</v>
      </c>
      <c r="S412" t="s">
        <v>4956</v>
      </c>
      <c r="T412" s="8">
        <v>44613</v>
      </c>
      <c r="U412">
        <v>1</v>
      </c>
      <c r="V412">
        <v>23.31</v>
      </c>
      <c r="W412" s="7">
        <v>180</v>
      </c>
      <c r="X412">
        <f t="shared" si="31"/>
        <v>8</v>
      </c>
      <c r="Y412">
        <f t="shared" si="32"/>
        <v>0</v>
      </c>
      <c r="Z412">
        <f t="shared" si="33"/>
        <v>3</v>
      </c>
      <c r="AA412" s="10">
        <f t="shared" si="34"/>
        <v>3.6666666666666665</v>
      </c>
      <c r="AB412"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Need Attention</v>
      </c>
      <c r="AC412" t="str">
        <f>_xlfn.XLOOKUP(table_RFM_processed[[#This Row],[Customer ID]],table_RFM_preprocess[Customer ID],table_RFM_preprocess[Loyalty Card],,0)</f>
        <v>No</v>
      </c>
    </row>
    <row r="413" spans="1:29" x14ac:dyDescent="0.25">
      <c r="A413" s="2" t="s">
        <v>2803</v>
      </c>
      <c r="B413" s="3">
        <v>44441</v>
      </c>
      <c r="C413" s="2" t="s">
        <v>2804</v>
      </c>
      <c r="D413" t="s">
        <v>6167</v>
      </c>
      <c r="E413" s="2">
        <v>4</v>
      </c>
      <c r="F413" s="2" t="str">
        <f>_xlfn.XLOOKUP(C413,customers!$A$2:$A$1001,customers!$B$2:$B$1001,,0)</f>
        <v>Giordano Lorenzin</v>
      </c>
      <c r="G413" s="2" t="str">
        <f>_xlfn.XLOOKUP(C413,customers!$A$1:$A$1001,customers!$G$1:$G$1001,,0)</f>
        <v>United States</v>
      </c>
      <c r="H413" t="str">
        <f>INDEX(products!$A$1:$G$49,MATCH(RFM_prep!$D413,products!$A$1:$A$49,0),MATCH(RFM_prep!H$2,products!$A$1:$G$1,0))</f>
        <v>Ara</v>
      </c>
      <c r="I413">
        <f>INDEX(products!$A$1:$G$49,MATCH(RFM_prep!$D413,products!$A$1:$A$49,0),MATCH(RFM_prep!I$2,products!$A$1:$G$1,0))</f>
        <v>3.8849999999999998</v>
      </c>
      <c r="J413">
        <f>I413*E413</f>
        <v>15.54</v>
      </c>
      <c r="K413" t="str">
        <f>_xlfn.XLOOKUP(C413,customers!$A$2:$A$1001,customers!$I$2:$I$1001,,0)</f>
        <v>No</v>
      </c>
      <c r="L413" t="str">
        <f t="shared" si="30"/>
        <v>352</v>
      </c>
      <c r="N413" s="6" t="s">
        <v>5311</v>
      </c>
      <c r="O413" s="8">
        <v>44259</v>
      </c>
      <c r="P413" s="7">
        <v>1</v>
      </c>
      <c r="Q413" s="7">
        <v>19.899999999999999</v>
      </c>
      <c r="S413" t="s">
        <v>5311</v>
      </c>
      <c r="T413" s="8">
        <v>44259</v>
      </c>
      <c r="U413">
        <v>1</v>
      </c>
      <c r="V413">
        <v>19.899999999999999</v>
      </c>
      <c r="W413" s="7">
        <v>534</v>
      </c>
      <c r="X413">
        <f t="shared" si="31"/>
        <v>5</v>
      </c>
      <c r="Y413">
        <f t="shared" si="32"/>
        <v>0</v>
      </c>
      <c r="Z413">
        <f t="shared" si="33"/>
        <v>2</v>
      </c>
      <c r="AA413" s="10">
        <f t="shared" si="34"/>
        <v>2.3333333333333335</v>
      </c>
      <c r="AB413"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At Risk</v>
      </c>
      <c r="AC413" t="str">
        <f>_xlfn.XLOOKUP(table_RFM_processed[[#This Row],[Customer ID]],table_RFM_preprocess[Customer ID],table_RFM_preprocess[Loyalty Card],,0)</f>
        <v>No</v>
      </c>
    </row>
    <row r="414" spans="1:29" x14ac:dyDescent="0.25">
      <c r="A414" s="2" t="s">
        <v>2808</v>
      </c>
      <c r="B414" s="3">
        <v>44504</v>
      </c>
      <c r="C414" s="2" t="s">
        <v>2809</v>
      </c>
      <c r="D414" t="s">
        <v>6162</v>
      </c>
      <c r="E414" s="2">
        <v>6</v>
      </c>
      <c r="F414" s="2" t="str">
        <f>_xlfn.XLOOKUP(C414,customers!$A$2:$A$1001,customers!$B$2:$B$1001,,0)</f>
        <v>Harwilll Bishell</v>
      </c>
      <c r="G414" s="2" t="str">
        <f>_xlfn.XLOOKUP(C414,customers!$A$1:$A$1001,customers!$G$1:$G$1001,,0)</f>
        <v>United States</v>
      </c>
      <c r="H414" t="str">
        <f>INDEX(products!$A$1:$G$49,MATCH(RFM_prep!$D414,products!$A$1:$A$49,0),MATCH(RFM_prep!H$2,products!$A$1:$G$1,0))</f>
        <v>Lib</v>
      </c>
      <c r="I414">
        <f>INDEX(products!$A$1:$G$49,MATCH(RFM_prep!$D414,products!$A$1:$A$49,0),MATCH(RFM_prep!I$2,products!$A$1:$G$1,0))</f>
        <v>14.55</v>
      </c>
      <c r="J414">
        <f>I414*E414</f>
        <v>87.300000000000011</v>
      </c>
      <c r="K414" t="str">
        <f>_xlfn.XLOOKUP(C414,customers!$A$2:$A$1001,customers!$I$2:$I$1001,,0)</f>
        <v>Yes</v>
      </c>
      <c r="L414" t="str">
        <f t="shared" si="30"/>
        <v>289</v>
      </c>
      <c r="N414" s="6" t="s">
        <v>4332</v>
      </c>
      <c r="O414" s="8">
        <v>44399</v>
      </c>
      <c r="P414" s="7">
        <v>1</v>
      </c>
      <c r="Q414" s="7">
        <v>56.25</v>
      </c>
      <c r="S414" t="s">
        <v>4332</v>
      </c>
      <c r="T414" s="8">
        <v>44399</v>
      </c>
      <c r="U414">
        <v>1</v>
      </c>
      <c r="V414">
        <v>56.25</v>
      </c>
      <c r="W414" s="7">
        <v>394</v>
      </c>
      <c r="X414">
        <f t="shared" si="31"/>
        <v>6</v>
      </c>
      <c r="Y414">
        <f t="shared" si="32"/>
        <v>0</v>
      </c>
      <c r="Z414">
        <f t="shared" si="33"/>
        <v>7</v>
      </c>
      <c r="AA414" s="10">
        <f t="shared" si="34"/>
        <v>4.333333333333333</v>
      </c>
      <c r="AB414"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Need Attention</v>
      </c>
      <c r="AC414" t="str">
        <f>_xlfn.XLOOKUP(table_RFM_processed[[#This Row],[Customer ID]],table_RFM_preprocess[Customer ID],table_RFM_preprocess[Loyalty Card],,0)</f>
        <v>No</v>
      </c>
    </row>
    <row r="415" spans="1:29" x14ac:dyDescent="0.25">
      <c r="A415" s="2" t="s">
        <v>2813</v>
      </c>
      <c r="B415" s="3">
        <v>44410</v>
      </c>
      <c r="C415" s="2" t="s">
        <v>2814</v>
      </c>
      <c r="D415" t="s">
        <v>6155</v>
      </c>
      <c r="E415" s="2">
        <v>5</v>
      </c>
      <c r="F415" s="2" t="str">
        <f>_xlfn.XLOOKUP(C415,customers!$A$2:$A$1001,customers!$B$2:$B$1001,,0)</f>
        <v>Freeland Missenden</v>
      </c>
      <c r="G415" s="2" t="str">
        <f>_xlfn.XLOOKUP(C415,customers!$A$1:$A$1001,customers!$G$1:$G$1001,,0)</f>
        <v>United States</v>
      </c>
      <c r="H415" t="str">
        <f>INDEX(products!$A$1:$G$49,MATCH(RFM_prep!$D415,products!$A$1:$A$49,0),MATCH(RFM_prep!H$2,products!$A$1:$G$1,0))</f>
        <v>Ara</v>
      </c>
      <c r="I415">
        <f>INDEX(products!$A$1:$G$49,MATCH(RFM_prep!$D415,products!$A$1:$A$49,0),MATCH(RFM_prep!I$2,products!$A$1:$G$1,0))</f>
        <v>11.25</v>
      </c>
      <c r="J415">
        <f>I415*E415</f>
        <v>56.25</v>
      </c>
      <c r="K415" t="str">
        <f>_xlfn.XLOOKUP(C415,customers!$A$2:$A$1001,customers!$I$2:$I$1001,,0)</f>
        <v>Yes</v>
      </c>
      <c r="L415" t="str">
        <f t="shared" si="30"/>
        <v>383</v>
      </c>
      <c r="N415" s="6" t="s">
        <v>2895</v>
      </c>
      <c r="O415" s="8">
        <v>44224</v>
      </c>
      <c r="P415" s="7">
        <v>1</v>
      </c>
      <c r="Q415" s="7">
        <v>77.624999999999986</v>
      </c>
      <c r="S415" t="s">
        <v>2895</v>
      </c>
      <c r="T415" s="8">
        <v>44224</v>
      </c>
      <c r="U415">
        <v>1</v>
      </c>
      <c r="V415">
        <v>77.624999999999986</v>
      </c>
      <c r="W415" s="7">
        <v>569</v>
      </c>
      <c r="X415">
        <f t="shared" si="31"/>
        <v>5</v>
      </c>
      <c r="Y415">
        <f t="shared" si="32"/>
        <v>0</v>
      </c>
      <c r="Z415">
        <f t="shared" si="33"/>
        <v>8</v>
      </c>
      <c r="AA415" s="10">
        <f t="shared" si="34"/>
        <v>4.333333333333333</v>
      </c>
      <c r="AB415"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Need Attention</v>
      </c>
      <c r="AC415" t="str">
        <f>_xlfn.XLOOKUP(table_RFM_processed[[#This Row],[Customer ID]],table_RFM_preprocess[Customer ID],table_RFM_preprocess[Loyalty Card],,0)</f>
        <v>Yes</v>
      </c>
    </row>
    <row r="416" spans="1:29" x14ac:dyDescent="0.25">
      <c r="A416" s="2" t="s">
        <v>2818</v>
      </c>
      <c r="B416" s="3">
        <v>43857</v>
      </c>
      <c r="C416" s="2" t="s">
        <v>2819</v>
      </c>
      <c r="D416" t="s">
        <v>6164</v>
      </c>
      <c r="E416" s="2">
        <v>1</v>
      </c>
      <c r="F416" s="2" t="str">
        <f>_xlfn.XLOOKUP(C416,customers!$A$2:$A$1001,customers!$B$2:$B$1001,,0)</f>
        <v>Waylan Springall</v>
      </c>
      <c r="G416" s="2" t="str">
        <f>_xlfn.XLOOKUP(C416,customers!$A$1:$A$1001,customers!$G$1:$G$1001,,0)</f>
        <v>United States</v>
      </c>
      <c r="H416" t="str">
        <f>INDEX(products!$A$1:$G$49,MATCH(RFM_prep!$D416,products!$A$1:$A$49,0),MATCH(RFM_prep!H$2,products!$A$1:$G$1,0))</f>
        <v>Lib</v>
      </c>
      <c r="I416">
        <f>INDEX(products!$A$1:$G$49,MATCH(RFM_prep!$D416,products!$A$1:$A$49,0),MATCH(RFM_prep!I$2,products!$A$1:$G$1,0))</f>
        <v>36.454999999999998</v>
      </c>
      <c r="J416">
        <f>I416*E416</f>
        <v>36.454999999999998</v>
      </c>
      <c r="K416" t="str">
        <f>_xlfn.XLOOKUP(C416,customers!$A$2:$A$1001,customers!$I$2:$I$1001,,0)</f>
        <v>Yes</v>
      </c>
      <c r="L416" t="str">
        <f t="shared" si="30"/>
        <v>936</v>
      </c>
      <c r="N416" s="6" t="s">
        <v>1223</v>
      </c>
      <c r="O416" s="8">
        <v>44624</v>
      </c>
      <c r="P416" s="7">
        <v>1</v>
      </c>
      <c r="Q416" s="7">
        <v>148.92499999999998</v>
      </c>
      <c r="S416" t="s">
        <v>1223</v>
      </c>
      <c r="T416" s="8">
        <v>44624</v>
      </c>
      <c r="U416">
        <v>1</v>
      </c>
      <c r="V416">
        <v>148.92499999999998</v>
      </c>
      <c r="W416" s="7">
        <v>169</v>
      </c>
      <c r="X416">
        <f t="shared" si="31"/>
        <v>8</v>
      </c>
      <c r="Y416">
        <f t="shared" si="32"/>
        <v>0</v>
      </c>
      <c r="Z416">
        <f t="shared" si="33"/>
        <v>9</v>
      </c>
      <c r="AA416" s="10">
        <f t="shared" si="34"/>
        <v>5.666666666666667</v>
      </c>
      <c r="AB416"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Need Attention</v>
      </c>
      <c r="AC416" t="str">
        <f>_xlfn.XLOOKUP(table_RFM_processed[[#This Row],[Customer ID]],table_RFM_preprocess[Customer ID],table_RFM_preprocess[Loyalty Card],,0)</f>
        <v>Yes</v>
      </c>
    </row>
    <row r="417" spans="1:29" x14ac:dyDescent="0.25">
      <c r="A417" s="2" t="s">
        <v>2824</v>
      </c>
      <c r="B417" s="3">
        <v>43802</v>
      </c>
      <c r="C417" s="2" t="s">
        <v>2825</v>
      </c>
      <c r="D417" t="s">
        <v>6178</v>
      </c>
      <c r="E417" s="2">
        <v>3</v>
      </c>
      <c r="F417" s="2" t="str">
        <f>_xlfn.XLOOKUP(C417,customers!$A$2:$A$1001,customers!$B$2:$B$1001,,0)</f>
        <v>Kiri Avramow</v>
      </c>
      <c r="G417" s="2" t="str">
        <f>_xlfn.XLOOKUP(C417,customers!$A$1:$A$1001,customers!$G$1:$G$1001,,0)</f>
        <v>United States</v>
      </c>
      <c r="H417" t="str">
        <f>INDEX(products!$A$1:$G$49,MATCH(RFM_prep!$D417,products!$A$1:$A$49,0),MATCH(RFM_prep!H$2,products!$A$1:$G$1,0))</f>
        <v>Rob</v>
      </c>
      <c r="I417">
        <f>INDEX(products!$A$1:$G$49,MATCH(RFM_prep!$D417,products!$A$1:$A$49,0),MATCH(RFM_prep!I$2,products!$A$1:$G$1,0))</f>
        <v>3.5849999999999995</v>
      </c>
      <c r="J417">
        <f>I417*E417</f>
        <v>10.754999999999999</v>
      </c>
      <c r="K417" t="str">
        <f>_xlfn.XLOOKUP(C417,customers!$A$2:$A$1001,customers!$I$2:$I$1001,,0)</f>
        <v>Yes</v>
      </c>
      <c r="L417" t="str">
        <f t="shared" si="30"/>
        <v>991</v>
      </c>
      <c r="N417" s="6" t="s">
        <v>2263</v>
      </c>
      <c r="O417" s="8">
        <v>44437</v>
      </c>
      <c r="P417" s="7">
        <v>1</v>
      </c>
      <c r="Q417" s="7">
        <v>44.75</v>
      </c>
      <c r="S417" t="s">
        <v>2263</v>
      </c>
      <c r="T417" s="8">
        <v>44437</v>
      </c>
      <c r="U417">
        <v>1</v>
      </c>
      <c r="V417">
        <v>44.75</v>
      </c>
      <c r="W417" s="7">
        <v>356</v>
      </c>
      <c r="X417">
        <f t="shared" si="31"/>
        <v>7</v>
      </c>
      <c r="Y417">
        <f t="shared" si="32"/>
        <v>0</v>
      </c>
      <c r="Z417">
        <f t="shared" si="33"/>
        <v>6</v>
      </c>
      <c r="AA417" s="10">
        <f t="shared" si="34"/>
        <v>4.333333333333333</v>
      </c>
      <c r="AB417"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Need Attention</v>
      </c>
      <c r="AC417" t="str">
        <f>_xlfn.XLOOKUP(table_RFM_processed[[#This Row],[Customer ID]],table_RFM_preprocess[Customer ID],table_RFM_preprocess[Loyalty Card],,0)</f>
        <v>No</v>
      </c>
    </row>
    <row r="418" spans="1:29" x14ac:dyDescent="0.25">
      <c r="A418" s="2" t="s">
        <v>2829</v>
      </c>
      <c r="B418" s="3">
        <v>43683</v>
      </c>
      <c r="C418" s="2" t="s">
        <v>2830</v>
      </c>
      <c r="D418" t="s">
        <v>6174</v>
      </c>
      <c r="E418" s="2">
        <v>3</v>
      </c>
      <c r="F418" s="2" t="str">
        <f>_xlfn.XLOOKUP(C418,customers!$A$2:$A$1001,customers!$B$2:$B$1001,,0)</f>
        <v>Gregg Hawkyens</v>
      </c>
      <c r="G418" s="2" t="str">
        <f>_xlfn.XLOOKUP(C418,customers!$A$1:$A$1001,customers!$G$1:$G$1001,,0)</f>
        <v>United States</v>
      </c>
      <c r="H418" t="str">
        <f>INDEX(products!$A$1:$G$49,MATCH(RFM_prep!$D418,products!$A$1:$A$49,0),MATCH(RFM_prep!H$2,products!$A$1:$G$1,0))</f>
        <v>Rob</v>
      </c>
      <c r="I418">
        <f>INDEX(products!$A$1:$G$49,MATCH(RFM_prep!$D418,products!$A$1:$A$49,0),MATCH(RFM_prep!I$2,products!$A$1:$G$1,0))</f>
        <v>2.9849999999999999</v>
      </c>
      <c r="J418">
        <f>I418*E418</f>
        <v>8.9550000000000001</v>
      </c>
      <c r="K418" t="str">
        <f>_xlfn.XLOOKUP(C418,customers!$A$2:$A$1001,customers!$I$2:$I$1001,,0)</f>
        <v>No</v>
      </c>
      <c r="L418" t="str">
        <f t="shared" si="30"/>
        <v>1110</v>
      </c>
      <c r="N418" s="6" t="s">
        <v>1159</v>
      </c>
      <c r="O418" s="8">
        <v>44471</v>
      </c>
      <c r="P418" s="7">
        <v>3</v>
      </c>
      <c r="Q418" s="7">
        <v>76.760000000000005</v>
      </c>
      <c r="S418" t="s">
        <v>1159</v>
      </c>
      <c r="T418" s="8">
        <v>44471</v>
      </c>
      <c r="U418">
        <v>3</v>
      </c>
      <c r="V418">
        <v>76.760000000000005</v>
      </c>
      <c r="W418" s="7">
        <v>322</v>
      </c>
      <c r="X418">
        <f t="shared" si="31"/>
        <v>7</v>
      </c>
      <c r="Y418">
        <f t="shared" si="32"/>
        <v>9</v>
      </c>
      <c r="Z418">
        <f t="shared" si="33"/>
        <v>8</v>
      </c>
      <c r="AA418" s="10">
        <f t="shared" si="34"/>
        <v>8</v>
      </c>
      <c r="AB418"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Loyal</v>
      </c>
      <c r="AC418" t="str">
        <f>_xlfn.XLOOKUP(table_RFM_processed[[#This Row],[Customer ID]],table_RFM_preprocess[Customer ID],table_RFM_preprocess[Loyalty Card],,0)</f>
        <v>No</v>
      </c>
    </row>
    <row r="419" spans="1:29" x14ac:dyDescent="0.25">
      <c r="A419" s="2" t="s">
        <v>2834</v>
      </c>
      <c r="B419" s="3">
        <v>43901</v>
      </c>
      <c r="C419" s="2" t="s">
        <v>2835</v>
      </c>
      <c r="D419" t="s">
        <v>6180</v>
      </c>
      <c r="E419" s="2">
        <v>3</v>
      </c>
      <c r="F419" s="2" t="str">
        <f>_xlfn.XLOOKUP(C419,customers!$A$2:$A$1001,customers!$B$2:$B$1001,,0)</f>
        <v>Reggis Pracy</v>
      </c>
      <c r="G419" s="2" t="str">
        <f>_xlfn.XLOOKUP(C419,customers!$A$1:$A$1001,customers!$G$1:$G$1001,,0)</f>
        <v>United States</v>
      </c>
      <c r="H419" t="str">
        <f>INDEX(products!$A$1:$G$49,MATCH(RFM_prep!$D419,products!$A$1:$A$49,0),MATCH(RFM_prep!H$2,products!$A$1:$G$1,0))</f>
        <v>Ara</v>
      </c>
      <c r="I419">
        <f>INDEX(products!$A$1:$G$49,MATCH(RFM_prep!$D419,products!$A$1:$A$49,0),MATCH(RFM_prep!I$2,products!$A$1:$G$1,0))</f>
        <v>7.77</v>
      </c>
      <c r="J419">
        <f>I419*E419</f>
        <v>23.31</v>
      </c>
      <c r="K419" t="str">
        <f>_xlfn.XLOOKUP(C419,customers!$A$2:$A$1001,customers!$I$2:$I$1001,,0)</f>
        <v>Yes</v>
      </c>
      <c r="L419" t="str">
        <f t="shared" si="30"/>
        <v>892</v>
      </c>
      <c r="N419" s="6" t="s">
        <v>1743</v>
      </c>
      <c r="O419" s="8">
        <v>44090</v>
      </c>
      <c r="P419" s="7">
        <v>1</v>
      </c>
      <c r="Q419" s="7">
        <v>23.31</v>
      </c>
      <c r="S419" t="s">
        <v>1743</v>
      </c>
      <c r="T419" s="8">
        <v>44090</v>
      </c>
      <c r="U419">
        <v>1</v>
      </c>
      <c r="V419">
        <v>23.31</v>
      </c>
      <c r="W419" s="7">
        <v>703</v>
      </c>
      <c r="X419">
        <f t="shared" si="31"/>
        <v>4</v>
      </c>
      <c r="Y419">
        <f t="shared" si="32"/>
        <v>0</v>
      </c>
      <c r="Z419">
        <f t="shared" si="33"/>
        <v>3</v>
      </c>
      <c r="AA419" s="10">
        <f t="shared" si="34"/>
        <v>2.3333333333333335</v>
      </c>
      <c r="AB419"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At Risk</v>
      </c>
      <c r="AC419" t="str">
        <f>_xlfn.XLOOKUP(table_RFM_processed[[#This Row],[Customer ID]],table_RFM_preprocess[Customer ID],table_RFM_preprocess[Loyalty Card],,0)</f>
        <v>No</v>
      </c>
    </row>
    <row r="420" spans="1:29" x14ac:dyDescent="0.25">
      <c r="A420" s="2" t="s">
        <v>2839</v>
      </c>
      <c r="B420" s="3">
        <v>44457</v>
      </c>
      <c r="C420" s="2" t="s">
        <v>2840</v>
      </c>
      <c r="D420" t="s">
        <v>6182</v>
      </c>
      <c r="E420" s="2">
        <v>1</v>
      </c>
      <c r="F420" s="2" t="str">
        <f>_xlfn.XLOOKUP(C420,customers!$A$2:$A$1001,customers!$B$2:$B$1001,,0)</f>
        <v>Paula Denis</v>
      </c>
      <c r="G420" s="2" t="str">
        <f>_xlfn.XLOOKUP(C420,customers!$A$1:$A$1001,customers!$G$1:$G$1001,,0)</f>
        <v>United States</v>
      </c>
      <c r="H420" t="str">
        <f>INDEX(products!$A$1:$G$49,MATCH(RFM_prep!$D420,products!$A$1:$A$49,0),MATCH(RFM_prep!H$2,products!$A$1:$G$1,0))</f>
        <v>Ara</v>
      </c>
      <c r="I420">
        <f>INDEX(products!$A$1:$G$49,MATCH(RFM_prep!$D420,products!$A$1:$A$49,0),MATCH(RFM_prep!I$2,products!$A$1:$G$1,0))</f>
        <v>29.784999999999997</v>
      </c>
      <c r="J420">
        <f>I420*E420</f>
        <v>29.784999999999997</v>
      </c>
      <c r="K420" t="str">
        <f>_xlfn.XLOOKUP(C420,customers!$A$2:$A$1001,customers!$I$2:$I$1001,,0)</f>
        <v>Yes</v>
      </c>
      <c r="L420" t="str">
        <f t="shared" si="30"/>
        <v>336</v>
      </c>
      <c r="N420" s="6" t="s">
        <v>4564</v>
      </c>
      <c r="O420" s="8">
        <v>44479</v>
      </c>
      <c r="P420" s="7">
        <v>1</v>
      </c>
      <c r="Q420" s="7">
        <v>8.9550000000000001</v>
      </c>
      <c r="S420" t="s">
        <v>4564</v>
      </c>
      <c r="T420" s="8">
        <v>44479</v>
      </c>
      <c r="U420">
        <v>1</v>
      </c>
      <c r="V420">
        <v>8.9550000000000001</v>
      </c>
      <c r="W420" s="7">
        <v>314</v>
      </c>
      <c r="X420">
        <f t="shared" si="31"/>
        <v>7</v>
      </c>
      <c r="Y420">
        <f t="shared" si="32"/>
        <v>0</v>
      </c>
      <c r="Z420">
        <f t="shared" si="33"/>
        <v>1</v>
      </c>
      <c r="AA420" s="10">
        <f t="shared" si="34"/>
        <v>2.6666666666666665</v>
      </c>
      <c r="AB420"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At Risk</v>
      </c>
      <c r="AC420" t="str">
        <f>_xlfn.XLOOKUP(table_RFM_processed[[#This Row],[Customer ID]],table_RFM_preprocess[Customer ID],table_RFM_preprocess[Loyalty Card],,0)</f>
        <v>Yes</v>
      </c>
    </row>
    <row r="421" spans="1:29" x14ac:dyDescent="0.25">
      <c r="A421" s="2" t="s">
        <v>2844</v>
      </c>
      <c r="B421" s="3">
        <v>44142</v>
      </c>
      <c r="C421" s="2" t="s">
        <v>2845</v>
      </c>
      <c r="D421" t="s">
        <v>6182</v>
      </c>
      <c r="E421" s="2">
        <v>5</v>
      </c>
      <c r="F421" s="2" t="str">
        <f>_xlfn.XLOOKUP(C421,customers!$A$2:$A$1001,customers!$B$2:$B$1001,,0)</f>
        <v>Broderick McGilvra</v>
      </c>
      <c r="G421" s="2" t="str">
        <f>_xlfn.XLOOKUP(C421,customers!$A$1:$A$1001,customers!$G$1:$G$1001,,0)</f>
        <v>United States</v>
      </c>
      <c r="H421" t="str">
        <f>INDEX(products!$A$1:$G$49,MATCH(RFM_prep!$D421,products!$A$1:$A$49,0),MATCH(RFM_prep!H$2,products!$A$1:$G$1,0))</f>
        <v>Ara</v>
      </c>
      <c r="I421">
        <f>INDEX(products!$A$1:$G$49,MATCH(RFM_prep!$D421,products!$A$1:$A$49,0),MATCH(RFM_prep!I$2,products!$A$1:$G$1,0))</f>
        <v>29.784999999999997</v>
      </c>
      <c r="J421">
        <f>I421*E421</f>
        <v>148.92499999999998</v>
      </c>
      <c r="K421" t="str">
        <f>_xlfn.XLOOKUP(C421,customers!$A$2:$A$1001,customers!$I$2:$I$1001,,0)</f>
        <v>Yes</v>
      </c>
      <c r="L421" t="str">
        <f t="shared" si="30"/>
        <v>651</v>
      </c>
      <c r="N421" s="6" t="s">
        <v>1840</v>
      </c>
      <c r="O421" s="8">
        <v>43881</v>
      </c>
      <c r="P421" s="7">
        <v>1</v>
      </c>
      <c r="Q421" s="7">
        <v>59.4</v>
      </c>
      <c r="S421" t="s">
        <v>1840</v>
      </c>
      <c r="T421" s="8">
        <v>43881</v>
      </c>
      <c r="U421">
        <v>1</v>
      </c>
      <c r="V421">
        <v>59.4</v>
      </c>
      <c r="W421" s="7">
        <v>912</v>
      </c>
      <c r="X421">
        <f t="shared" si="31"/>
        <v>2</v>
      </c>
      <c r="Y421">
        <f t="shared" si="32"/>
        <v>0</v>
      </c>
      <c r="Z421">
        <f t="shared" si="33"/>
        <v>7</v>
      </c>
      <c r="AA421" s="10">
        <f t="shared" si="34"/>
        <v>3</v>
      </c>
      <c r="AB421"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Need Attention</v>
      </c>
      <c r="AC421" t="str">
        <f>_xlfn.XLOOKUP(table_RFM_processed[[#This Row],[Customer ID]],table_RFM_preprocess[Customer ID],table_RFM_preprocess[Loyalty Card],,0)</f>
        <v>No</v>
      </c>
    </row>
    <row r="422" spans="1:29" x14ac:dyDescent="0.25">
      <c r="A422" s="2" t="s">
        <v>2849</v>
      </c>
      <c r="B422" s="3">
        <v>44739</v>
      </c>
      <c r="C422" s="2" t="s">
        <v>2850</v>
      </c>
      <c r="D422" t="s">
        <v>6160</v>
      </c>
      <c r="E422" s="2">
        <v>1</v>
      </c>
      <c r="F422" s="2" t="str">
        <f>_xlfn.XLOOKUP(C422,customers!$A$2:$A$1001,customers!$B$2:$B$1001,,0)</f>
        <v>Annabella Danzey</v>
      </c>
      <c r="G422" s="2" t="str">
        <f>_xlfn.XLOOKUP(C422,customers!$A$1:$A$1001,customers!$G$1:$G$1001,,0)</f>
        <v>United States</v>
      </c>
      <c r="H422" t="str">
        <f>INDEX(products!$A$1:$G$49,MATCH(RFM_prep!$D422,products!$A$1:$A$49,0),MATCH(RFM_prep!H$2,products!$A$1:$G$1,0))</f>
        <v>Lib</v>
      </c>
      <c r="I422">
        <f>INDEX(products!$A$1:$G$49,MATCH(RFM_prep!$D422,products!$A$1:$A$49,0),MATCH(RFM_prep!I$2,products!$A$1:$G$1,0))</f>
        <v>8.73</v>
      </c>
      <c r="J422">
        <f>I422*E422</f>
        <v>8.73</v>
      </c>
      <c r="K422" t="str">
        <f>_xlfn.XLOOKUP(C422,customers!$A$2:$A$1001,customers!$I$2:$I$1001,,0)</f>
        <v>Yes</v>
      </c>
      <c r="L422" t="str">
        <f t="shared" si="30"/>
        <v>54</v>
      </c>
      <c r="N422" s="6" t="s">
        <v>3243</v>
      </c>
      <c r="O422" s="8">
        <v>44093</v>
      </c>
      <c r="P422" s="7">
        <v>1</v>
      </c>
      <c r="Q422" s="7">
        <v>72.900000000000006</v>
      </c>
      <c r="S422" t="s">
        <v>3243</v>
      </c>
      <c r="T422" s="8">
        <v>44093</v>
      </c>
      <c r="U422">
        <v>1</v>
      </c>
      <c r="V422">
        <v>72.900000000000006</v>
      </c>
      <c r="W422" s="7">
        <v>700</v>
      </c>
      <c r="X422">
        <f t="shared" si="31"/>
        <v>4</v>
      </c>
      <c r="Y422">
        <f t="shared" si="32"/>
        <v>0</v>
      </c>
      <c r="Z422">
        <f t="shared" si="33"/>
        <v>8</v>
      </c>
      <c r="AA422" s="10">
        <f t="shared" si="34"/>
        <v>4</v>
      </c>
      <c r="AB422"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Need Attention</v>
      </c>
      <c r="AC422" t="str">
        <f>_xlfn.XLOOKUP(table_RFM_processed[[#This Row],[Customer ID]],table_RFM_preprocess[Customer ID],table_RFM_preprocess[Loyalty Card],,0)</f>
        <v>No</v>
      </c>
    </row>
    <row r="423" spans="1:29" x14ac:dyDescent="0.25">
      <c r="A423" s="2" t="s">
        <v>2855</v>
      </c>
      <c r="B423" s="3">
        <v>43866</v>
      </c>
      <c r="C423" s="2" t="s">
        <v>2586</v>
      </c>
      <c r="D423" t="s">
        <v>6169</v>
      </c>
      <c r="E423" s="2">
        <v>4</v>
      </c>
      <c r="F423" s="2" t="str">
        <f>_xlfn.XLOOKUP(C423,customers!$A$2:$A$1001,customers!$B$2:$B$1001,,0)</f>
        <v>Terri Farra</v>
      </c>
      <c r="G423" s="2" t="str">
        <f>_xlfn.XLOOKUP(C423,customers!$A$1:$A$1001,customers!$G$1:$G$1001,,0)</f>
        <v>United States</v>
      </c>
      <c r="H423" t="str">
        <f>INDEX(products!$A$1:$G$49,MATCH(RFM_prep!$D423,products!$A$1:$A$49,0),MATCH(RFM_prep!H$2,products!$A$1:$G$1,0))</f>
        <v>Lib</v>
      </c>
      <c r="I423">
        <f>INDEX(products!$A$1:$G$49,MATCH(RFM_prep!$D423,products!$A$1:$A$49,0),MATCH(RFM_prep!I$2,products!$A$1:$G$1,0))</f>
        <v>7.77</v>
      </c>
      <c r="J423">
        <f>I423*E423</f>
        <v>31.08</v>
      </c>
      <c r="K423" t="str">
        <f>_xlfn.XLOOKUP(C423,customers!$A$2:$A$1001,customers!$I$2:$I$1001,,0)</f>
        <v>No</v>
      </c>
      <c r="L423" t="str">
        <f t="shared" si="30"/>
        <v>927</v>
      </c>
      <c r="N423" s="6" t="s">
        <v>2912</v>
      </c>
      <c r="O423" s="8">
        <v>44504</v>
      </c>
      <c r="P423" s="7">
        <v>1</v>
      </c>
      <c r="Q423" s="7">
        <v>5.3699999999999992</v>
      </c>
      <c r="S423" t="s">
        <v>2912</v>
      </c>
      <c r="T423" s="8">
        <v>44504</v>
      </c>
      <c r="U423">
        <v>1</v>
      </c>
      <c r="V423">
        <v>5.3699999999999992</v>
      </c>
      <c r="W423" s="7">
        <v>289</v>
      </c>
      <c r="X423">
        <f t="shared" si="31"/>
        <v>7</v>
      </c>
      <c r="Y423">
        <f t="shared" si="32"/>
        <v>0</v>
      </c>
      <c r="Z423">
        <f t="shared" si="33"/>
        <v>0</v>
      </c>
      <c r="AA423" s="10">
        <f t="shared" si="34"/>
        <v>2.3333333333333335</v>
      </c>
      <c r="AB423"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At Risk</v>
      </c>
      <c r="AC423" t="str">
        <f>_xlfn.XLOOKUP(table_RFM_processed[[#This Row],[Customer ID]],table_RFM_preprocess[Customer ID],table_RFM_preprocess[Loyalty Card],,0)</f>
        <v>Yes</v>
      </c>
    </row>
    <row r="424" spans="1:29" x14ac:dyDescent="0.25">
      <c r="A424" s="2" t="s">
        <v>2855</v>
      </c>
      <c r="B424" s="3">
        <v>43866</v>
      </c>
      <c r="C424" s="2" t="s">
        <v>2586</v>
      </c>
      <c r="D424" t="s">
        <v>6168</v>
      </c>
      <c r="E424" s="2">
        <v>6</v>
      </c>
      <c r="F424" s="2" t="str">
        <f>_xlfn.XLOOKUP(C424,customers!$A$2:$A$1001,customers!$B$2:$B$1001,,0)</f>
        <v>Terri Farra</v>
      </c>
      <c r="G424" s="2" t="str">
        <f>_xlfn.XLOOKUP(C424,customers!$A$1:$A$1001,customers!$G$1:$G$1001,,0)</f>
        <v>United States</v>
      </c>
      <c r="H424" t="str">
        <f>INDEX(products!$A$1:$G$49,MATCH(RFM_prep!$D424,products!$A$1:$A$49,0),MATCH(RFM_prep!H$2,products!$A$1:$G$1,0))</f>
        <v>Ara</v>
      </c>
      <c r="I424">
        <f>INDEX(products!$A$1:$G$49,MATCH(RFM_prep!$D424,products!$A$1:$A$49,0),MATCH(RFM_prep!I$2,products!$A$1:$G$1,0))</f>
        <v>22.884999999999998</v>
      </c>
      <c r="J424">
        <f>I424*E424</f>
        <v>137.31</v>
      </c>
      <c r="K424" t="str">
        <f>_xlfn.XLOOKUP(C424,customers!$A$2:$A$1001,customers!$I$2:$I$1001,,0)</f>
        <v>No</v>
      </c>
      <c r="L424" t="str">
        <f t="shared" si="30"/>
        <v>927</v>
      </c>
      <c r="N424" s="6" t="s">
        <v>5289</v>
      </c>
      <c r="O424" s="8">
        <v>44628</v>
      </c>
      <c r="P424" s="7">
        <v>2</v>
      </c>
      <c r="Q424" s="7">
        <v>30.06</v>
      </c>
      <c r="S424" t="s">
        <v>5289</v>
      </c>
      <c r="T424" s="8">
        <v>44628</v>
      </c>
      <c r="U424">
        <v>2</v>
      </c>
      <c r="V424">
        <v>30.06</v>
      </c>
      <c r="W424" s="7">
        <v>165</v>
      </c>
      <c r="X424">
        <f t="shared" si="31"/>
        <v>8</v>
      </c>
      <c r="Y424">
        <f t="shared" si="32"/>
        <v>9</v>
      </c>
      <c r="Z424">
        <f t="shared" si="33"/>
        <v>4</v>
      </c>
      <c r="AA424" s="10">
        <f t="shared" si="34"/>
        <v>7</v>
      </c>
      <c r="AB424"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Promising</v>
      </c>
      <c r="AC424" t="str">
        <f>_xlfn.XLOOKUP(table_RFM_processed[[#This Row],[Customer ID]],table_RFM_preprocess[Customer ID],table_RFM_preprocess[Loyalty Card],,0)</f>
        <v>Yes</v>
      </c>
    </row>
    <row r="425" spans="1:29" x14ac:dyDescent="0.25">
      <c r="A425" s="2" t="s">
        <v>2866</v>
      </c>
      <c r="B425" s="3">
        <v>43868</v>
      </c>
      <c r="C425" s="2" t="s">
        <v>2867</v>
      </c>
      <c r="D425" t="s">
        <v>6158</v>
      </c>
      <c r="E425" s="2">
        <v>5</v>
      </c>
      <c r="F425" s="2" t="str">
        <f>_xlfn.XLOOKUP(C425,customers!$A$2:$A$1001,customers!$B$2:$B$1001,,0)</f>
        <v>Nevins Glowacz</v>
      </c>
      <c r="G425" s="2" t="str">
        <f>_xlfn.XLOOKUP(C425,customers!$A$1:$A$1001,customers!$G$1:$G$1001,,0)</f>
        <v>United States</v>
      </c>
      <c r="H425" t="str">
        <f>INDEX(products!$A$1:$G$49,MATCH(RFM_prep!$D425,products!$A$1:$A$49,0),MATCH(RFM_prep!H$2,products!$A$1:$G$1,0))</f>
        <v>Ara</v>
      </c>
      <c r="I425">
        <f>INDEX(products!$A$1:$G$49,MATCH(RFM_prep!$D425,products!$A$1:$A$49,0),MATCH(RFM_prep!I$2,products!$A$1:$G$1,0))</f>
        <v>5.97</v>
      </c>
      <c r="J425">
        <f>I425*E425</f>
        <v>29.849999999999998</v>
      </c>
      <c r="K425" t="str">
        <f>_xlfn.XLOOKUP(C425,customers!$A$2:$A$1001,customers!$I$2:$I$1001,,0)</f>
        <v>No</v>
      </c>
      <c r="L425" t="str">
        <f t="shared" si="30"/>
        <v>925</v>
      </c>
      <c r="N425" s="6" t="s">
        <v>2639</v>
      </c>
      <c r="O425" s="8">
        <v>44646</v>
      </c>
      <c r="P425" s="7">
        <v>1</v>
      </c>
      <c r="Q425" s="7">
        <v>14.924999999999999</v>
      </c>
      <c r="S425" t="s">
        <v>2639</v>
      </c>
      <c r="T425" s="8">
        <v>44646</v>
      </c>
      <c r="U425">
        <v>1</v>
      </c>
      <c r="V425">
        <v>14.924999999999999</v>
      </c>
      <c r="W425" s="7">
        <v>147</v>
      </c>
      <c r="X425">
        <f t="shared" si="31"/>
        <v>8</v>
      </c>
      <c r="Y425">
        <f t="shared" si="32"/>
        <v>0</v>
      </c>
      <c r="Z425">
        <f t="shared" si="33"/>
        <v>2</v>
      </c>
      <c r="AA425" s="10">
        <f t="shared" si="34"/>
        <v>3.3333333333333335</v>
      </c>
      <c r="AB425"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Need Attention</v>
      </c>
      <c r="AC425" t="str">
        <f>_xlfn.XLOOKUP(table_RFM_processed[[#This Row],[Customer ID]],table_RFM_preprocess[Customer ID],table_RFM_preprocess[Loyalty Card],,0)</f>
        <v>Yes</v>
      </c>
    </row>
    <row r="426" spans="1:29" x14ac:dyDescent="0.25">
      <c r="A426" s="2" t="s">
        <v>2871</v>
      </c>
      <c r="B426" s="3">
        <v>44183</v>
      </c>
      <c r="C426" s="2" t="s">
        <v>2872</v>
      </c>
      <c r="D426" t="s">
        <v>6146</v>
      </c>
      <c r="E426" s="2">
        <v>3</v>
      </c>
      <c r="F426" s="2" t="str">
        <f>_xlfn.XLOOKUP(C426,customers!$A$2:$A$1001,customers!$B$2:$B$1001,,0)</f>
        <v>Adelice Isabell</v>
      </c>
      <c r="G426" s="2" t="str">
        <f>_xlfn.XLOOKUP(C426,customers!$A$1:$A$1001,customers!$G$1:$G$1001,,0)</f>
        <v>United States</v>
      </c>
      <c r="H426" t="str">
        <f>INDEX(products!$A$1:$G$49,MATCH(RFM_prep!$D426,products!$A$1:$A$49,0),MATCH(RFM_prep!H$2,products!$A$1:$G$1,0))</f>
        <v>Rob</v>
      </c>
      <c r="I426">
        <f>INDEX(products!$A$1:$G$49,MATCH(RFM_prep!$D426,products!$A$1:$A$49,0),MATCH(RFM_prep!I$2,products!$A$1:$G$1,0))</f>
        <v>5.97</v>
      </c>
      <c r="J426">
        <f>I426*E426</f>
        <v>17.91</v>
      </c>
      <c r="K426" t="str">
        <f>_xlfn.XLOOKUP(C426,customers!$A$2:$A$1001,customers!$I$2:$I$1001,,0)</f>
        <v>No</v>
      </c>
      <c r="L426" t="str">
        <f t="shared" si="30"/>
        <v>610</v>
      </c>
      <c r="N426" s="6" t="s">
        <v>5968</v>
      </c>
      <c r="O426" s="8">
        <v>43649</v>
      </c>
      <c r="P426" s="7">
        <v>1</v>
      </c>
      <c r="Q426" s="7">
        <v>12.95</v>
      </c>
      <c r="S426" t="s">
        <v>5968</v>
      </c>
      <c r="T426" s="8">
        <v>43649</v>
      </c>
      <c r="U426">
        <v>1</v>
      </c>
      <c r="V426">
        <v>12.95</v>
      </c>
      <c r="W426" s="7">
        <v>1144</v>
      </c>
      <c r="X426">
        <f t="shared" si="31"/>
        <v>1</v>
      </c>
      <c r="Y426">
        <f t="shared" si="32"/>
        <v>0</v>
      </c>
      <c r="Z426">
        <f t="shared" si="33"/>
        <v>1</v>
      </c>
      <c r="AA426" s="10">
        <f t="shared" si="34"/>
        <v>0.66666666666666663</v>
      </c>
      <c r="AB426"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Lost</v>
      </c>
      <c r="AC426" t="str">
        <f>_xlfn.XLOOKUP(table_RFM_processed[[#This Row],[Customer ID]],table_RFM_preprocess[Customer ID],table_RFM_preprocess[Loyalty Card],,0)</f>
        <v>Yes</v>
      </c>
    </row>
    <row r="427" spans="1:29" x14ac:dyDescent="0.25">
      <c r="A427" s="2" t="s">
        <v>2876</v>
      </c>
      <c r="B427" s="3">
        <v>44431</v>
      </c>
      <c r="C427" s="2" t="s">
        <v>2877</v>
      </c>
      <c r="D427" t="s">
        <v>6176</v>
      </c>
      <c r="E427" s="2">
        <v>3</v>
      </c>
      <c r="F427" s="2" t="str">
        <f>_xlfn.XLOOKUP(C427,customers!$A$2:$A$1001,customers!$B$2:$B$1001,,0)</f>
        <v>Yulma Dombrell</v>
      </c>
      <c r="G427" s="2" t="str">
        <f>_xlfn.XLOOKUP(C427,customers!$A$1:$A$1001,customers!$G$1:$G$1001,,0)</f>
        <v>United States</v>
      </c>
      <c r="H427" t="str">
        <f>INDEX(products!$A$1:$G$49,MATCH(RFM_prep!$D427,products!$A$1:$A$49,0),MATCH(RFM_prep!H$2,products!$A$1:$G$1,0))</f>
        <v>Exc</v>
      </c>
      <c r="I427">
        <f>INDEX(products!$A$1:$G$49,MATCH(RFM_prep!$D427,products!$A$1:$A$49,0),MATCH(RFM_prep!I$2,products!$A$1:$G$1,0))</f>
        <v>8.91</v>
      </c>
      <c r="J427">
        <f>I427*E427</f>
        <v>26.73</v>
      </c>
      <c r="K427" t="str">
        <f>_xlfn.XLOOKUP(C427,customers!$A$2:$A$1001,customers!$I$2:$I$1001,,0)</f>
        <v>Yes</v>
      </c>
      <c r="L427" t="str">
        <f t="shared" si="30"/>
        <v>362</v>
      </c>
      <c r="N427" s="6" t="s">
        <v>5781</v>
      </c>
      <c r="O427" s="8">
        <v>44493</v>
      </c>
      <c r="P427" s="7">
        <v>2</v>
      </c>
      <c r="Q427" s="7">
        <v>114.85</v>
      </c>
      <c r="S427" t="s">
        <v>5781</v>
      </c>
      <c r="T427" s="8">
        <v>44493</v>
      </c>
      <c r="U427">
        <v>2</v>
      </c>
      <c r="V427">
        <v>114.85</v>
      </c>
      <c r="W427" s="7">
        <v>300</v>
      </c>
      <c r="X427">
        <f t="shared" si="31"/>
        <v>7</v>
      </c>
      <c r="Y427">
        <f t="shared" si="32"/>
        <v>9</v>
      </c>
      <c r="Z427">
        <f t="shared" si="33"/>
        <v>9</v>
      </c>
      <c r="AA427" s="10">
        <f t="shared" si="34"/>
        <v>8.3333333333333339</v>
      </c>
      <c r="AB427"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Loyal</v>
      </c>
      <c r="AC427" t="str">
        <f>_xlfn.XLOOKUP(table_RFM_processed[[#This Row],[Customer ID]],table_RFM_preprocess[Customer ID],table_RFM_preprocess[Loyalty Card],,0)</f>
        <v>Yes</v>
      </c>
    </row>
    <row r="428" spans="1:29" x14ac:dyDescent="0.25">
      <c r="A428" s="2" t="s">
        <v>2882</v>
      </c>
      <c r="B428" s="3">
        <v>44428</v>
      </c>
      <c r="C428" s="2" t="s">
        <v>2883</v>
      </c>
      <c r="D428" t="s">
        <v>6177</v>
      </c>
      <c r="E428" s="2">
        <v>2</v>
      </c>
      <c r="F428" s="2" t="str">
        <f>_xlfn.XLOOKUP(C428,customers!$A$2:$A$1001,customers!$B$2:$B$1001,,0)</f>
        <v>Alric Darth</v>
      </c>
      <c r="G428" s="2" t="str">
        <f>_xlfn.XLOOKUP(C428,customers!$A$1:$A$1001,customers!$G$1:$G$1001,,0)</f>
        <v>United States</v>
      </c>
      <c r="H428" t="str">
        <f>INDEX(products!$A$1:$G$49,MATCH(RFM_prep!$D428,products!$A$1:$A$49,0),MATCH(RFM_prep!H$2,products!$A$1:$G$1,0))</f>
        <v>Rob</v>
      </c>
      <c r="I428">
        <f>INDEX(products!$A$1:$G$49,MATCH(RFM_prep!$D428,products!$A$1:$A$49,0),MATCH(RFM_prep!I$2,products!$A$1:$G$1,0))</f>
        <v>8.9499999999999993</v>
      </c>
      <c r="J428">
        <f>I428*E428</f>
        <v>17.899999999999999</v>
      </c>
      <c r="K428" t="str">
        <f>_xlfn.XLOOKUP(C428,customers!$A$2:$A$1001,customers!$I$2:$I$1001,,0)</f>
        <v>No</v>
      </c>
      <c r="L428" t="str">
        <f t="shared" si="30"/>
        <v>365</v>
      </c>
      <c r="N428" s="6" t="s">
        <v>3533</v>
      </c>
      <c r="O428" s="8">
        <v>44482</v>
      </c>
      <c r="P428" s="7">
        <v>1</v>
      </c>
      <c r="Q428" s="7">
        <v>10.739999999999998</v>
      </c>
      <c r="S428" t="s">
        <v>3533</v>
      </c>
      <c r="T428" s="8">
        <v>44482</v>
      </c>
      <c r="U428">
        <v>1</v>
      </c>
      <c r="V428">
        <v>10.739999999999998</v>
      </c>
      <c r="W428" s="7">
        <v>311</v>
      </c>
      <c r="X428">
        <f t="shared" si="31"/>
        <v>7</v>
      </c>
      <c r="Y428">
        <f t="shared" si="32"/>
        <v>0</v>
      </c>
      <c r="Z428">
        <f t="shared" si="33"/>
        <v>1</v>
      </c>
      <c r="AA428" s="10">
        <f t="shared" si="34"/>
        <v>2.6666666666666665</v>
      </c>
      <c r="AB428"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At Risk</v>
      </c>
      <c r="AC428" t="str">
        <f>_xlfn.XLOOKUP(table_RFM_processed[[#This Row],[Customer ID]],table_RFM_preprocess[Customer ID],table_RFM_preprocess[Loyalty Card],,0)</f>
        <v>Yes</v>
      </c>
    </row>
    <row r="429" spans="1:29" x14ac:dyDescent="0.25">
      <c r="A429" s="2" t="s">
        <v>2888</v>
      </c>
      <c r="B429" s="3">
        <v>43556</v>
      </c>
      <c r="C429" s="2" t="s">
        <v>2889</v>
      </c>
      <c r="D429" t="s">
        <v>6178</v>
      </c>
      <c r="E429" s="2">
        <v>4</v>
      </c>
      <c r="F429" s="2" t="str">
        <f>_xlfn.XLOOKUP(C429,customers!$A$2:$A$1001,customers!$B$2:$B$1001,,0)</f>
        <v>Manuel Darrigoe</v>
      </c>
      <c r="G429" s="2" t="str">
        <f>_xlfn.XLOOKUP(C429,customers!$A$1:$A$1001,customers!$G$1:$G$1001,,0)</f>
        <v>Ireland</v>
      </c>
      <c r="H429" t="str">
        <f>INDEX(products!$A$1:$G$49,MATCH(RFM_prep!$D429,products!$A$1:$A$49,0),MATCH(RFM_prep!H$2,products!$A$1:$G$1,0))</f>
        <v>Rob</v>
      </c>
      <c r="I429">
        <f>INDEX(products!$A$1:$G$49,MATCH(RFM_prep!$D429,products!$A$1:$A$49,0),MATCH(RFM_prep!I$2,products!$A$1:$G$1,0))</f>
        <v>3.5849999999999995</v>
      </c>
      <c r="J429">
        <f>I429*E429</f>
        <v>14.339999999999998</v>
      </c>
      <c r="K429" t="str">
        <f>_xlfn.XLOOKUP(C429,customers!$A$2:$A$1001,customers!$I$2:$I$1001,,0)</f>
        <v>Yes</v>
      </c>
      <c r="L429" t="str">
        <f t="shared" si="30"/>
        <v>1237</v>
      </c>
      <c r="N429" s="6" t="s">
        <v>2809</v>
      </c>
      <c r="O429" s="8">
        <v>44504</v>
      </c>
      <c r="P429" s="7">
        <v>1</v>
      </c>
      <c r="Q429" s="7">
        <v>87.300000000000011</v>
      </c>
      <c r="S429" t="s">
        <v>2809</v>
      </c>
      <c r="T429" s="8">
        <v>44504</v>
      </c>
      <c r="U429">
        <v>1</v>
      </c>
      <c r="V429">
        <v>87.300000000000011</v>
      </c>
      <c r="W429" s="7">
        <v>289</v>
      </c>
      <c r="X429">
        <f t="shared" si="31"/>
        <v>7</v>
      </c>
      <c r="Y429">
        <f t="shared" si="32"/>
        <v>0</v>
      </c>
      <c r="Z429">
        <f t="shared" si="33"/>
        <v>8</v>
      </c>
      <c r="AA429" s="10">
        <f t="shared" si="34"/>
        <v>5</v>
      </c>
      <c r="AB429"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Potential Promising</v>
      </c>
      <c r="AC429" t="str">
        <f>_xlfn.XLOOKUP(table_RFM_processed[[#This Row],[Customer ID]],table_RFM_preprocess[Customer ID],table_RFM_preprocess[Loyalty Card],,0)</f>
        <v>Yes</v>
      </c>
    </row>
    <row r="430" spans="1:29" x14ac:dyDescent="0.25">
      <c r="A430" s="2" t="s">
        <v>2894</v>
      </c>
      <c r="B430" s="3">
        <v>44224</v>
      </c>
      <c r="C430" s="2" t="s">
        <v>2895</v>
      </c>
      <c r="D430" t="s">
        <v>6175</v>
      </c>
      <c r="E430" s="2">
        <v>3</v>
      </c>
      <c r="F430" s="2" t="str">
        <f>_xlfn.XLOOKUP(C430,customers!$A$2:$A$1001,customers!$B$2:$B$1001,,0)</f>
        <v>Kynthia Berick</v>
      </c>
      <c r="G430" s="2" t="str">
        <f>_xlfn.XLOOKUP(C430,customers!$A$1:$A$1001,customers!$G$1:$G$1001,,0)</f>
        <v>United States</v>
      </c>
      <c r="H430" t="str">
        <f>INDEX(products!$A$1:$G$49,MATCH(RFM_prep!$D430,products!$A$1:$A$49,0),MATCH(RFM_prep!H$2,products!$A$1:$G$1,0))</f>
        <v>Ara</v>
      </c>
      <c r="I430">
        <f>INDEX(products!$A$1:$G$49,MATCH(RFM_prep!$D430,products!$A$1:$A$49,0),MATCH(RFM_prep!I$2,products!$A$1:$G$1,0))</f>
        <v>25.874999999999996</v>
      </c>
      <c r="J430">
        <f>I430*E430</f>
        <v>77.624999999999986</v>
      </c>
      <c r="K430" t="str">
        <f>_xlfn.XLOOKUP(C430,customers!$A$2:$A$1001,customers!$I$2:$I$1001,,0)</f>
        <v>Yes</v>
      </c>
      <c r="L430" t="str">
        <f t="shared" si="30"/>
        <v>569</v>
      </c>
      <c r="N430" s="6" t="s">
        <v>2616</v>
      </c>
      <c r="O430" s="8">
        <v>43532</v>
      </c>
      <c r="P430" s="7">
        <v>1</v>
      </c>
      <c r="Q430" s="7">
        <v>8.0549999999999997</v>
      </c>
      <c r="S430" t="s">
        <v>2616</v>
      </c>
      <c r="T430" s="8">
        <v>43532</v>
      </c>
      <c r="U430">
        <v>1</v>
      </c>
      <c r="V430">
        <v>8.0549999999999997</v>
      </c>
      <c r="W430" s="7">
        <v>1261</v>
      </c>
      <c r="X430">
        <f t="shared" si="31"/>
        <v>0</v>
      </c>
      <c r="Y430">
        <f t="shared" si="32"/>
        <v>0</v>
      </c>
      <c r="Z430">
        <f t="shared" si="33"/>
        <v>0</v>
      </c>
      <c r="AA430" s="10">
        <f t="shared" si="34"/>
        <v>0</v>
      </c>
      <c r="AB430"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Lost</v>
      </c>
      <c r="AC430" t="str">
        <f>_xlfn.XLOOKUP(table_RFM_processed[[#This Row],[Customer ID]],table_RFM_preprocess[Customer ID],table_RFM_preprocess[Loyalty Card],,0)</f>
        <v>No</v>
      </c>
    </row>
    <row r="431" spans="1:29" x14ac:dyDescent="0.25">
      <c r="A431" s="2" t="s">
        <v>2899</v>
      </c>
      <c r="B431" s="3">
        <v>43759</v>
      </c>
      <c r="C431" s="2" t="s">
        <v>2900</v>
      </c>
      <c r="D431" t="s">
        <v>6179</v>
      </c>
      <c r="E431" s="2">
        <v>5</v>
      </c>
      <c r="F431" s="2" t="str">
        <f>_xlfn.XLOOKUP(C431,customers!$A$2:$A$1001,customers!$B$2:$B$1001,,0)</f>
        <v>Minetta Ackrill</v>
      </c>
      <c r="G431" s="2" t="str">
        <f>_xlfn.XLOOKUP(C431,customers!$A$1:$A$1001,customers!$G$1:$G$1001,,0)</f>
        <v>United States</v>
      </c>
      <c r="H431" t="str">
        <f>INDEX(products!$A$1:$G$49,MATCH(RFM_prep!$D431,products!$A$1:$A$49,0),MATCH(RFM_prep!H$2,products!$A$1:$G$1,0))</f>
        <v>Rob</v>
      </c>
      <c r="I431">
        <f>INDEX(products!$A$1:$G$49,MATCH(RFM_prep!$D431,products!$A$1:$A$49,0),MATCH(RFM_prep!I$2,products!$A$1:$G$1,0))</f>
        <v>11.95</v>
      </c>
      <c r="J431">
        <f>I431*E431</f>
        <v>59.75</v>
      </c>
      <c r="K431" t="str">
        <f>_xlfn.XLOOKUP(C431,customers!$A$2:$A$1001,customers!$I$2:$I$1001,,0)</f>
        <v>No</v>
      </c>
      <c r="L431" t="str">
        <f t="shared" si="30"/>
        <v>1034</v>
      </c>
      <c r="N431" s="6" t="s">
        <v>1823</v>
      </c>
      <c r="O431" s="8">
        <v>43873</v>
      </c>
      <c r="P431" s="7">
        <v>1</v>
      </c>
      <c r="Q431" s="7">
        <v>89.35499999999999</v>
      </c>
      <c r="S431" t="s">
        <v>1823</v>
      </c>
      <c r="T431" s="8">
        <v>43873</v>
      </c>
      <c r="U431">
        <v>1</v>
      </c>
      <c r="V431">
        <v>89.35499999999999</v>
      </c>
      <c r="W431" s="7">
        <v>920</v>
      </c>
      <c r="X431">
        <f t="shared" si="31"/>
        <v>2</v>
      </c>
      <c r="Y431">
        <f t="shared" si="32"/>
        <v>0</v>
      </c>
      <c r="Z431">
        <f t="shared" si="33"/>
        <v>8</v>
      </c>
      <c r="AA431" s="10">
        <f t="shared" si="34"/>
        <v>3.3333333333333335</v>
      </c>
      <c r="AB431"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Need Attention</v>
      </c>
      <c r="AC431" t="str">
        <f>_xlfn.XLOOKUP(table_RFM_processed[[#This Row],[Customer ID]],table_RFM_preprocess[Customer ID],table_RFM_preprocess[Loyalty Card],,0)</f>
        <v>No</v>
      </c>
    </row>
    <row r="432" spans="1:29" x14ac:dyDescent="0.25">
      <c r="A432" s="2" t="s">
        <v>2905</v>
      </c>
      <c r="B432" s="3">
        <v>44367</v>
      </c>
      <c r="C432" s="2" t="s">
        <v>2586</v>
      </c>
      <c r="D432" t="s">
        <v>6140</v>
      </c>
      <c r="E432" s="2">
        <v>6</v>
      </c>
      <c r="F432" s="2" t="str">
        <f>_xlfn.XLOOKUP(C432,customers!$A$2:$A$1001,customers!$B$2:$B$1001,,0)</f>
        <v>Terri Farra</v>
      </c>
      <c r="G432" s="2" t="str">
        <f>_xlfn.XLOOKUP(C432,customers!$A$1:$A$1001,customers!$G$1:$G$1001,,0)</f>
        <v>United States</v>
      </c>
      <c r="H432" t="str">
        <f>INDEX(products!$A$1:$G$49,MATCH(RFM_prep!$D432,products!$A$1:$A$49,0),MATCH(RFM_prep!H$2,products!$A$1:$G$1,0))</f>
        <v>Ara</v>
      </c>
      <c r="I432">
        <f>INDEX(products!$A$1:$G$49,MATCH(RFM_prep!$D432,products!$A$1:$A$49,0),MATCH(RFM_prep!I$2,products!$A$1:$G$1,0))</f>
        <v>12.95</v>
      </c>
      <c r="J432">
        <f>I432*E432</f>
        <v>77.699999999999989</v>
      </c>
      <c r="K432" t="str">
        <f>_xlfn.XLOOKUP(C432,customers!$A$2:$A$1001,customers!$I$2:$I$1001,,0)</f>
        <v>No</v>
      </c>
      <c r="L432" t="str">
        <f t="shared" si="30"/>
        <v>426</v>
      </c>
      <c r="N432" s="6" t="s">
        <v>5013</v>
      </c>
      <c r="O432" s="8">
        <v>44240</v>
      </c>
      <c r="P432" s="7">
        <v>1</v>
      </c>
      <c r="Q432" s="7">
        <v>16.11</v>
      </c>
      <c r="S432" t="s">
        <v>5013</v>
      </c>
      <c r="T432" s="8">
        <v>44240</v>
      </c>
      <c r="U432">
        <v>1</v>
      </c>
      <c r="V432">
        <v>16.11</v>
      </c>
      <c r="W432" s="7">
        <v>553</v>
      </c>
      <c r="X432">
        <f t="shared" si="31"/>
        <v>5</v>
      </c>
      <c r="Y432">
        <f t="shared" si="32"/>
        <v>0</v>
      </c>
      <c r="Z432">
        <f t="shared" si="33"/>
        <v>2</v>
      </c>
      <c r="AA432" s="10">
        <f t="shared" si="34"/>
        <v>2.3333333333333335</v>
      </c>
      <c r="AB432"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At Risk</v>
      </c>
      <c r="AC432" t="str">
        <f>_xlfn.XLOOKUP(table_RFM_processed[[#This Row],[Customer ID]],table_RFM_preprocess[Customer ID],table_RFM_preprocess[Loyalty Card],,0)</f>
        <v>No</v>
      </c>
    </row>
    <row r="433" spans="1:29" x14ac:dyDescent="0.25">
      <c r="A433" s="2" t="s">
        <v>2911</v>
      </c>
      <c r="B433" s="3">
        <v>44504</v>
      </c>
      <c r="C433" s="2" t="s">
        <v>2912</v>
      </c>
      <c r="D433" t="s">
        <v>6163</v>
      </c>
      <c r="E433" s="2">
        <v>2</v>
      </c>
      <c r="F433" s="2" t="str">
        <f>_xlfn.XLOOKUP(C433,customers!$A$2:$A$1001,customers!$B$2:$B$1001,,0)</f>
        <v>Melosa Kippen</v>
      </c>
      <c r="G433" s="2" t="str">
        <f>_xlfn.XLOOKUP(C433,customers!$A$1:$A$1001,customers!$G$1:$G$1001,,0)</f>
        <v>United States</v>
      </c>
      <c r="H433" t="str">
        <f>INDEX(products!$A$1:$G$49,MATCH(RFM_prep!$D433,products!$A$1:$A$49,0),MATCH(RFM_prep!H$2,products!$A$1:$G$1,0))</f>
        <v>Rob</v>
      </c>
      <c r="I433">
        <f>INDEX(products!$A$1:$G$49,MATCH(RFM_prep!$D433,products!$A$1:$A$49,0),MATCH(RFM_prep!I$2,products!$A$1:$G$1,0))</f>
        <v>2.6849999999999996</v>
      </c>
      <c r="J433">
        <f>I433*E433</f>
        <v>5.3699999999999992</v>
      </c>
      <c r="K433" t="str">
        <f>_xlfn.XLOOKUP(C433,customers!$A$2:$A$1001,customers!$I$2:$I$1001,,0)</f>
        <v>Yes</v>
      </c>
      <c r="L433" t="str">
        <f t="shared" si="30"/>
        <v>289</v>
      </c>
      <c r="N433" s="6" t="s">
        <v>2016</v>
      </c>
      <c r="O433" s="8">
        <v>43655</v>
      </c>
      <c r="P433" s="7">
        <v>1</v>
      </c>
      <c r="Q433" s="7">
        <v>7.29</v>
      </c>
      <c r="S433" t="s">
        <v>2016</v>
      </c>
      <c r="T433" s="8">
        <v>43655</v>
      </c>
      <c r="U433">
        <v>1</v>
      </c>
      <c r="V433">
        <v>7.29</v>
      </c>
      <c r="W433" s="7">
        <v>1138</v>
      </c>
      <c r="X433">
        <f t="shared" si="31"/>
        <v>1</v>
      </c>
      <c r="Y433">
        <f t="shared" si="32"/>
        <v>0</v>
      </c>
      <c r="Z433">
        <f t="shared" si="33"/>
        <v>0</v>
      </c>
      <c r="AA433" s="10">
        <f t="shared" si="34"/>
        <v>0.33333333333333331</v>
      </c>
      <c r="AB433"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Lost</v>
      </c>
      <c r="AC433" t="str">
        <f>_xlfn.XLOOKUP(table_RFM_processed[[#This Row],[Customer ID]],table_RFM_preprocess[Customer ID],table_RFM_preprocess[Loyalty Card],,0)</f>
        <v>Yes</v>
      </c>
    </row>
    <row r="434" spans="1:29" x14ac:dyDescent="0.25">
      <c r="A434" s="2" t="s">
        <v>2917</v>
      </c>
      <c r="B434" s="3">
        <v>44291</v>
      </c>
      <c r="C434" s="2" t="s">
        <v>2918</v>
      </c>
      <c r="D434" t="s">
        <v>6185</v>
      </c>
      <c r="E434" s="2">
        <v>3</v>
      </c>
      <c r="F434" s="2" t="str">
        <f>_xlfn.XLOOKUP(C434,customers!$A$2:$A$1001,customers!$B$2:$B$1001,,0)</f>
        <v>Witty Ranson</v>
      </c>
      <c r="G434" s="2" t="str">
        <f>_xlfn.XLOOKUP(C434,customers!$A$1:$A$1001,customers!$G$1:$G$1001,,0)</f>
        <v>Ireland</v>
      </c>
      <c r="H434" t="str">
        <f>INDEX(products!$A$1:$G$49,MATCH(RFM_prep!$D434,products!$A$1:$A$49,0),MATCH(RFM_prep!H$2,products!$A$1:$G$1,0))</f>
        <v>Exc</v>
      </c>
      <c r="I434">
        <f>INDEX(products!$A$1:$G$49,MATCH(RFM_prep!$D434,products!$A$1:$A$49,0),MATCH(RFM_prep!I$2,products!$A$1:$G$1,0))</f>
        <v>27.945</v>
      </c>
      <c r="J434">
        <f>I434*E434</f>
        <v>83.835000000000008</v>
      </c>
      <c r="K434" t="str">
        <f>_xlfn.XLOOKUP(C434,customers!$A$2:$A$1001,customers!$I$2:$I$1001,,0)</f>
        <v>Yes</v>
      </c>
      <c r="L434" t="str">
        <f t="shared" si="30"/>
        <v>502</v>
      </c>
      <c r="N434" s="6" t="s">
        <v>638</v>
      </c>
      <c r="O434" s="8">
        <v>43516</v>
      </c>
      <c r="P434" s="7">
        <v>1</v>
      </c>
      <c r="Q434" s="7">
        <v>27</v>
      </c>
      <c r="S434" t="s">
        <v>638</v>
      </c>
      <c r="T434" s="8">
        <v>43516</v>
      </c>
      <c r="U434">
        <v>1</v>
      </c>
      <c r="V434">
        <v>27</v>
      </c>
      <c r="W434" s="7">
        <v>1277</v>
      </c>
      <c r="X434">
        <f t="shared" si="31"/>
        <v>0</v>
      </c>
      <c r="Y434">
        <f t="shared" si="32"/>
        <v>0</v>
      </c>
      <c r="Z434">
        <f t="shared" si="33"/>
        <v>4</v>
      </c>
      <c r="AA434" s="10">
        <f t="shared" si="34"/>
        <v>1.3333333333333333</v>
      </c>
      <c r="AB434"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At Risk</v>
      </c>
      <c r="AC434" t="str">
        <f>_xlfn.XLOOKUP(table_RFM_processed[[#This Row],[Customer ID]],table_RFM_preprocess[Customer ID],table_RFM_preprocess[Loyalty Card],,0)</f>
        <v>Yes</v>
      </c>
    </row>
    <row r="435" spans="1:29" x14ac:dyDescent="0.25">
      <c r="A435" s="2" t="s">
        <v>2923</v>
      </c>
      <c r="B435" s="3">
        <v>43808</v>
      </c>
      <c r="C435" s="2" t="s">
        <v>2924</v>
      </c>
      <c r="D435" t="s">
        <v>6155</v>
      </c>
      <c r="E435" s="2">
        <v>2</v>
      </c>
      <c r="F435" s="2" t="str">
        <f>_xlfn.XLOOKUP(C435,customers!$A$2:$A$1001,customers!$B$2:$B$1001,,0)</f>
        <v>Rod Gowdie</v>
      </c>
      <c r="G435" s="2" t="str">
        <f>_xlfn.XLOOKUP(C435,customers!$A$1:$A$1001,customers!$G$1:$G$1001,,0)</f>
        <v>United States</v>
      </c>
      <c r="H435" t="str">
        <f>INDEX(products!$A$1:$G$49,MATCH(RFM_prep!$D435,products!$A$1:$A$49,0),MATCH(RFM_prep!H$2,products!$A$1:$G$1,0))</f>
        <v>Ara</v>
      </c>
      <c r="I435">
        <f>INDEX(products!$A$1:$G$49,MATCH(RFM_prep!$D435,products!$A$1:$A$49,0),MATCH(RFM_prep!I$2,products!$A$1:$G$1,0))</f>
        <v>11.25</v>
      </c>
      <c r="J435">
        <f>I435*E435</f>
        <v>22.5</v>
      </c>
      <c r="K435" t="str">
        <f>_xlfn.XLOOKUP(C435,customers!$A$2:$A$1001,customers!$I$2:$I$1001,,0)</f>
        <v>No</v>
      </c>
      <c r="L435" t="str">
        <f t="shared" si="30"/>
        <v>985</v>
      </c>
      <c r="N435" s="6" t="s">
        <v>554</v>
      </c>
      <c r="O435" s="8">
        <v>44132</v>
      </c>
      <c r="P435" s="7">
        <v>1</v>
      </c>
      <c r="Q435" s="7">
        <v>170.77499999999998</v>
      </c>
      <c r="S435" t="s">
        <v>554</v>
      </c>
      <c r="T435" s="8">
        <v>44132</v>
      </c>
      <c r="U435">
        <v>1</v>
      </c>
      <c r="V435">
        <v>170.77499999999998</v>
      </c>
      <c r="W435" s="7">
        <v>661</v>
      </c>
      <c r="X435">
        <f t="shared" si="31"/>
        <v>4</v>
      </c>
      <c r="Y435">
        <f t="shared" si="32"/>
        <v>0</v>
      </c>
      <c r="Z435">
        <f t="shared" si="33"/>
        <v>9</v>
      </c>
      <c r="AA435" s="10">
        <f t="shared" si="34"/>
        <v>4.333333333333333</v>
      </c>
      <c r="AB435"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Need Attention</v>
      </c>
      <c r="AC435" t="str">
        <f>_xlfn.XLOOKUP(table_RFM_processed[[#This Row],[Customer ID]],table_RFM_preprocess[Customer ID],table_RFM_preprocess[Loyalty Card],,0)</f>
        <v>Yes</v>
      </c>
    </row>
    <row r="436" spans="1:29" x14ac:dyDescent="0.25">
      <c r="A436" s="2" t="s">
        <v>2928</v>
      </c>
      <c r="B436" s="3">
        <v>44563</v>
      </c>
      <c r="C436" s="2" t="s">
        <v>2929</v>
      </c>
      <c r="D436" t="s">
        <v>6181</v>
      </c>
      <c r="E436" s="2">
        <v>6</v>
      </c>
      <c r="F436" s="2" t="str">
        <f>_xlfn.XLOOKUP(C436,customers!$A$2:$A$1001,customers!$B$2:$B$1001,,0)</f>
        <v>Lemuel Rignold</v>
      </c>
      <c r="G436" s="2" t="str">
        <f>_xlfn.XLOOKUP(C436,customers!$A$1:$A$1001,customers!$G$1:$G$1001,,0)</f>
        <v>United States</v>
      </c>
      <c r="H436" t="str">
        <f>INDEX(products!$A$1:$G$49,MATCH(RFM_prep!$D436,products!$A$1:$A$49,0),MATCH(RFM_prep!H$2,products!$A$1:$G$1,0))</f>
        <v>Lib</v>
      </c>
      <c r="I436">
        <f>INDEX(products!$A$1:$G$49,MATCH(RFM_prep!$D436,products!$A$1:$A$49,0),MATCH(RFM_prep!I$2,products!$A$1:$G$1,0))</f>
        <v>33.464999999999996</v>
      </c>
      <c r="J436">
        <f>I436*E436</f>
        <v>200.78999999999996</v>
      </c>
      <c r="K436" t="str">
        <f>_xlfn.XLOOKUP(C436,customers!$A$2:$A$1001,customers!$I$2:$I$1001,,0)</f>
        <v>Yes</v>
      </c>
      <c r="L436" t="str">
        <f t="shared" si="30"/>
        <v>230</v>
      </c>
      <c r="N436" s="6" t="s">
        <v>5241</v>
      </c>
      <c r="O436" s="8">
        <v>44574</v>
      </c>
      <c r="P436" s="7">
        <v>1</v>
      </c>
      <c r="Q436" s="7">
        <v>28.679999999999996</v>
      </c>
      <c r="S436" t="s">
        <v>5241</v>
      </c>
      <c r="T436" s="8">
        <v>44574</v>
      </c>
      <c r="U436">
        <v>1</v>
      </c>
      <c r="V436">
        <v>28.679999999999996</v>
      </c>
      <c r="W436" s="7">
        <v>219</v>
      </c>
      <c r="X436">
        <f t="shared" si="31"/>
        <v>8</v>
      </c>
      <c r="Y436">
        <f t="shared" si="32"/>
        <v>0</v>
      </c>
      <c r="Z436">
        <f t="shared" si="33"/>
        <v>4</v>
      </c>
      <c r="AA436" s="10">
        <f t="shared" si="34"/>
        <v>4</v>
      </c>
      <c r="AB436"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Need Attention</v>
      </c>
      <c r="AC436" t="str">
        <f>_xlfn.XLOOKUP(table_RFM_processed[[#This Row],[Customer ID]],table_RFM_preprocess[Customer ID],table_RFM_preprocess[Loyalty Card],,0)</f>
        <v>Yes</v>
      </c>
    </row>
    <row r="437" spans="1:29" x14ac:dyDescent="0.25">
      <c r="A437" s="2" t="s">
        <v>2934</v>
      </c>
      <c r="B437" s="3">
        <v>43807</v>
      </c>
      <c r="C437" s="2" t="s">
        <v>2935</v>
      </c>
      <c r="D437" t="s">
        <v>6155</v>
      </c>
      <c r="E437" s="2">
        <v>6</v>
      </c>
      <c r="F437" s="2" t="str">
        <f>_xlfn.XLOOKUP(C437,customers!$A$2:$A$1001,customers!$B$2:$B$1001,,0)</f>
        <v>Nevsa Fields</v>
      </c>
      <c r="G437" s="2" t="str">
        <f>_xlfn.XLOOKUP(C437,customers!$A$1:$A$1001,customers!$G$1:$G$1001,,0)</f>
        <v>United States</v>
      </c>
      <c r="H437" t="str">
        <f>INDEX(products!$A$1:$G$49,MATCH(RFM_prep!$D437,products!$A$1:$A$49,0),MATCH(RFM_prep!H$2,products!$A$1:$G$1,0))</f>
        <v>Ara</v>
      </c>
      <c r="I437">
        <f>INDEX(products!$A$1:$G$49,MATCH(RFM_prep!$D437,products!$A$1:$A$49,0),MATCH(RFM_prep!I$2,products!$A$1:$G$1,0))</f>
        <v>11.25</v>
      </c>
      <c r="J437">
        <f>I437*E437</f>
        <v>67.5</v>
      </c>
      <c r="K437" t="str">
        <f>_xlfn.XLOOKUP(C437,customers!$A$2:$A$1001,customers!$I$2:$I$1001,,0)</f>
        <v>No</v>
      </c>
      <c r="L437" t="str">
        <f t="shared" si="30"/>
        <v>986</v>
      </c>
      <c r="N437" s="6" t="s">
        <v>3397</v>
      </c>
      <c r="O437" s="8">
        <v>44555</v>
      </c>
      <c r="P437" s="7">
        <v>1</v>
      </c>
      <c r="Q437" s="7">
        <v>26.19</v>
      </c>
      <c r="S437" t="s">
        <v>3397</v>
      </c>
      <c r="T437" s="8">
        <v>44555</v>
      </c>
      <c r="U437">
        <v>1</v>
      </c>
      <c r="V437">
        <v>26.19</v>
      </c>
      <c r="W437" s="7">
        <v>238</v>
      </c>
      <c r="X437">
        <f t="shared" si="31"/>
        <v>8</v>
      </c>
      <c r="Y437">
        <f t="shared" si="32"/>
        <v>0</v>
      </c>
      <c r="Z437">
        <f t="shared" si="33"/>
        <v>4</v>
      </c>
      <c r="AA437" s="10">
        <f t="shared" si="34"/>
        <v>4</v>
      </c>
      <c r="AB437"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Need Attention</v>
      </c>
      <c r="AC437" t="str">
        <f>_xlfn.XLOOKUP(table_RFM_processed[[#This Row],[Customer ID]],table_RFM_preprocess[Customer ID],table_RFM_preprocess[Loyalty Card],,0)</f>
        <v>Yes</v>
      </c>
    </row>
    <row r="438" spans="1:29" x14ac:dyDescent="0.25">
      <c r="A438" s="2" t="s">
        <v>2939</v>
      </c>
      <c r="B438" s="3">
        <v>44528</v>
      </c>
      <c r="C438" s="2" t="s">
        <v>2940</v>
      </c>
      <c r="D438" t="s">
        <v>6139</v>
      </c>
      <c r="E438" s="2">
        <v>1</v>
      </c>
      <c r="F438" s="2" t="str">
        <f>_xlfn.XLOOKUP(C438,customers!$A$2:$A$1001,customers!$B$2:$B$1001,,0)</f>
        <v>Chance Rowthorn</v>
      </c>
      <c r="G438" s="2" t="str">
        <f>_xlfn.XLOOKUP(C438,customers!$A$1:$A$1001,customers!$G$1:$G$1001,,0)</f>
        <v>United States</v>
      </c>
      <c r="H438" t="str">
        <f>INDEX(products!$A$1:$G$49,MATCH(RFM_prep!$D438,products!$A$1:$A$49,0),MATCH(RFM_prep!H$2,products!$A$1:$G$1,0))</f>
        <v>Exc</v>
      </c>
      <c r="I438">
        <f>INDEX(products!$A$1:$G$49,MATCH(RFM_prep!$D438,products!$A$1:$A$49,0),MATCH(RFM_prep!I$2,products!$A$1:$G$1,0))</f>
        <v>8.25</v>
      </c>
      <c r="J438">
        <f>I438*E438</f>
        <v>8.25</v>
      </c>
      <c r="K438" t="str">
        <f>_xlfn.XLOOKUP(C438,customers!$A$2:$A$1001,customers!$I$2:$I$1001,,0)</f>
        <v>No</v>
      </c>
      <c r="L438" t="str">
        <f t="shared" si="30"/>
        <v>265</v>
      </c>
      <c r="N438" s="6" t="s">
        <v>4309</v>
      </c>
      <c r="O438" s="8">
        <v>44217</v>
      </c>
      <c r="P438" s="7">
        <v>1</v>
      </c>
      <c r="Q438" s="7">
        <v>47.55</v>
      </c>
      <c r="S438" t="s">
        <v>4309</v>
      </c>
      <c r="T438" s="8">
        <v>44217</v>
      </c>
      <c r="U438">
        <v>1</v>
      </c>
      <c r="V438">
        <v>47.55</v>
      </c>
      <c r="W438" s="7">
        <v>576</v>
      </c>
      <c r="X438">
        <f t="shared" si="31"/>
        <v>5</v>
      </c>
      <c r="Y438">
        <f t="shared" si="32"/>
        <v>0</v>
      </c>
      <c r="Z438">
        <f t="shared" si="33"/>
        <v>6</v>
      </c>
      <c r="AA438" s="10">
        <f t="shared" si="34"/>
        <v>3.6666666666666665</v>
      </c>
      <c r="AB438"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Need Attention</v>
      </c>
      <c r="AC438" t="str">
        <f>_xlfn.XLOOKUP(table_RFM_processed[[#This Row],[Customer ID]],table_RFM_preprocess[Customer ID],table_RFM_preprocess[Loyalty Card],,0)</f>
        <v>No</v>
      </c>
    </row>
    <row r="439" spans="1:29" x14ac:dyDescent="0.25">
      <c r="A439" s="2" t="s">
        <v>2945</v>
      </c>
      <c r="B439" s="3">
        <v>44631</v>
      </c>
      <c r="C439" s="2" t="s">
        <v>2946</v>
      </c>
      <c r="D439" t="s">
        <v>6145</v>
      </c>
      <c r="E439" s="2">
        <v>2</v>
      </c>
      <c r="F439" s="2" t="str">
        <f>_xlfn.XLOOKUP(C439,customers!$A$2:$A$1001,customers!$B$2:$B$1001,,0)</f>
        <v>Orly Ryland</v>
      </c>
      <c r="G439" s="2" t="str">
        <f>_xlfn.XLOOKUP(C439,customers!$A$1:$A$1001,customers!$G$1:$G$1001,,0)</f>
        <v>United States</v>
      </c>
      <c r="H439" t="str">
        <f>INDEX(products!$A$1:$G$49,MATCH(RFM_prep!$D439,products!$A$1:$A$49,0),MATCH(RFM_prep!H$2,products!$A$1:$G$1,0))</f>
        <v>Lib</v>
      </c>
      <c r="I439">
        <f>INDEX(products!$A$1:$G$49,MATCH(RFM_prep!$D439,products!$A$1:$A$49,0),MATCH(RFM_prep!I$2,products!$A$1:$G$1,0))</f>
        <v>4.7549999999999999</v>
      </c>
      <c r="J439">
        <f>I439*E439</f>
        <v>9.51</v>
      </c>
      <c r="K439" t="str">
        <f>_xlfn.XLOOKUP(C439,customers!$A$2:$A$1001,customers!$I$2:$I$1001,,0)</f>
        <v>Yes</v>
      </c>
      <c r="L439" t="str">
        <f t="shared" si="30"/>
        <v>162</v>
      </c>
      <c r="N439" s="6" t="s">
        <v>1130</v>
      </c>
      <c r="O439" s="8">
        <v>44265</v>
      </c>
      <c r="P439" s="7">
        <v>1</v>
      </c>
      <c r="Q439" s="7">
        <v>14.339999999999998</v>
      </c>
      <c r="S439" t="s">
        <v>1130</v>
      </c>
      <c r="T439" s="8">
        <v>44265</v>
      </c>
      <c r="U439">
        <v>1</v>
      </c>
      <c r="V439">
        <v>14.339999999999998</v>
      </c>
      <c r="W439" s="7">
        <v>528</v>
      </c>
      <c r="X439">
        <f t="shared" si="31"/>
        <v>5</v>
      </c>
      <c r="Y439">
        <f t="shared" si="32"/>
        <v>0</v>
      </c>
      <c r="Z439">
        <f t="shared" si="33"/>
        <v>1</v>
      </c>
      <c r="AA439" s="10">
        <f t="shared" si="34"/>
        <v>2</v>
      </c>
      <c r="AB439"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At Risk</v>
      </c>
      <c r="AC439" t="str">
        <f>_xlfn.XLOOKUP(table_RFM_processed[[#This Row],[Customer ID]],table_RFM_preprocess[Customer ID],table_RFM_preprocess[Loyalty Card],,0)</f>
        <v>No</v>
      </c>
    </row>
    <row r="440" spans="1:29" x14ac:dyDescent="0.25">
      <c r="A440" s="2" t="s">
        <v>2951</v>
      </c>
      <c r="B440" s="3">
        <v>44213</v>
      </c>
      <c r="C440" s="2" t="s">
        <v>2952</v>
      </c>
      <c r="D440" t="s">
        <v>6165</v>
      </c>
      <c r="E440" s="2">
        <v>1</v>
      </c>
      <c r="F440" s="2" t="str">
        <f>_xlfn.XLOOKUP(C440,customers!$A$2:$A$1001,customers!$B$2:$B$1001,,0)</f>
        <v>Willabella Abramski</v>
      </c>
      <c r="G440" s="2" t="str">
        <f>_xlfn.XLOOKUP(C440,customers!$A$1:$A$1001,customers!$G$1:$G$1001,,0)</f>
        <v>United States</v>
      </c>
      <c r="H440" t="str">
        <f>INDEX(products!$A$1:$G$49,MATCH(RFM_prep!$D440,products!$A$1:$A$49,0),MATCH(RFM_prep!H$2,products!$A$1:$G$1,0))</f>
        <v>Lib</v>
      </c>
      <c r="I440">
        <f>INDEX(products!$A$1:$G$49,MATCH(RFM_prep!$D440,products!$A$1:$A$49,0),MATCH(RFM_prep!I$2,products!$A$1:$G$1,0))</f>
        <v>29.784999999999997</v>
      </c>
      <c r="J440">
        <f>I440*E440</f>
        <v>29.784999999999997</v>
      </c>
      <c r="K440" t="str">
        <f>_xlfn.XLOOKUP(C440,customers!$A$2:$A$1001,customers!$I$2:$I$1001,,0)</f>
        <v>No</v>
      </c>
      <c r="L440" t="str">
        <f t="shared" si="30"/>
        <v>580</v>
      </c>
      <c r="N440" s="6" t="s">
        <v>2124</v>
      </c>
      <c r="O440" s="8">
        <v>43772</v>
      </c>
      <c r="P440" s="7">
        <v>1</v>
      </c>
      <c r="Q440" s="7">
        <v>13.424999999999997</v>
      </c>
      <c r="S440" t="s">
        <v>2124</v>
      </c>
      <c r="T440" s="8">
        <v>43772</v>
      </c>
      <c r="U440">
        <v>1</v>
      </c>
      <c r="V440">
        <v>13.424999999999997</v>
      </c>
      <c r="W440" s="7">
        <v>1021</v>
      </c>
      <c r="X440">
        <f t="shared" si="31"/>
        <v>2</v>
      </c>
      <c r="Y440">
        <f t="shared" si="32"/>
        <v>0</v>
      </c>
      <c r="Z440">
        <f t="shared" si="33"/>
        <v>1</v>
      </c>
      <c r="AA440" s="10">
        <f t="shared" si="34"/>
        <v>1</v>
      </c>
      <c r="AB440"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At Risk</v>
      </c>
      <c r="AC440" t="str">
        <f>_xlfn.XLOOKUP(table_RFM_processed[[#This Row],[Customer ID]],table_RFM_preprocess[Customer ID],table_RFM_preprocess[Loyalty Card],,0)</f>
        <v>Yes</v>
      </c>
    </row>
    <row r="441" spans="1:29" x14ac:dyDescent="0.25">
      <c r="A441" s="2" t="s">
        <v>2956</v>
      </c>
      <c r="B441" s="3">
        <v>43483</v>
      </c>
      <c r="C441" s="2" t="s">
        <v>3042</v>
      </c>
      <c r="D441" t="s">
        <v>6169</v>
      </c>
      <c r="E441" s="2">
        <v>2</v>
      </c>
      <c r="F441" s="2" t="str">
        <f>_xlfn.XLOOKUP(C441,customers!$A$2:$A$1001,customers!$B$2:$B$1001,,0)</f>
        <v>Morgen Seson</v>
      </c>
      <c r="G441" s="2" t="str">
        <f>_xlfn.XLOOKUP(C441,customers!$A$1:$A$1001,customers!$G$1:$G$1001,,0)</f>
        <v>United States</v>
      </c>
      <c r="H441" t="str">
        <f>INDEX(products!$A$1:$G$49,MATCH(RFM_prep!$D441,products!$A$1:$A$49,0),MATCH(RFM_prep!H$2,products!$A$1:$G$1,0))</f>
        <v>Lib</v>
      </c>
      <c r="I441">
        <f>INDEX(products!$A$1:$G$49,MATCH(RFM_prep!$D441,products!$A$1:$A$49,0),MATCH(RFM_prep!I$2,products!$A$1:$G$1,0))</f>
        <v>7.77</v>
      </c>
      <c r="J441">
        <f>I441*E441</f>
        <v>15.54</v>
      </c>
      <c r="K441" t="str">
        <f>_xlfn.XLOOKUP(C441,customers!$A$2:$A$1001,customers!$I$2:$I$1001,,0)</f>
        <v>No</v>
      </c>
      <c r="L441" t="str">
        <f t="shared" si="30"/>
        <v>1310</v>
      </c>
      <c r="N441" s="6" t="s">
        <v>5922</v>
      </c>
      <c r="O441" s="8">
        <v>44158</v>
      </c>
      <c r="P441" s="7">
        <v>1</v>
      </c>
      <c r="Q441" s="7">
        <v>45.769999999999996</v>
      </c>
      <c r="S441" t="s">
        <v>5922</v>
      </c>
      <c r="T441" s="8">
        <v>44158</v>
      </c>
      <c r="U441">
        <v>1</v>
      </c>
      <c r="V441">
        <v>45.769999999999996</v>
      </c>
      <c r="W441" s="7">
        <v>635</v>
      </c>
      <c r="X441">
        <f t="shared" si="31"/>
        <v>4</v>
      </c>
      <c r="Y441">
        <f t="shared" si="32"/>
        <v>0</v>
      </c>
      <c r="Z441">
        <f t="shared" si="33"/>
        <v>6</v>
      </c>
      <c r="AA441" s="10">
        <f t="shared" si="34"/>
        <v>3.3333333333333335</v>
      </c>
      <c r="AB441"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Need Attention</v>
      </c>
      <c r="AC441" t="str">
        <f>_xlfn.XLOOKUP(table_RFM_processed[[#This Row],[Customer ID]],table_RFM_preprocess[Customer ID],table_RFM_preprocess[Loyalty Card],,0)</f>
        <v>Yes</v>
      </c>
    </row>
    <row r="442" spans="1:29" x14ac:dyDescent="0.25">
      <c r="A442" s="2" t="s">
        <v>2962</v>
      </c>
      <c r="B442" s="3">
        <v>43562</v>
      </c>
      <c r="C442" s="2" t="s">
        <v>2963</v>
      </c>
      <c r="D442" t="s">
        <v>6176</v>
      </c>
      <c r="E442" s="2">
        <v>4</v>
      </c>
      <c r="F442" s="2" t="str">
        <f>_xlfn.XLOOKUP(C442,customers!$A$2:$A$1001,customers!$B$2:$B$1001,,0)</f>
        <v>Chickie Ragless</v>
      </c>
      <c r="G442" s="2" t="str">
        <f>_xlfn.XLOOKUP(C442,customers!$A$1:$A$1001,customers!$G$1:$G$1001,,0)</f>
        <v>Ireland</v>
      </c>
      <c r="H442" t="str">
        <f>INDEX(products!$A$1:$G$49,MATCH(RFM_prep!$D442,products!$A$1:$A$49,0),MATCH(RFM_prep!H$2,products!$A$1:$G$1,0))</f>
        <v>Exc</v>
      </c>
      <c r="I442">
        <f>INDEX(products!$A$1:$G$49,MATCH(RFM_prep!$D442,products!$A$1:$A$49,0),MATCH(RFM_prep!I$2,products!$A$1:$G$1,0))</f>
        <v>8.91</v>
      </c>
      <c r="J442">
        <f>I442*E442</f>
        <v>35.64</v>
      </c>
      <c r="K442" t="str">
        <f>_xlfn.XLOOKUP(C442,customers!$A$2:$A$1001,customers!$I$2:$I$1001,,0)</f>
        <v>No</v>
      </c>
      <c r="L442" t="str">
        <f t="shared" si="30"/>
        <v>1231</v>
      </c>
      <c r="N442" s="6" t="s">
        <v>4626</v>
      </c>
      <c r="O442" s="8">
        <v>44312</v>
      </c>
      <c r="P442" s="7">
        <v>1</v>
      </c>
      <c r="Q442" s="7">
        <v>8.91</v>
      </c>
      <c r="S442" t="s">
        <v>4626</v>
      </c>
      <c r="T442" s="8">
        <v>44312</v>
      </c>
      <c r="U442">
        <v>1</v>
      </c>
      <c r="V442">
        <v>8.91</v>
      </c>
      <c r="W442" s="7">
        <v>481</v>
      </c>
      <c r="X442">
        <f t="shared" si="31"/>
        <v>6</v>
      </c>
      <c r="Y442">
        <f t="shared" si="32"/>
        <v>0</v>
      </c>
      <c r="Z442">
        <f t="shared" si="33"/>
        <v>0</v>
      </c>
      <c r="AA442" s="10">
        <f t="shared" si="34"/>
        <v>2</v>
      </c>
      <c r="AB442"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At Risk</v>
      </c>
      <c r="AC442" t="str">
        <f>_xlfn.XLOOKUP(table_RFM_processed[[#This Row],[Customer ID]],table_RFM_preprocess[Customer ID],table_RFM_preprocess[Loyalty Card],,0)</f>
        <v>No</v>
      </c>
    </row>
    <row r="443" spans="1:29" x14ac:dyDescent="0.25">
      <c r="A443" s="2" t="s">
        <v>2968</v>
      </c>
      <c r="B443" s="3">
        <v>44230</v>
      </c>
      <c r="C443" s="2" t="s">
        <v>2969</v>
      </c>
      <c r="D443" t="s">
        <v>6175</v>
      </c>
      <c r="E443" s="2">
        <v>4</v>
      </c>
      <c r="F443" s="2" t="str">
        <f>_xlfn.XLOOKUP(C443,customers!$A$2:$A$1001,customers!$B$2:$B$1001,,0)</f>
        <v>Freda Hollows</v>
      </c>
      <c r="G443" s="2" t="str">
        <f>_xlfn.XLOOKUP(C443,customers!$A$1:$A$1001,customers!$G$1:$G$1001,,0)</f>
        <v>United States</v>
      </c>
      <c r="H443" t="str">
        <f>INDEX(products!$A$1:$G$49,MATCH(RFM_prep!$D443,products!$A$1:$A$49,0),MATCH(RFM_prep!H$2,products!$A$1:$G$1,0))</f>
        <v>Ara</v>
      </c>
      <c r="I443">
        <f>INDEX(products!$A$1:$G$49,MATCH(RFM_prep!$D443,products!$A$1:$A$49,0),MATCH(RFM_prep!I$2,products!$A$1:$G$1,0))</f>
        <v>25.874999999999996</v>
      </c>
      <c r="J443">
        <f>I443*E443</f>
        <v>103.49999999999999</v>
      </c>
      <c r="K443" t="str">
        <f>_xlfn.XLOOKUP(C443,customers!$A$2:$A$1001,customers!$I$2:$I$1001,,0)</f>
        <v>Yes</v>
      </c>
      <c r="L443" t="str">
        <f t="shared" si="30"/>
        <v>563</v>
      </c>
      <c r="N443" s="6" t="s">
        <v>712</v>
      </c>
      <c r="O443" s="8">
        <v>44524</v>
      </c>
      <c r="P443" s="7">
        <v>1</v>
      </c>
      <c r="Q443" s="7">
        <v>59.699999999999996</v>
      </c>
      <c r="S443" t="s">
        <v>712</v>
      </c>
      <c r="T443" s="8">
        <v>44524</v>
      </c>
      <c r="U443">
        <v>1</v>
      </c>
      <c r="V443">
        <v>59.699999999999996</v>
      </c>
      <c r="W443" s="7">
        <v>269</v>
      </c>
      <c r="X443">
        <f t="shared" si="31"/>
        <v>7</v>
      </c>
      <c r="Y443">
        <f t="shared" si="32"/>
        <v>0</v>
      </c>
      <c r="Z443">
        <f t="shared" si="33"/>
        <v>7</v>
      </c>
      <c r="AA443" s="10">
        <f t="shared" si="34"/>
        <v>4.666666666666667</v>
      </c>
      <c r="AB443"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Need Attention</v>
      </c>
      <c r="AC443" t="str">
        <f>_xlfn.XLOOKUP(table_RFM_processed[[#This Row],[Customer ID]],table_RFM_preprocess[Customer ID],table_RFM_preprocess[Loyalty Card],,0)</f>
        <v>Yes</v>
      </c>
    </row>
    <row r="444" spans="1:29" x14ac:dyDescent="0.25">
      <c r="A444" s="2" t="s">
        <v>2974</v>
      </c>
      <c r="B444" s="3">
        <v>43573</v>
      </c>
      <c r="C444" s="2" t="s">
        <v>2975</v>
      </c>
      <c r="D444" t="s">
        <v>6183</v>
      </c>
      <c r="E444" s="2">
        <v>3</v>
      </c>
      <c r="F444" s="2" t="str">
        <f>_xlfn.XLOOKUP(C444,customers!$A$2:$A$1001,customers!$B$2:$B$1001,,0)</f>
        <v>Livy Lathleiff</v>
      </c>
      <c r="G444" s="2" t="str">
        <f>_xlfn.XLOOKUP(C444,customers!$A$1:$A$1001,customers!$G$1:$G$1001,,0)</f>
        <v>Ireland</v>
      </c>
      <c r="H444" t="str">
        <f>INDEX(products!$A$1:$G$49,MATCH(RFM_prep!$D444,products!$A$1:$A$49,0),MATCH(RFM_prep!H$2,products!$A$1:$G$1,0))</f>
        <v>Exc</v>
      </c>
      <c r="I444">
        <f>INDEX(products!$A$1:$G$49,MATCH(RFM_prep!$D444,products!$A$1:$A$49,0),MATCH(RFM_prep!I$2,products!$A$1:$G$1,0))</f>
        <v>12.15</v>
      </c>
      <c r="J444">
        <f>I444*E444</f>
        <v>36.450000000000003</v>
      </c>
      <c r="K444" t="str">
        <f>_xlfn.XLOOKUP(C444,customers!$A$2:$A$1001,customers!$I$2:$I$1001,,0)</f>
        <v>Yes</v>
      </c>
      <c r="L444" t="str">
        <f t="shared" si="30"/>
        <v>1220</v>
      </c>
      <c r="N444" s="6" t="s">
        <v>3022</v>
      </c>
      <c r="O444" s="8">
        <v>44336</v>
      </c>
      <c r="P444" s="7">
        <v>1</v>
      </c>
      <c r="Q444" s="7">
        <v>5.3699999999999992</v>
      </c>
      <c r="S444" t="s">
        <v>3022</v>
      </c>
      <c r="T444" s="8">
        <v>44336</v>
      </c>
      <c r="U444">
        <v>1</v>
      </c>
      <c r="V444">
        <v>5.3699999999999992</v>
      </c>
      <c r="W444" s="7">
        <v>457</v>
      </c>
      <c r="X444">
        <f t="shared" si="31"/>
        <v>6</v>
      </c>
      <c r="Y444">
        <f t="shared" si="32"/>
        <v>0</v>
      </c>
      <c r="Z444">
        <f t="shared" si="33"/>
        <v>0</v>
      </c>
      <c r="AA444" s="10">
        <f t="shared" si="34"/>
        <v>2</v>
      </c>
      <c r="AB444"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At Risk</v>
      </c>
      <c r="AC444" t="str">
        <f>_xlfn.XLOOKUP(table_RFM_processed[[#This Row],[Customer ID]],table_RFM_preprocess[Customer ID],table_RFM_preprocess[Loyalty Card],,0)</f>
        <v>No</v>
      </c>
    </row>
    <row r="445" spans="1:29" x14ac:dyDescent="0.25">
      <c r="A445" s="2" t="s">
        <v>2980</v>
      </c>
      <c r="B445" s="3">
        <v>44384</v>
      </c>
      <c r="C445" s="2" t="s">
        <v>2981</v>
      </c>
      <c r="D445" t="s">
        <v>6173</v>
      </c>
      <c r="E445" s="2">
        <v>5</v>
      </c>
      <c r="F445" s="2" t="str">
        <f>_xlfn.XLOOKUP(C445,customers!$A$2:$A$1001,customers!$B$2:$B$1001,,0)</f>
        <v>Koralle Heads</v>
      </c>
      <c r="G445" s="2" t="str">
        <f>_xlfn.XLOOKUP(C445,customers!$A$1:$A$1001,customers!$G$1:$G$1001,,0)</f>
        <v>United States</v>
      </c>
      <c r="H445" t="str">
        <f>INDEX(products!$A$1:$G$49,MATCH(RFM_prep!$D445,products!$A$1:$A$49,0),MATCH(RFM_prep!H$2,products!$A$1:$G$1,0))</f>
        <v>Rob</v>
      </c>
      <c r="I445">
        <f>INDEX(products!$A$1:$G$49,MATCH(RFM_prep!$D445,products!$A$1:$A$49,0),MATCH(RFM_prep!I$2,products!$A$1:$G$1,0))</f>
        <v>7.169999999999999</v>
      </c>
      <c r="J445">
        <f>I445*E445</f>
        <v>35.849999999999994</v>
      </c>
      <c r="K445" t="str">
        <f>_xlfn.XLOOKUP(C445,customers!$A$2:$A$1001,customers!$I$2:$I$1001,,0)</f>
        <v>No</v>
      </c>
      <c r="L445" t="str">
        <f t="shared" si="30"/>
        <v>409</v>
      </c>
      <c r="N445" s="6" t="s">
        <v>3107</v>
      </c>
      <c r="O445" s="8">
        <v>43730</v>
      </c>
      <c r="P445" s="7">
        <v>1</v>
      </c>
      <c r="Q445" s="7">
        <v>27.5</v>
      </c>
      <c r="S445" t="s">
        <v>3107</v>
      </c>
      <c r="T445" s="8">
        <v>43730</v>
      </c>
      <c r="U445">
        <v>1</v>
      </c>
      <c r="V445">
        <v>27.5</v>
      </c>
      <c r="W445" s="7">
        <v>1063</v>
      </c>
      <c r="X445">
        <f t="shared" si="31"/>
        <v>1</v>
      </c>
      <c r="Y445">
        <f t="shared" si="32"/>
        <v>0</v>
      </c>
      <c r="Z445">
        <f t="shared" si="33"/>
        <v>4</v>
      </c>
      <c r="AA445" s="10">
        <f t="shared" si="34"/>
        <v>1.6666666666666667</v>
      </c>
      <c r="AB445"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At Risk</v>
      </c>
      <c r="AC445" t="str">
        <f>_xlfn.XLOOKUP(table_RFM_processed[[#This Row],[Customer ID]],table_RFM_preprocess[Customer ID],table_RFM_preprocess[Loyalty Card],,0)</f>
        <v>No</v>
      </c>
    </row>
    <row r="446" spans="1:29" x14ac:dyDescent="0.25">
      <c r="A446" s="2" t="s">
        <v>2986</v>
      </c>
      <c r="B446" s="3">
        <v>44250</v>
      </c>
      <c r="C446" s="2" t="s">
        <v>2987</v>
      </c>
      <c r="D446" t="s">
        <v>6184</v>
      </c>
      <c r="E446" s="2">
        <v>5</v>
      </c>
      <c r="F446" s="2" t="str">
        <f>_xlfn.XLOOKUP(C446,customers!$A$2:$A$1001,customers!$B$2:$B$1001,,0)</f>
        <v>Theo Bowne</v>
      </c>
      <c r="G446" s="2" t="str">
        <f>_xlfn.XLOOKUP(C446,customers!$A$1:$A$1001,customers!$G$1:$G$1001,,0)</f>
        <v>Ireland</v>
      </c>
      <c r="H446" t="str">
        <f>INDEX(products!$A$1:$G$49,MATCH(RFM_prep!$D446,products!$A$1:$A$49,0),MATCH(RFM_prep!H$2,products!$A$1:$G$1,0))</f>
        <v>Exc</v>
      </c>
      <c r="I446">
        <f>INDEX(products!$A$1:$G$49,MATCH(RFM_prep!$D446,products!$A$1:$A$49,0),MATCH(RFM_prep!I$2,products!$A$1:$G$1,0))</f>
        <v>4.4550000000000001</v>
      </c>
      <c r="J446">
        <f>I446*E446</f>
        <v>22.274999999999999</v>
      </c>
      <c r="K446" t="str">
        <f>_xlfn.XLOOKUP(C446,customers!$A$2:$A$1001,customers!$I$2:$I$1001,,0)</f>
        <v>Yes</v>
      </c>
      <c r="L446" t="str">
        <f t="shared" si="30"/>
        <v>543</v>
      </c>
      <c r="N446" s="6" t="s">
        <v>644</v>
      </c>
      <c r="O446" s="8">
        <v>43746</v>
      </c>
      <c r="P446" s="7">
        <v>1</v>
      </c>
      <c r="Q446" s="7">
        <v>16.875</v>
      </c>
      <c r="S446" t="s">
        <v>644</v>
      </c>
      <c r="T446" s="8">
        <v>43746</v>
      </c>
      <c r="U446">
        <v>1</v>
      </c>
      <c r="V446">
        <v>16.875</v>
      </c>
      <c r="W446" s="7">
        <v>1047</v>
      </c>
      <c r="X446">
        <f t="shared" si="31"/>
        <v>2</v>
      </c>
      <c r="Y446">
        <f t="shared" si="32"/>
        <v>0</v>
      </c>
      <c r="Z446">
        <f t="shared" si="33"/>
        <v>2</v>
      </c>
      <c r="AA446" s="10">
        <f t="shared" si="34"/>
        <v>1.3333333333333333</v>
      </c>
      <c r="AB446"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At Risk</v>
      </c>
      <c r="AC446" t="str">
        <f>_xlfn.XLOOKUP(table_RFM_processed[[#This Row],[Customer ID]],table_RFM_preprocess[Customer ID],table_RFM_preprocess[Loyalty Card],,0)</f>
        <v>No</v>
      </c>
    </row>
    <row r="447" spans="1:29" x14ac:dyDescent="0.25">
      <c r="A447" s="2" t="s">
        <v>2992</v>
      </c>
      <c r="B447" s="3">
        <v>44418</v>
      </c>
      <c r="C447" s="2" t="s">
        <v>2993</v>
      </c>
      <c r="D447" t="s">
        <v>6156</v>
      </c>
      <c r="E447" s="2">
        <v>6</v>
      </c>
      <c r="F447" s="2" t="str">
        <f>_xlfn.XLOOKUP(C447,customers!$A$2:$A$1001,customers!$B$2:$B$1001,,0)</f>
        <v>Rasia Jacquemard</v>
      </c>
      <c r="G447" s="2" t="str">
        <f>_xlfn.XLOOKUP(C447,customers!$A$1:$A$1001,customers!$G$1:$G$1001,,0)</f>
        <v>Ireland</v>
      </c>
      <c r="H447" t="str">
        <f>INDEX(products!$A$1:$G$49,MATCH(RFM_prep!$D447,products!$A$1:$A$49,0),MATCH(RFM_prep!H$2,products!$A$1:$G$1,0))</f>
        <v>Exc</v>
      </c>
      <c r="I447">
        <f>INDEX(products!$A$1:$G$49,MATCH(RFM_prep!$D447,products!$A$1:$A$49,0),MATCH(RFM_prep!I$2,products!$A$1:$G$1,0))</f>
        <v>4.125</v>
      </c>
      <c r="J447">
        <f>I447*E447</f>
        <v>24.75</v>
      </c>
      <c r="K447" t="str">
        <f>_xlfn.XLOOKUP(C447,customers!$A$2:$A$1001,customers!$I$2:$I$1001,,0)</f>
        <v>No</v>
      </c>
      <c r="L447" t="str">
        <f t="shared" si="30"/>
        <v>375</v>
      </c>
      <c r="N447" s="6" t="s">
        <v>3290</v>
      </c>
      <c r="O447" s="8">
        <v>43710</v>
      </c>
      <c r="P447" s="7">
        <v>1</v>
      </c>
      <c r="Q447" s="7">
        <v>79.25</v>
      </c>
      <c r="S447" t="s">
        <v>3290</v>
      </c>
      <c r="T447" s="8">
        <v>43710</v>
      </c>
      <c r="U447">
        <v>1</v>
      </c>
      <c r="V447">
        <v>79.25</v>
      </c>
      <c r="W447" s="7">
        <v>1083</v>
      </c>
      <c r="X447">
        <f t="shared" si="31"/>
        <v>1</v>
      </c>
      <c r="Y447">
        <f t="shared" si="32"/>
        <v>0</v>
      </c>
      <c r="Z447">
        <f t="shared" si="33"/>
        <v>8</v>
      </c>
      <c r="AA447" s="10">
        <f t="shared" si="34"/>
        <v>3</v>
      </c>
      <c r="AB447"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Need Attention</v>
      </c>
      <c r="AC447" t="str">
        <f>_xlfn.XLOOKUP(table_RFM_processed[[#This Row],[Customer ID]],table_RFM_preprocess[Customer ID],table_RFM_preprocess[Loyalty Card],,0)</f>
        <v>Yes</v>
      </c>
    </row>
    <row r="448" spans="1:29" x14ac:dyDescent="0.25">
      <c r="A448" s="2" t="s">
        <v>2999</v>
      </c>
      <c r="B448" s="3">
        <v>43784</v>
      </c>
      <c r="C448" s="2" t="s">
        <v>3000</v>
      </c>
      <c r="D448" t="s">
        <v>6181</v>
      </c>
      <c r="E448" s="2">
        <v>2</v>
      </c>
      <c r="F448" s="2" t="str">
        <f>_xlfn.XLOOKUP(C448,customers!$A$2:$A$1001,customers!$B$2:$B$1001,,0)</f>
        <v>Kizzie Warman</v>
      </c>
      <c r="G448" s="2" t="str">
        <f>_xlfn.XLOOKUP(C448,customers!$A$1:$A$1001,customers!$G$1:$G$1001,,0)</f>
        <v>Ireland</v>
      </c>
      <c r="H448" t="str">
        <f>INDEX(products!$A$1:$G$49,MATCH(RFM_prep!$D448,products!$A$1:$A$49,0),MATCH(RFM_prep!H$2,products!$A$1:$G$1,0))</f>
        <v>Lib</v>
      </c>
      <c r="I448">
        <f>INDEX(products!$A$1:$G$49,MATCH(RFM_prep!$D448,products!$A$1:$A$49,0),MATCH(RFM_prep!I$2,products!$A$1:$G$1,0))</f>
        <v>33.464999999999996</v>
      </c>
      <c r="J448">
        <f>I448*E448</f>
        <v>66.929999999999993</v>
      </c>
      <c r="K448" t="str">
        <f>_xlfn.XLOOKUP(C448,customers!$A$2:$A$1001,customers!$I$2:$I$1001,,0)</f>
        <v>Yes</v>
      </c>
      <c r="L448" t="str">
        <f t="shared" si="30"/>
        <v>1009</v>
      </c>
      <c r="N448" s="6" t="s">
        <v>5136</v>
      </c>
      <c r="O448" s="8">
        <v>43585</v>
      </c>
      <c r="P448" s="7">
        <v>1</v>
      </c>
      <c r="Q448" s="7">
        <v>136.61999999999998</v>
      </c>
      <c r="S448" t="s">
        <v>5136</v>
      </c>
      <c r="T448" s="8">
        <v>43585</v>
      </c>
      <c r="U448">
        <v>1</v>
      </c>
      <c r="V448">
        <v>136.61999999999998</v>
      </c>
      <c r="W448" s="7">
        <v>1208</v>
      </c>
      <c r="X448">
        <f t="shared" si="31"/>
        <v>0</v>
      </c>
      <c r="Y448">
        <f t="shared" si="32"/>
        <v>0</v>
      </c>
      <c r="Z448">
        <f t="shared" si="33"/>
        <v>9</v>
      </c>
      <c r="AA448" s="10">
        <f t="shared" si="34"/>
        <v>3</v>
      </c>
      <c r="AB448"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Need Attention</v>
      </c>
      <c r="AC448" t="str">
        <f>_xlfn.XLOOKUP(table_RFM_processed[[#This Row],[Customer ID]],table_RFM_preprocess[Customer ID],table_RFM_preprocess[Loyalty Card],,0)</f>
        <v>No</v>
      </c>
    </row>
    <row r="449" spans="1:29" x14ac:dyDescent="0.25">
      <c r="A449" s="2" t="s">
        <v>3004</v>
      </c>
      <c r="B449" s="3">
        <v>43816</v>
      </c>
      <c r="C449" s="2" t="s">
        <v>3005</v>
      </c>
      <c r="D449" t="s">
        <v>6160</v>
      </c>
      <c r="E449" s="2">
        <v>1</v>
      </c>
      <c r="F449" s="2" t="str">
        <f>_xlfn.XLOOKUP(C449,customers!$A$2:$A$1001,customers!$B$2:$B$1001,,0)</f>
        <v>Wain Cholomin</v>
      </c>
      <c r="G449" s="2" t="str">
        <f>_xlfn.XLOOKUP(C449,customers!$A$1:$A$1001,customers!$G$1:$G$1001,,0)</f>
        <v>United Kingdom</v>
      </c>
      <c r="H449" t="str">
        <f>INDEX(products!$A$1:$G$49,MATCH(RFM_prep!$D449,products!$A$1:$A$49,0),MATCH(RFM_prep!H$2,products!$A$1:$G$1,0))</f>
        <v>Lib</v>
      </c>
      <c r="I449">
        <f>INDEX(products!$A$1:$G$49,MATCH(RFM_prep!$D449,products!$A$1:$A$49,0),MATCH(RFM_prep!I$2,products!$A$1:$G$1,0))</f>
        <v>8.73</v>
      </c>
      <c r="J449">
        <f>I449*E449</f>
        <v>8.73</v>
      </c>
      <c r="K449" t="str">
        <f>_xlfn.XLOOKUP(C449,customers!$A$2:$A$1001,customers!$I$2:$I$1001,,0)</f>
        <v>Yes</v>
      </c>
      <c r="L449" t="str">
        <f t="shared" si="30"/>
        <v>977</v>
      </c>
      <c r="N449" s="6" t="s">
        <v>2987</v>
      </c>
      <c r="O449" s="8">
        <v>44250</v>
      </c>
      <c r="P449" s="7">
        <v>1</v>
      </c>
      <c r="Q449" s="7">
        <v>22.274999999999999</v>
      </c>
      <c r="S449" t="s">
        <v>2987</v>
      </c>
      <c r="T449" s="8">
        <v>44250</v>
      </c>
      <c r="U449">
        <v>1</v>
      </c>
      <c r="V449">
        <v>22.274999999999999</v>
      </c>
      <c r="W449" s="7">
        <v>543</v>
      </c>
      <c r="X449">
        <f t="shared" si="31"/>
        <v>5</v>
      </c>
      <c r="Y449">
        <f t="shared" si="32"/>
        <v>0</v>
      </c>
      <c r="Z449">
        <f t="shared" si="33"/>
        <v>3</v>
      </c>
      <c r="AA449" s="10">
        <f t="shared" si="34"/>
        <v>2.6666666666666665</v>
      </c>
      <c r="AB449"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At Risk</v>
      </c>
      <c r="AC449" t="str">
        <f>_xlfn.XLOOKUP(table_RFM_processed[[#This Row],[Customer ID]],table_RFM_preprocess[Customer ID],table_RFM_preprocess[Loyalty Card],,0)</f>
        <v>Yes</v>
      </c>
    </row>
    <row r="450" spans="1:29" x14ac:dyDescent="0.25">
      <c r="A450" s="2" t="s">
        <v>3010</v>
      </c>
      <c r="B450" s="3">
        <v>43908</v>
      </c>
      <c r="C450" s="2" t="s">
        <v>3011</v>
      </c>
      <c r="D450" t="s">
        <v>6146</v>
      </c>
      <c r="E450" s="2">
        <v>3</v>
      </c>
      <c r="F450" s="2" t="str">
        <f>_xlfn.XLOOKUP(C450,customers!$A$2:$A$1001,customers!$B$2:$B$1001,,0)</f>
        <v>Arleen Braidman</v>
      </c>
      <c r="G450" s="2" t="str">
        <f>_xlfn.XLOOKUP(C450,customers!$A$1:$A$1001,customers!$G$1:$G$1001,,0)</f>
        <v>United States</v>
      </c>
      <c r="H450" t="str">
        <f>INDEX(products!$A$1:$G$49,MATCH(RFM_prep!$D450,products!$A$1:$A$49,0),MATCH(RFM_prep!H$2,products!$A$1:$G$1,0))</f>
        <v>Rob</v>
      </c>
      <c r="I450">
        <f>INDEX(products!$A$1:$G$49,MATCH(RFM_prep!$D450,products!$A$1:$A$49,0),MATCH(RFM_prep!I$2,products!$A$1:$G$1,0))</f>
        <v>5.97</v>
      </c>
      <c r="J450">
        <f>I450*E450</f>
        <v>17.91</v>
      </c>
      <c r="K450" t="str">
        <f>_xlfn.XLOOKUP(C450,customers!$A$2:$A$1001,customers!$I$2:$I$1001,,0)</f>
        <v>No</v>
      </c>
      <c r="L450" t="str">
        <f t="shared" si="30"/>
        <v>885</v>
      </c>
      <c r="N450" s="6" t="s">
        <v>4586</v>
      </c>
      <c r="O450" s="8">
        <v>44043</v>
      </c>
      <c r="P450" s="7">
        <v>1</v>
      </c>
      <c r="Q450" s="7">
        <v>23.31</v>
      </c>
      <c r="S450" t="s">
        <v>4586</v>
      </c>
      <c r="T450" s="8">
        <v>44043</v>
      </c>
      <c r="U450">
        <v>1</v>
      </c>
      <c r="V450">
        <v>23.31</v>
      </c>
      <c r="W450" s="7">
        <v>750</v>
      </c>
      <c r="X450">
        <f t="shared" si="31"/>
        <v>4</v>
      </c>
      <c r="Y450">
        <f t="shared" si="32"/>
        <v>0</v>
      </c>
      <c r="Z450">
        <f t="shared" si="33"/>
        <v>3</v>
      </c>
      <c r="AA450" s="10">
        <f t="shared" si="34"/>
        <v>2.3333333333333335</v>
      </c>
      <c r="AB450"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At Risk</v>
      </c>
      <c r="AC450" t="str">
        <f>_xlfn.XLOOKUP(table_RFM_processed[[#This Row],[Customer ID]],table_RFM_preprocess[Customer ID],table_RFM_preprocess[Loyalty Card],,0)</f>
        <v>No</v>
      </c>
    </row>
    <row r="451" spans="1:29" x14ac:dyDescent="0.25">
      <c r="A451" s="2" t="s">
        <v>3015</v>
      </c>
      <c r="B451" s="3">
        <v>44718</v>
      </c>
      <c r="C451" s="2" t="s">
        <v>3016</v>
      </c>
      <c r="D451" t="s">
        <v>6173</v>
      </c>
      <c r="E451" s="2">
        <v>1</v>
      </c>
      <c r="F451" s="2" t="str">
        <f>_xlfn.XLOOKUP(C451,customers!$A$2:$A$1001,customers!$B$2:$B$1001,,0)</f>
        <v>Pru Durban</v>
      </c>
      <c r="G451" s="2" t="str">
        <f>_xlfn.XLOOKUP(C451,customers!$A$1:$A$1001,customers!$G$1:$G$1001,,0)</f>
        <v>Ireland</v>
      </c>
      <c r="H451" t="str">
        <f>INDEX(products!$A$1:$G$49,MATCH(RFM_prep!$D451,products!$A$1:$A$49,0),MATCH(RFM_prep!H$2,products!$A$1:$G$1,0))</f>
        <v>Rob</v>
      </c>
      <c r="I451">
        <f>INDEX(products!$A$1:$G$49,MATCH(RFM_prep!$D451,products!$A$1:$A$49,0),MATCH(RFM_prep!I$2,products!$A$1:$G$1,0))</f>
        <v>7.169999999999999</v>
      </c>
      <c r="J451">
        <f>I451*E451</f>
        <v>7.169999999999999</v>
      </c>
      <c r="K451" t="str">
        <f>_xlfn.XLOOKUP(C451,customers!$A$2:$A$1001,customers!$I$2:$I$1001,,0)</f>
        <v>No</v>
      </c>
      <c r="L451" t="str">
        <f t="shared" ref="L451:L514" si="35">TEXT(DATEDIF(B451, DATE(2022,8,20), "d"), "0")</f>
        <v>75</v>
      </c>
      <c r="N451" s="6" t="s">
        <v>5019</v>
      </c>
      <c r="O451" s="8">
        <v>44025</v>
      </c>
      <c r="P451" s="7">
        <v>1</v>
      </c>
      <c r="Q451" s="7">
        <v>41.169999999999995</v>
      </c>
      <c r="S451" t="s">
        <v>5019</v>
      </c>
      <c r="T451" s="8">
        <v>44025</v>
      </c>
      <c r="U451">
        <v>1</v>
      </c>
      <c r="V451">
        <v>41.169999999999995</v>
      </c>
      <c r="W451" s="7">
        <v>768</v>
      </c>
      <c r="X451">
        <f t="shared" si="31"/>
        <v>3</v>
      </c>
      <c r="Y451">
        <f t="shared" si="32"/>
        <v>0</v>
      </c>
      <c r="Z451">
        <f t="shared" si="33"/>
        <v>6</v>
      </c>
      <c r="AA451" s="10">
        <f t="shared" si="34"/>
        <v>3</v>
      </c>
      <c r="AB451"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Need Attention</v>
      </c>
      <c r="AC451" t="str">
        <f>_xlfn.XLOOKUP(table_RFM_processed[[#This Row],[Customer ID]],table_RFM_preprocess[Customer ID],table_RFM_preprocess[Loyalty Card],,0)</f>
        <v>Yes</v>
      </c>
    </row>
    <row r="452" spans="1:29" x14ac:dyDescent="0.25">
      <c r="A452" s="2" t="s">
        <v>3021</v>
      </c>
      <c r="B452" s="3">
        <v>44336</v>
      </c>
      <c r="C452" s="2" t="s">
        <v>3022</v>
      </c>
      <c r="D452" t="s">
        <v>6163</v>
      </c>
      <c r="E452" s="2">
        <v>2</v>
      </c>
      <c r="F452" s="2" t="str">
        <f>_xlfn.XLOOKUP(C452,customers!$A$2:$A$1001,customers!$B$2:$B$1001,,0)</f>
        <v>Antone Harrold</v>
      </c>
      <c r="G452" s="2" t="str">
        <f>_xlfn.XLOOKUP(C452,customers!$A$1:$A$1001,customers!$G$1:$G$1001,,0)</f>
        <v>United States</v>
      </c>
      <c r="H452" t="str">
        <f>INDEX(products!$A$1:$G$49,MATCH(RFM_prep!$D452,products!$A$1:$A$49,0),MATCH(RFM_prep!H$2,products!$A$1:$G$1,0))</f>
        <v>Rob</v>
      </c>
      <c r="I452">
        <f>INDEX(products!$A$1:$G$49,MATCH(RFM_prep!$D452,products!$A$1:$A$49,0),MATCH(RFM_prep!I$2,products!$A$1:$G$1,0))</f>
        <v>2.6849999999999996</v>
      </c>
      <c r="J452">
        <f>I452*E452</f>
        <v>5.3699999999999992</v>
      </c>
      <c r="K452" t="str">
        <f>_xlfn.XLOOKUP(C452,customers!$A$2:$A$1001,customers!$I$2:$I$1001,,0)</f>
        <v>No</v>
      </c>
      <c r="L452" t="str">
        <f t="shared" si="35"/>
        <v>457</v>
      </c>
      <c r="N452" s="6" t="s">
        <v>5508</v>
      </c>
      <c r="O452" s="8">
        <v>44002</v>
      </c>
      <c r="P452" s="7">
        <v>1</v>
      </c>
      <c r="Q452" s="7">
        <v>13.365</v>
      </c>
      <c r="S452" t="s">
        <v>5508</v>
      </c>
      <c r="T452" s="8">
        <v>44002</v>
      </c>
      <c r="U452">
        <v>1</v>
      </c>
      <c r="V452">
        <v>13.365</v>
      </c>
      <c r="W452" s="7">
        <v>791</v>
      </c>
      <c r="X452">
        <f t="shared" ref="X452:X515" si="36">9-_xlfn.PERCENTRANK.EXC(W452:W1364,W452,1)*10</f>
        <v>3</v>
      </c>
      <c r="Y452">
        <f t="shared" ref="Y452:Y515" si="37">_xlfn.PERCENTRANK.EXC(U452:U1364,U452,1)*10</f>
        <v>0</v>
      </c>
      <c r="Z452">
        <f t="shared" ref="Z452:Z515" si="38">_xlfn.PERCENTRANK.EXC(V452:V1364,V452,1)*10</f>
        <v>1</v>
      </c>
      <c r="AA452" s="10">
        <f t="shared" ref="AA452:AA515" si="39">AVERAGE(X452,Y452,Z452)</f>
        <v>1.3333333333333333</v>
      </c>
      <c r="AB452"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At Risk</v>
      </c>
      <c r="AC452" t="str">
        <f>_xlfn.XLOOKUP(table_RFM_processed[[#This Row],[Customer ID]],table_RFM_preprocess[Customer ID],table_RFM_preprocess[Loyalty Card],,0)</f>
        <v>No</v>
      </c>
    </row>
    <row r="453" spans="1:29" x14ac:dyDescent="0.25">
      <c r="A453" s="2" t="s">
        <v>3027</v>
      </c>
      <c r="B453" s="3">
        <v>44207</v>
      </c>
      <c r="C453" s="2" t="s">
        <v>3028</v>
      </c>
      <c r="D453" t="s">
        <v>6145</v>
      </c>
      <c r="E453" s="2">
        <v>5</v>
      </c>
      <c r="F453" s="2" t="str">
        <f>_xlfn.XLOOKUP(C453,customers!$A$2:$A$1001,customers!$B$2:$B$1001,,0)</f>
        <v>Sim Pamphilon</v>
      </c>
      <c r="G453" s="2" t="str">
        <f>_xlfn.XLOOKUP(C453,customers!$A$1:$A$1001,customers!$G$1:$G$1001,,0)</f>
        <v>Ireland</v>
      </c>
      <c r="H453" t="str">
        <f>INDEX(products!$A$1:$G$49,MATCH(RFM_prep!$D453,products!$A$1:$A$49,0),MATCH(RFM_prep!H$2,products!$A$1:$G$1,0))</f>
        <v>Lib</v>
      </c>
      <c r="I453">
        <f>INDEX(products!$A$1:$G$49,MATCH(RFM_prep!$D453,products!$A$1:$A$49,0),MATCH(RFM_prep!I$2,products!$A$1:$G$1,0))</f>
        <v>4.7549999999999999</v>
      </c>
      <c r="J453">
        <f>I453*E453</f>
        <v>23.774999999999999</v>
      </c>
      <c r="K453" t="str">
        <f>_xlfn.XLOOKUP(C453,customers!$A$2:$A$1001,customers!$I$2:$I$1001,,0)</f>
        <v>No</v>
      </c>
      <c r="L453" t="str">
        <f t="shared" si="35"/>
        <v>586</v>
      </c>
      <c r="N453" s="6" t="s">
        <v>6065</v>
      </c>
      <c r="O453" s="8">
        <v>43955</v>
      </c>
      <c r="P453" s="7">
        <v>1</v>
      </c>
      <c r="Q453" s="7">
        <v>33.464999999999996</v>
      </c>
      <c r="S453" t="s">
        <v>6065</v>
      </c>
      <c r="T453" s="8">
        <v>43955</v>
      </c>
      <c r="U453">
        <v>1</v>
      </c>
      <c r="V453">
        <v>33.464999999999996</v>
      </c>
      <c r="W453" s="7">
        <v>838</v>
      </c>
      <c r="X453">
        <f t="shared" si="36"/>
        <v>3</v>
      </c>
      <c r="Y453">
        <f t="shared" si="37"/>
        <v>0</v>
      </c>
      <c r="Z453">
        <f t="shared" si="38"/>
        <v>5</v>
      </c>
      <c r="AA453" s="10">
        <f t="shared" si="39"/>
        <v>2.6666666666666665</v>
      </c>
      <c r="AB453"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At Risk</v>
      </c>
      <c r="AC453" t="str">
        <f>_xlfn.XLOOKUP(table_RFM_processed[[#This Row],[Customer ID]],table_RFM_preprocess[Customer ID],table_RFM_preprocess[Loyalty Card],,0)</f>
        <v>No</v>
      </c>
    </row>
    <row r="454" spans="1:29" x14ac:dyDescent="0.25">
      <c r="A454" s="2" t="s">
        <v>3035</v>
      </c>
      <c r="B454" s="3">
        <v>43518</v>
      </c>
      <c r="C454" s="2" t="s">
        <v>3036</v>
      </c>
      <c r="D454" t="s">
        <v>6149</v>
      </c>
      <c r="E454" s="2">
        <v>2</v>
      </c>
      <c r="F454" s="2" t="str">
        <f>_xlfn.XLOOKUP(C454,customers!$A$2:$A$1001,customers!$B$2:$B$1001,,0)</f>
        <v>Mohandis Spurden</v>
      </c>
      <c r="G454" s="2" t="str">
        <f>_xlfn.XLOOKUP(C454,customers!$A$1:$A$1001,customers!$G$1:$G$1001,,0)</f>
        <v>United States</v>
      </c>
      <c r="H454" t="str">
        <f>INDEX(products!$A$1:$G$49,MATCH(RFM_prep!$D454,products!$A$1:$A$49,0),MATCH(RFM_prep!H$2,products!$A$1:$G$1,0))</f>
        <v>Rob</v>
      </c>
      <c r="I454">
        <f>INDEX(products!$A$1:$G$49,MATCH(RFM_prep!$D454,products!$A$1:$A$49,0),MATCH(RFM_prep!I$2,products!$A$1:$G$1,0))</f>
        <v>20.584999999999997</v>
      </c>
      <c r="J454">
        <f>I454*E454</f>
        <v>41.169999999999995</v>
      </c>
      <c r="K454" t="str">
        <f>_xlfn.XLOOKUP(C454,customers!$A$2:$A$1001,customers!$I$2:$I$1001,,0)</f>
        <v>Yes</v>
      </c>
      <c r="L454" t="str">
        <f t="shared" si="35"/>
        <v>1275</v>
      </c>
      <c r="N454" s="6" t="s">
        <v>662</v>
      </c>
      <c r="O454" s="8">
        <v>44464</v>
      </c>
      <c r="P454" s="7">
        <v>3</v>
      </c>
      <c r="Q454" s="7">
        <v>110.02500000000001</v>
      </c>
      <c r="S454" t="s">
        <v>662</v>
      </c>
      <c r="T454" s="8">
        <v>44464</v>
      </c>
      <c r="U454">
        <v>3</v>
      </c>
      <c r="V454">
        <v>110.02500000000001</v>
      </c>
      <c r="W454" s="7">
        <v>329</v>
      </c>
      <c r="X454">
        <f t="shared" si="36"/>
        <v>7</v>
      </c>
      <c r="Y454">
        <f t="shared" si="37"/>
        <v>9</v>
      </c>
      <c r="Z454">
        <f t="shared" si="38"/>
        <v>8</v>
      </c>
      <c r="AA454" s="10">
        <f t="shared" si="39"/>
        <v>8</v>
      </c>
      <c r="AB454"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Loyal</v>
      </c>
      <c r="AC454" t="str">
        <f>_xlfn.XLOOKUP(table_RFM_processed[[#This Row],[Customer ID]],table_RFM_preprocess[Customer ID],table_RFM_preprocess[Loyalty Card],,0)</f>
        <v>No</v>
      </c>
    </row>
    <row r="455" spans="1:29" x14ac:dyDescent="0.25">
      <c r="A455" s="2" t="s">
        <v>3041</v>
      </c>
      <c r="B455" s="3">
        <v>44524</v>
      </c>
      <c r="C455" s="2" t="s">
        <v>3042</v>
      </c>
      <c r="D455" t="s">
        <v>6167</v>
      </c>
      <c r="E455" s="2">
        <v>3</v>
      </c>
      <c r="F455" s="2" t="str">
        <f>_xlfn.XLOOKUP(C455,customers!$A$2:$A$1001,customers!$B$2:$B$1001,,0)</f>
        <v>Morgen Seson</v>
      </c>
      <c r="G455" s="2" t="str">
        <f>_xlfn.XLOOKUP(C455,customers!$A$1:$A$1001,customers!$G$1:$G$1001,,0)</f>
        <v>United States</v>
      </c>
      <c r="H455" t="str">
        <f>INDEX(products!$A$1:$G$49,MATCH(RFM_prep!$D455,products!$A$1:$A$49,0),MATCH(RFM_prep!H$2,products!$A$1:$G$1,0))</f>
        <v>Ara</v>
      </c>
      <c r="I455">
        <f>INDEX(products!$A$1:$G$49,MATCH(RFM_prep!$D455,products!$A$1:$A$49,0),MATCH(RFM_prep!I$2,products!$A$1:$G$1,0))</f>
        <v>3.8849999999999998</v>
      </c>
      <c r="J455">
        <f>I455*E455</f>
        <v>11.654999999999999</v>
      </c>
      <c r="K455" t="str">
        <f>_xlfn.XLOOKUP(C455,customers!$A$2:$A$1001,customers!$I$2:$I$1001,,0)</f>
        <v>No</v>
      </c>
      <c r="L455" t="str">
        <f t="shared" si="35"/>
        <v>269</v>
      </c>
      <c r="N455" s="6" t="s">
        <v>1460</v>
      </c>
      <c r="O455" s="8">
        <v>44545</v>
      </c>
      <c r="P455" s="7">
        <v>1</v>
      </c>
      <c r="Q455" s="7">
        <v>21.87</v>
      </c>
      <c r="S455" t="s">
        <v>1460</v>
      </c>
      <c r="T455" s="8">
        <v>44545</v>
      </c>
      <c r="U455">
        <v>1</v>
      </c>
      <c r="V455">
        <v>21.87</v>
      </c>
      <c r="W455" s="7">
        <v>248</v>
      </c>
      <c r="X455">
        <f t="shared" si="36"/>
        <v>8</v>
      </c>
      <c r="Y455">
        <f t="shared" si="37"/>
        <v>0</v>
      </c>
      <c r="Z455">
        <f t="shared" si="38"/>
        <v>3</v>
      </c>
      <c r="AA455" s="10">
        <f t="shared" si="39"/>
        <v>3.6666666666666665</v>
      </c>
      <c r="AB455"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Need Attention</v>
      </c>
      <c r="AC455" t="str">
        <f>_xlfn.XLOOKUP(table_RFM_processed[[#This Row],[Customer ID]],table_RFM_preprocess[Customer ID],table_RFM_preprocess[Loyalty Card],,0)</f>
        <v>No</v>
      </c>
    </row>
    <row r="456" spans="1:29" x14ac:dyDescent="0.25">
      <c r="A456" s="2" t="s">
        <v>3047</v>
      </c>
      <c r="B456" s="3">
        <v>44579</v>
      </c>
      <c r="C456" s="2" t="s">
        <v>3048</v>
      </c>
      <c r="D456" t="s">
        <v>6161</v>
      </c>
      <c r="E456" s="2">
        <v>4</v>
      </c>
      <c r="F456" s="2" t="str">
        <f>_xlfn.XLOOKUP(C456,customers!$A$2:$A$1001,customers!$B$2:$B$1001,,0)</f>
        <v>Nalani Pirrone</v>
      </c>
      <c r="G456" s="2" t="str">
        <f>_xlfn.XLOOKUP(C456,customers!$A$1:$A$1001,customers!$G$1:$G$1001,,0)</f>
        <v>United States</v>
      </c>
      <c r="H456" t="str">
        <f>INDEX(products!$A$1:$G$49,MATCH(RFM_prep!$D456,products!$A$1:$A$49,0),MATCH(RFM_prep!H$2,products!$A$1:$G$1,0))</f>
        <v>Lib</v>
      </c>
      <c r="I456">
        <f>INDEX(products!$A$1:$G$49,MATCH(RFM_prep!$D456,products!$A$1:$A$49,0),MATCH(RFM_prep!I$2,products!$A$1:$G$1,0))</f>
        <v>9.51</v>
      </c>
      <c r="J456">
        <f>I456*E456</f>
        <v>38.04</v>
      </c>
      <c r="K456" t="str">
        <f>_xlfn.XLOOKUP(C456,customers!$A$2:$A$1001,customers!$I$2:$I$1001,,0)</f>
        <v>No</v>
      </c>
      <c r="L456" t="str">
        <f t="shared" si="35"/>
        <v>214</v>
      </c>
      <c r="N456" s="6" t="s">
        <v>2092</v>
      </c>
      <c r="O456" s="8">
        <v>43639</v>
      </c>
      <c r="P456" s="7">
        <v>1</v>
      </c>
      <c r="Q456" s="7">
        <v>5.3699999999999992</v>
      </c>
      <c r="S456" t="s">
        <v>2092</v>
      </c>
      <c r="T456" s="8">
        <v>43639</v>
      </c>
      <c r="U456">
        <v>1</v>
      </c>
      <c r="V456">
        <v>5.3699999999999992</v>
      </c>
      <c r="W456" s="7">
        <v>1154</v>
      </c>
      <c r="X456">
        <f t="shared" si="36"/>
        <v>1</v>
      </c>
      <c r="Y456">
        <f t="shared" si="37"/>
        <v>0</v>
      </c>
      <c r="Z456">
        <f t="shared" si="38"/>
        <v>0</v>
      </c>
      <c r="AA456" s="10">
        <f t="shared" si="39"/>
        <v>0.33333333333333331</v>
      </c>
      <c r="AB456"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Lost</v>
      </c>
      <c r="AC456" t="str">
        <f>_xlfn.XLOOKUP(table_RFM_processed[[#This Row],[Customer ID]],table_RFM_preprocess[Customer ID],table_RFM_preprocess[Loyalty Card],,0)</f>
        <v>Yes</v>
      </c>
    </row>
    <row r="457" spans="1:29" x14ac:dyDescent="0.25">
      <c r="A457" s="2" t="s">
        <v>3053</v>
      </c>
      <c r="B457" s="3">
        <v>44421</v>
      </c>
      <c r="C457" s="2" t="s">
        <v>3054</v>
      </c>
      <c r="D457" t="s">
        <v>6149</v>
      </c>
      <c r="E457" s="2">
        <v>4</v>
      </c>
      <c r="F457" s="2" t="str">
        <f>_xlfn.XLOOKUP(C457,customers!$A$2:$A$1001,customers!$B$2:$B$1001,,0)</f>
        <v>Reube Cawley</v>
      </c>
      <c r="G457" s="2" t="str">
        <f>_xlfn.XLOOKUP(C457,customers!$A$1:$A$1001,customers!$G$1:$G$1001,,0)</f>
        <v>Ireland</v>
      </c>
      <c r="H457" t="str">
        <f>INDEX(products!$A$1:$G$49,MATCH(RFM_prep!$D457,products!$A$1:$A$49,0),MATCH(RFM_prep!H$2,products!$A$1:$G$1,0))</f>
        <v>Rob</v>
      </c>
      <c r="I457">
        <f>INDEX(products!$A$1:$G$49,MATCH(RFM_prep!$D457,products!$A$1:$A$49,0),MATCH(RFM_prep!I$2,products!$A$1:$G$1,0))</f>
        <v>20.584999999999997</v>
      </c>
      <c r="J457">
        <f>I457*E457</f>
        <v>82.339999999999989</v>
      </c>
      <c r="K457" t="str">
        <f>_xlfn.XLOOKUP(C457,customers!$A$2:$A$1001,customers!$I$2:$I$1001,,0)</f>
        <v>Yes</v>
      </c>
      <c r="L457" t="str">
        <f t="shared" si="35"/>
        <v>372</v>
      </c>
      <c r="N457" s="6" t="s">
        <v>4944</v>
      </c>
      <c r="O457" s="8">
        <v>44771</v>
      </c>
      <c r="P457" s="7">
        <v>1</v>
      </c>
      <c r="Q457" s="7">
        <v>45.769999999999996</v>
      </c>
      <c r="S457" t="s">
        <v>4944</v>
      </c>
      <c r="T457" s="8">
        <v>44771</v>
      </c>
      <c r="U457">
        <v>1</v>
      </c>
      <c r="V457">
        <v>45.769999999999996</v>
      </c>
      <c r="W457" s="7">
        <v>22</v>
      </c>
      <c r="X457">
        <f t="shared" si="36"/>
        <v>9</v>
      </c>
      <c r="Y457">
        <f t="shared" si="37"/>
        <v>0</v>
      </c>
      <c r="Z457">
        <f t="shared" si="38"/>
        <v>6</v>
      </c>
      <c r="AA457" s="10">
        <f t="shared" si="39"/>
        <v>5</v>
      </c>
      <c r="AB457"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Potential Promising</v>
      </c>
      <c r="AC457" t="str">
        <f>_xlfn.XLOOKUP(table_RFM_processed[[#This Row],[Customer ID]],table_RFM_preprocess[Customer ID],table_RFM_preprocess[Loyalty Card],,0)</f>
        <v>Yes</v>
      </c>
    </row>
    <row r="458" spans="1:29" x14ac:dyDescent="0.25">
      <c r="A458" s="2" t="s">
        <v>3058</v>
      </c>
      <c r="B458" s="3">
        <v>43841</v>
      </c>
      <c r="C458" s="2" t="s">
        <v>3059</v>
      </c>
      <c r="D458" t="s">
        <v>6145</v>
      </c>
      <c r="E458" s="2">
        <v>2</v>
      </c>
      <c r="F458" s="2" t="str">
        <f>_xlfn.XLOOKUP(C458,customers!$A$2:$A$1001,customers!$B$2:$B$1001,,0)</f>
        <v>Stan Barribal</v>
      </c>
      <c r="G458" s="2" t="str">
        <f>_xlfn.XLOOKUP(C458,customers!$A$1:$A$1001,customers!$G$1:$G$1001,,0)</f>
        <v>Ireland</v>
      </c>
      <c r="H458" t="str">
        <f>INDEX(products!$A$1:$G$49,MATCH(RFM_prep!$D458,products!$A$1:$A$49,0),MATCH(RFM_prep!H$2,products!$A$1:$G$1,0))</f>
        <v>Lib</v>
      </c>
      <c r="I458">
        <f>INDEX(products!$A$1:$G$49,MATCH(RFM_prep!$D458,products!$A$1:$A$49,0),MATCH(RFM_prep!I$2,products!$A$1:$G$1,0))</f>
        <v>4.7549999999999999</v>
      </c>
      <c r="J458">
        <f>I458*E458</f>
        <v>9.51</v>
      </c>
      <c r="K458" t="str">
        <f>_xlfn.XLOOKUP(C458,customers!$A$2:$A$1001,customers!$I$2:$I$1001,,0)</f>
        <v>Yes</v>
      </c>
      <c r="L458" t="str">
        <f t="shared" si="35"/>
        <v>952</v>
      </c>
      <c r="N458" s="6" t="s">
        <v>5738</v>
      </c>
      <c r="O458" s="8">
        <v>44754</v>
      </c>
      <c r="P458" s="7">
        <v>1</v>
      </c>
      <c r="Q458" s="7">
        <v>63.249999999999993</v>
      </c>
      <c r="S458" t="s">
        <v>5738</v>
      </c>
      <c r="T458" s="8">
        <v>44754</v>
      </c>
      <c r="U458">
        <v>1</v>
      </c>
      <c r="V458">
        <v>63.249999999999993</v>
      </c>
      <c r="W458" s="7">
        <v>39</v>
      </c>
      <c r="X458">
        <f t="shared" si="36"/>
        <v>9</v>
      </c>
      <c r="Y458">
        <f t="shared" si="37"/>
        <v>0</v>
      </c>
      <c r="Z458">
        <f t="shared" si="38"/>
        <v>7</v>
      </c>
      <c r="AA458" s="10">
        <f t="shared" si="39"/>
        <v>5.333333333333333</v>
      </c>
      <c r="AB458"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Need Attention</v>
      </c>
      <c r="AC458" t="str">
        <f>_xlfn.XLOOKUP(table_RFM_processed[[#This Row],[Customer ID]],table_RFM_preprocess[Customer ID],table_RFM_preprocess[Loyalty Card],,0)</f>
        <v>Yes</v>
      </c>
    </row>
    <row r="459" spans="1:29" x14ac:dyDescent="0.25">
      <c r="A459" s="2" t="s">
        <v>3064</v>
      </c>
      <c r="B459" s="3">
        <v>44017</v>
      </c>
      <c r="C459" s="2" t="s">
        <v>3065</v>
      </c>
      <c r="D459" t="s">
        <v>6149</v>
      </c>
      <c r="E459" s="2">
        <v>2</v>
      </c>
      <c r="F459" s="2" t="str">
        <f>_xlfn.XLOOKUP(C459,customers!$A$2:$A$1001,customers!$B$2:$B$1001,,0)</f>
        <v>Agnes Adamides</v>
      </c>
      <c r="G459" s="2" t="str">
        <f>_xlfn.XLOOKUP(C459,customers!$A$1:$A$1001,customers!$G$1:$G$1001,,0)</f>
        <v>United Kingdom</v>
      </c>
      <c r="H459" t="str">
        <f>INDEX(products!$A$1:$G$49,MATCH(RFM_prep!$D459,products!$A$1:$A$49,0),MATCH(RFM_prep!H$2,products!$A$1:$G$1,0))</f>
        <v>Rob</v>
      </c>
      <c r="I459">
        <f>INDEX(products!$A$1:$G$49,MATCH(RFM_prep!$D459,products!$A$1:$A$49,0),MATCH(RFM_prep!I$2,products!$A$1:$G$1,0))</f>
        <v>20.584999999999997</v>
      </c>
      <c r="J459">
        <f>I459*E459</f>
        <v>41.169999999999995</v>
      </c>
      <c r="K459" t="str">
        <f>_xlfn.XLOOKUP(C459,customers!$A$2:$A$1001,customers!$I$2:$I$1001,,0)</f>
        <v>No</v>
      </c>
      <c r="L459" t="str">
        <f t="shared" si="35"/>
        <v>776</v>
      </c>
      <c r="N459" s="6" t="s">
        <v>3845</v>
      </c>
      <c r="O459" s="8">
        <v>43512</v>
      </c>
      <c r="P459" s="7">
        <v>1</v>
      </c>
      <c r="Q459" s="7">
        <v>59.569999999999993</v>
      </c>
      <c r="S459" t="s">
        <v>3845</v>
      </c>
      <c r="T459" s="8">
        <v>43512</v>
      </c>
      <c r="U459">
        <v>1</v>
      </c>
      <c r="V459">
        <v>59.569999999999993</v>
      </c>
      <c r="W459" s="7">
        <v>1281</v>
      </c>
      <c r="X459">
        <f t="shared" si="36"/>
        <v>0</v>
      </c>
      <c r="Y459">
        <f t="shared" si="37"/>
        <v>0</v>
      </c>
      <c r="Z459">
        <f t="shared" si="38"/>
        <v>7</v>
      </c>
      <c r="AA459" s="10">
        <f t="shared" si="39"/>
        <v>2.3333333333333335</v>
      </c>
      <c r="AB459"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At Risk</v>
      </c>
      <c r="AC459" t="str">
        <f>_xlfn.XLOOKUP(table_RFM_processed[[#This Row],[Customer ID]],table_RFM_preprocess[Customer ID],table_RFM_preprocess[Loyalty Card],,0)</f>
        <v>No</v>
      </c>
    </row>
    <row r="460" spans="1:29" x14ac:dyDescent="0.25">
      <c r="A460" s="2" t="s">
        <v>3070</v>
      </c>
      <c r="B460" s="3">
        <v>43671</v>
      </c>
      <c r="C460" s="2" t="s">
        <v>3071</v>
      </c>
      <c r="D460" t="s">
        <v>6161</v>
      </c>
      <c r="E460" s="2">
        <v>5</v>
      </c>
      <c r="F460" s="2" t="str">
        <f>_xlfn.XLOOKUP(C460,customers!$A$2:$A$1001,customers!$B$2:$B$1001,,0)</f>
        <v>Carmelita Thowes</v>
      </c>
      <c r="G460" s="2" t="str">
        <f>_xlfn.XLOOKUP(C460,customers!$A$1:$A$1001,customers!$G$1:$G$1001,,0)</f>
        <v>United States</v>
      </c>
      <c r="H460" t="str">
        <f>INDEX(products!$A$1:$G$49,MATCH(RFM_prep!$D460,products!$A$1:$A$49,0),MATCH(RFM_prep!H$2,products!$A$1:$G$1,0))</f>
        <v>Lib</v>
      </c>
      <c r="I460">
        <f>INDEX(products!$A$1:$G$49,MATCH(RFM_prep!$D460,products!$A$1:$A$49,0),MATCH(RFM_prep!I$2,products!$A$1:$G$1,0))</f>
        <v>9.51</v>
      </c>
      <c r="J460">
        <f>I460*E460</f>
        <v>47.55</v>
      </c>
      <c r="K460" t="str">
        <f>_xlfn.XLOOKUP(C460,customers!$A$2:$A$1001,customers!$I$2:$I$1001,,0)</f>
        <v>No</v>
      </c>
      <c r="L460" t="str">
        <f t="shared" si="35"/>
        <v>1122</v>
      </c>
      <c r="N460" s="6" t="s">
        <v>5581</v>
      </c>
      <c r="O460" s="8">
        <v>44584</v>
      </c>
      <c r="P460" s="7">
        <v>1</v>
      </c>
      <c r="Q460" s="7">
        <v>47.55</v>
      </c>
      <c r="S460" t="s">
        <v>5581</v>
      </c>
      <c r="T460" s="8">
        <v>44584</v>
      </c>
      <c r="U460">
        <v>1</v>
      </c>
      <c r="V460">
        <v>47.55</v>
      </c>
      <c r="W460" s="7">
        <v>209</v>
      </c>
      <c r="X460">
        <f t="shared" si="36"/>
        <v>8</v>
      </c>
      <c r="Y460">
        <f t="shared" si="37"/>
        <v>0</v>
      </c>
      <c r="Z460">
        <f t="shared" si="38"/>
        <v>6</v>
      </c>
      <c r="AA460" s="10">
        <f t="shared" si="39"/>
        <v>4.666666666666667</v>
      </c>
      <c r="AB460"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Need Attention</v>
      </c>
      <c r="AC460" t="str">
        <f>_xlfn.XLOOKUP(table_RFM_processed[[#This Row],[Customer ID]],table_RFM_preprocess[Customer ID],table_RFM_preprocess[Loyalty Card],,0)</f>
        <v>No</v>
      </c>
    </row>
    <row r="461" spans="1:29" x14ac:dyDescent="0.25">
      <c r="A461" s="2" t="s">
        <v>3076</v>
      </c>
      <c r="B461" s="3">
        <v>44707</v>
      </c>
      <c r="C461" s="2" t="s">
        <v>3077</v>
      </c>
      <c r="D461" t="s">
        <v>6155</v>
      </c>
      <c r="E461" s="2">
        <v>4</v>
      </c>
      <c r="F461" s="2" t="str">
        <f>_xlfn.XLOOKUP(C461,customers!$A$2:$A$1001,customers!$B$2:$B$1001,,0)</f>
        <v>Rodolfo Willoway</v>
      </c>
      <c r="G461" s="2" t="str">
        <f>_xlfn.XLOOKUP(C461,customers!$A$1:$A$1001,customers!$G$1:$G$1001,,0)</f>
        <v>United States</v>
      </c>
      <c r="H461" t="str">
        <f>INDEX(products!$A$1:$G$49,MATCH(RFM_prep!$D461,products!$A$1:$A$49,0),MATCH(RFM_prep!H$2,products!$A$1:$G$1,0))</f>
        <v>Ara</v>
      </c>
      <c r="I461">
        <f>INDEX(products!$A$1:$G$49,MATCH(RFM_prep!$D461,products!$A$1:$A$49,0),MATCH(RFM_prep!I$2,products!$A$1:$G$1,0))</f>
        <v>11.25</v>
      </c>
      <c r="J461">
        <f>I461*E461</f>
        <v>45</v>
      </c>
      <c r="K461" t="str">
        <f>_xlfn.XLOOKUP(C461,customers!$A$2:$A$1001,customers!$I$2:$I$1001,,0)</f>
        <v>No</v>
      </c>
      <c r="L461" t="str">
        <f t="shared" si="35"/>
        <v>86</v>
      </c>
      <c r="N461" s="6" t="s">
        <v>1414</v>
      </c>
      <c r="O461" s="8">
        <v>44182</v>
      </c>
      <c r="P461" s="7">
        <v>1</v>
      </c>
      <c r="Q461" s="7">
        <v>29.16</v>
      </c>
      <c r="S461" t="s">
        <v>1414</v>
      </c>
      <c r="T461" s="8">
        <v>44182</v>
      </c>
      <c r="U461">
        <v>1</v>
      </c>
      <c r="V461">
        <v>29.16</v>
      </c>
      <c r="W461" s="7">
        <v>611</v>
      </c>
      <c r="X461">
        <f t="shared" si="36"/>
        <v>5</v>
      </c>
      <c r="Y461">
        <f t="shared" si="37"/>
        <v>0</v>
      </c>
      <c r="Z461">
        <f t="shared" si="38"/>
        <v>4</v>
      </c>
      <c r="AA461" s="10">
        <f t="shared" si="39"/>
        <v>3</v>
      </c>
      <c r="AB461"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Need Attention</v>
      </c>
      <c r="AC461" t="str">
        <f>_xlfn.XLOOKUP(table_RFM_processed[[#This Row],[Customer ID]],table_RFM_preprocess[Customer ID],table_RFM_preprocess[Loyalty Card],,0)</f>
        <v>No</v>
      </c>
    </row>
    <row r="462" spans="1:29" x14ac:dyDescent="0.25">
      <c r="A462" s="2" t="s">
        <v>3082</v>
      </c>
      <c r="B462" s="3">
        <v>43840</v>
      </c>
      <c r="C462" s="2" t="s">
        <v>3083</v>
      </c>
      <c r="D462" t="s">
        <v>6145</v>
      </c>
      <c r="E462" s="2">
        <v>5</v>
      </c>
      <c r="F462" s="2" t="str">
        <f>_xlfn.XLOOKUP(C462,customers!$A$2:$A$1001,customers!$B$2:$B$1001,,0)</f>
        <v>Alvis Elwin</v>
      </c>
      <c r="G462" s="2" t="str">
        <f>_xlfn.XLOOKUP(C462,customers!$A$1:$A$1001,customers!$G$1:$G$1001,,0)</f>
        <v>United States</v>
      </c>
      <c r="H462" t="str">
        <f>INDEX(products!$A$1:$G$49,MATCH(RFM_prep!$D462,products!$A$1:$A$49,0),MATCH(RFM_prep!H$2,products!$A$1:$G$1,0))</f>
        <v>Lib</v>
      </c>
      <c r="I462">
        <f>INDEX(products!$A$1:$G$49,MATCH(RFM_prep!$D462,products!$A$1:$A$49,0),MATCH(RFM_prep!I$2,products!$A$1:$G$1,0))</f>
        <v>4.7549999999999999</v>
      </c>
      <c r="J462">
        <f>I462*E462</f>
        <v>23.774999999999999</v>
      </c>
      <c r="K462" t="str">
        <f>_xlfn.XLOOKUP(C462,customers!$A$2:$A$1001,customers!$I$2:$I$1001,,0)</f>
        <v>No</v>
      </c>
      <c r="L462" t="str">
        <f t="shared" si="35"/>
        <v>953</v>
      </c>
      <c r="N462" s="6" t="s">
        <v>5274</v>
      </c>
      <c r="O462" s="8">
        <v>44747</v>
      </c>
      <c r="P462" s="7">
        <v>1</v>
      </c>
      <c r="Q462" s="7">
        <v>51.749999999999993</v>
      </c>
      <c r="S462" t="s">
        <v>5274</v>
      </c>
      <c r="T462" s="8">
        <v>44747</v>
      </c>
      <c r="U462">
        <v>1</v>
      </c>
      <c r="V462">
        <v>51.749999999999993</v>
      </c>
      <c r="W462" s="7">
        <v>46</v>
      </c>
      <c r="X462">
        <f t="shared" si="36"/>
        <v>9</v>
      </c>
      <c r="Y462">
        <f t="shared" si="37"/>
        <v>0</v>
      </c>
      <c r="Z462">
        <f t="shared" si="38"/>
        <v>6</v>
      </c>
      <c r="AA462" s="10">
        <f t="shared" si="39"/>
        <v>5</v>
      </c>
      <c r="AB462"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Potential Promising</v>
      </c>
      <c r="AC462" t="str">
        <f>_xlfn.XLOOKUP(table_RFM_processed[[#This Row],[Customer ID]],table_RFM_preprocess[Customer ID],table_RFM_preprocess[Loyalty Card],,0)</f>
        <v>Yes</v>
      </c>
    </row>
    <row r="463" spans="1:29" x14ac:dyDescent="0.25">
      <c r="A463" s="2" t="s">
        <v>3088</v>
      </c>
      <c r="B463" s="3">
        <v>43602</v>
      </c>
      <c r="C463" s="2" t="s">
        <v>3089</v>
      </c>
      <c r="D463" t="s">
        <v>6172</v>
      </c>
      <c r="E463" s="2">
        <v>3</v>
      </c>
      <c r="F463" s="2" t="str">
        <f>_xlfn.XLOOKUP(C463,customers!$A$2:$A$1001,customers!$B$2:$B$1001,,0)</f>
        <v>Araldo Bilbrook</v>
      </c>
      <c r="G463" s="2" t="str">
        <f>_xlfn.XLOOKUP(C463,customers!$A$1:$A$1001,customers!$G$1:$G$1001,,0)</f>
        <v>Ireland</v>
      </c>
      <c r="H463" t="str">
        <f>INDEX(products!$A$1:$G$49,MATCH(RFM_prep!$D463,products!$A$1:$A$49,0),MATCH(RFM_prep!H$2,products!$A$1:$G$1,0))</f>
        <v>Rob</v>
      </c>
      <c r="I463">
        <f>INDEX(products!$A$1:$G$49,MATCH(RFM_prep!$D463,products!$A$1:$A$49,0),MATCH(RFM_prep!I$2,products!$A$1:$G$1,0))</f>
        <v>5.3699999999999992</v>
      </c>
      <c r="J463">
        <f>I463*E463</f>
        <v>16.11</v>
      </c>
      <c r="K463" t="str">
        <f>_xlfn.XLOOKUP(C463,customers!$A$2:$A$1001,customers!$I$2:$I$1001,,0)</f>
        <v>Yes</v>
      </c>
      <c r="L463" t="str">
        <f t="shared" si="35"/>
        <v>1191</v>
      </c>
      <c r="N463" s="6" t="s">
        <v>4152</v>
      </c>
      <c r="O463" s="8">
        <v>44547</v>
      </c>
      <c r="P463" s="7">
        <v>2</v>
      </c>
      <c r="Q463" s="7">
        <v>153.53499999999997</v>
      </c>
      <c r="S463" t="s">
        <v>4152</v>
      </c>
      <c r="T463" s="8">
        <v>44547</v>
      </c>
      <c r="U463">
        <v>2</v>
      </c>
      <c r="V463">
        <v>153.53499999999997</v>
      </c>
      <c r="W463" s="7">
        <v>246</v>
      </c>
      <c r="X463">
        <f t="shared" si="36"/>
        <v>8</v>
      </c>
      <c r="Y463">
        <f t="shared" si="37"/>
        <v>9</v>
      </c>
      <c r="Z463">
        <f t="shared" si="38"/>
        <v>9</v>
      </c>
      <c r="AA463" s="10">
        <f t="shared" si="39"/>
        <v>8.6666666666666661</v>
      </c>
      <c r="AB463"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Loyal</v>
      </c>
      <c r="AC463" t="str">
        <f>_xlfn.XLOOKUP(table_RFM_processed[[#This Row],[Customer ID]],table_RFM_preprocess[Customer ID],table_RFM_preprocess[Loyalty Card],,0)</f>
        <v>No</v>
      </c>
    </row>
    <row r="464" spans="1:29" x14ac:dyDescent="0.25">
      <c r="A464" s="2" t="s">
        <v>3094</v>
      </c>
      <c r="B464" s="3">
        <v>44036</v>
      </c>
      <c r="C464" s="2" t="s">
        <v>3095</v>
      </c>
      <c r="D464" t="s">
        <v>6163</v>
      </c>
      <c r="E464" s="2">
        <v>4</v>
      </c>
      <c r="F464" s="2" t="str">
        <f>_xlfn.XLOOKUP(C464,customers!$A$2:$A$1001,customers!$B$2:$B$1001,,0)</f>
        <v>Ransell McKall</v>
      </c>
      <c r="G464" s="2" t="str">
        <f>_xlfn.XLOOKUP(C464,customers!$A$1:$A$1001,customers!$G$1:$G$1001,,0)</f>
        <v>United Kingdom</v>
      </c>
      <c r="H464" t="str">
        <f>INDEX(products!$A$1:$G$49,MATCH(RFM_prep!$D464,products!$A$1:$A$49,0),MATCH(RFM_prep!H$2,products!$A$1:$G$1,0))</f>
        <v>Rob</v>
      </c>
      <c r="I464">
        <f>INDEX(products!$A$1:$G$49,MATCH(RFM_prep!$D464,products!$A$1:$A$49,0),MATCH(RFM_prep!I$2,products!$A$1:$G$1,0))</f>
        <v>2.6849999999999996</v>
      </c>
      <c r="J464">
        <f>I464*E464</f>
        <v>10.739999999999998</v>
      </c>
      <c r="K464" t="str">
        <f>_xlfn.XLOOKUP(C464,customers!$A$2:$A$1001,customers!$I$2:$I$1001,,0)</f>
        <v>Yes</v>
      </c>
      <c r="L464" t="str">
        <f t="shared" si="35"/>
        <v>757</v>
      </c>
      <c r="N464" s="6" t="s">
        <v>5031</v>
      </c>
      <c r="O464" s="8">
        <v>43955</v>
      </c>
      <c r="P464" s="7">
        <v>1</v>
      </c>
      <c r="Q464" s="7">
        <v>126.49999999999999</v>
      </c>
      <c r="S464" t="s">
        <v>5031</v>
      </c>
      <c r="T464" s="8">
        <v>43955</v>
      </c>
      <c r="U464">
        <v>1</v>
      </c>
      <c r="V464">
        <v>126.49999999999999</v>
      </c>
      <c r="W464" s="7">
        <v>838</v>
      </c>
      <c r="X464">
        <f t="shared" si="36"/>
        <v>3</v>
      </c>
      <c r="Y464">
        <f t="shared" si="37"/>
        <v>0</v>
      </c>
      <c r="Z464">
        <f t="shared" si="38"/>
        <v>9</v>
      </c>
      <c r="AA464" s="10">
        <f t="shared" si="39"/>
        <v>4</v>
      </c>
      <c r="AB464"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Need Attention</v>
      </c>
      <c r="AC464" t="str">
        <f>_xlfn.XLOOKUP(table_RFM_processed[[#This Row],[Customer ID]],table_RFM_preprocess[Customer ID],table_RFM_preprocess[Loyalty Card],,0)</f>
        <v>No</v>
      </c>
    </row>
    <row r="465" spans="1:29" x14ac:dyDescent="0.25">
      <c r="A465" s="2" t="s">
        <v>3100</v>
      </c>
      <c r="B465" s="3">
        <v>44124</v>
      </c>
      <c r="C465" s="2" t="s">
        <v>3101</v>
      </c>
      <c r="D465" t="s">
        <v>6147</v>
      </c>
      <c r="E465" s="2">
        <v>5</v>
      </c>
      <c r="F465" s="2" t="str">
        <f>_xlfn.XLOOKUP(C465,customers!$A$2:$A$1001,customers!$B$2:$B$1001,,0)</f>
        <v>Borg Daile</v>
      </c>
      <c r="G465" s="2" t="str">
        <f>_xlfn.XLOOKUP(C465,customers!$A$1:$A$1001,customers!$G$1:$G$1001,,0)</f>
        <v>United States</v>
      </c>
      <c r="H465" t="str">
        <f>INDEX(products!$A$1:$G$49,MATCH(RFM_prep!$D465,products!$A$1:$A$49,0),MATCH(RFM_prep!H$2,products!$A$1:$G$1,0))</f>
        <v>Ara</v>
      </c>
      <c r="I465">
        <f>INDEX(products!$A$1:$G$49,MATCH(RFM_prep!$D465,products!$A$1:$A$49,0),MATCH(RFM_prep!I$2,products!$A$1:$G$1,0))</f>
        <v>9.9499999999999993</v>
      </c>
      <c r="J465">
        <f>I465*E465</f>
        <v>49.75</v>
      </c>
      <c r="K465" t="str">
        <f>_xlfn.XLOOKUP(C465,customers!$A$2:$A$1001,customers!$I$2:$I$1001,,0)</f>
        <v>Yes</v>
      </c>
      <c r="L465" t="str">
        <f t="shared" si="35"/>
        <v>669</v>
      </c>
      <c r="N465" s="6" t="s">
        <v>4192</v>
      </c>
      <c r="O465" s="8">
        <v>43728</v>
      </c>
      <c r="P465" s="7">
        <v>1</v>
      </c>
      <c r="Q465" s="7">
        <v>45.769999999999996</v>
      </c>
      <c r="S465" t="s">
        <v>4192</v>
      </c>
      <c r="T465" s="8">
        <v>43728</v>
      </c>
      <c r="U465">
        <v>1</v>
      </c>
      <c r="V465">
        <v>45.769999999999996</v>
      </c>
      <c r="W465" s="7">
        <v>1065</v>
      </c>
      <c r="X465">
        <f t="shared" si="36"/>
        <v>1</v>
      </c>
      <c r="Y465">
        <f t="shared" si="37"/>
        <v>0</v>
      </c>
      <c r="Z465">
        <f t="shared" si="38"/>
        <v>6</v>
      </c>
      <c r="AA465" s="10">
        <f t="shared" si="39"/>
        <v>2.3333333333333335</v>
      </c>
      <c r="AB465"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At Risk</v>
      </c>
      <c r="AC465" t="str">
        <f>_xlfn.XLOOKUP(table_RFM_processed[[#This Row],[Customer ID]],table_RFM_preprocess[Customer ID],table_RFM_preprocess[Loyalty Card],,0)</f>
        <v>Yes</v>
      </c>
    </row>
    <row r="466" spans="1:29" x14ac:dyDescent="0.25">
      <c r="A466" s="2" t="s">
        <v>3106</v>
      </c>
      <c r="B466" s="3">
        <v>43730</v>
      </c>
      <c r="C466" s="2" t="s">
        <v>3107</v>
      </c>
      <c r="D466" t="s">
        <v>6141</v>
      </c>
      <c r="E466" s="2">
        <v>2</v>
      </c>
      <c r="F466" s="2" t="str">
        <f>_xlfn.XLOOKUP(C466,customers!$A$2:$A$1001,customers!$B$2:$B$1001,,0)</f>
        <v>Adolphe Treherne</v>
      </c>
      <c r="G466" s="2" t="str">
        <f>_xlfn.XLOOKUP(C466,customers!$A$1:$A$1001,customers!$G$1:$G$1001,,0)</f>
        <v>Ireland</v>
      </c>
      <c r="H466" t="str">
        <f>INDEX(products!$A$1:$G$49,MATCH(RFM_prep!$D466,products!$A$1:$A$49,0),MATCH(RFM_prep!H$2,products!$A$1:$G$1,0))</f>
        <v>Exc</v>
      </c>
      <c r="I466">
        <f>INDEX(products!$A$1:$G$49,MATCH(RFM_prep!$D466,products!$A$1:$A$49,0),MATCH(RFM_prep!I$2,products!$A$1:$G$1,0))</f>
        <v>13.75</v>
      </c>
      <c r="J466">
        <f>I466*E466</f>
        <v>27.5</v>
      </c>
      <c r="K466" t="str">
        <f>_xlfn.XLOOKUP(C466,customers!$A$2:$A$1001,customers!$I$2:$I$1001,,0)</f>
        <v>No</v>
      </c>
      <c r="L466" t="str">
        <f t="shared" si="35"/>
        <v>1063</v>
      </c>
      <c r="N466" s="6" t="s">
        <v>5792</v>
      </c>
      <c r="O466" s="8">
        <v>43829</v>
      </c>
      <c r="P466" s="7">
        <v>1</v>
      </c>
      <c r="Q466" s="7">
        <v>74.25</v>
      </c>
      <c r="S466" t="s">
        <v>5792</v>
      </c>
      <c r="T466" s="8">
        <v>43829</v>
      </c>
      <c r="U466">
        <v>1</v>
      </c>
      <c r="V466">
        <v>74.25</v>
      </c>
      <c r="W466" s="7">
        <v>964</v>
      </c>
      <c r="X466">
        <f t="shared" si="36"/>
        <v>2</v>
      </c>
      <c r="Y466">
        <f t="shared" si="37"/>
        <v>0</v>
      </c>
      <c r="Z466">
        <f t="shared" si="38"/>
        <v>8</v>
      </c>
      <c r="AA466" s="10">
        <f t="shared" si="39"/>
        <v>3.3333333333333335</v>
      </c>
      <c r="AB466"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Need Attention</v>
      </c>
      <c r="AC466" t="str">
        <f>_xlfn.XLOOKUP(table_RFM_processed[[#This Row],[Customer ID]],table_RFM_preprocess[Customer ID],table_RFM_preprocess[Loyalty Card],,0)</f>
        <v>Yes</v>
      </c>
    </row>
    <row r="467" spans="1:29" x14ac:dyDescent="0.25">
      <c r="A467" s="2" t="s">
        <v>3112</v>
      </c>
      <c r="B467" s="3">
        <v>43989</v>
      </c>
      <c r="C467" s="2" t="s">
        <v>3113</v>
      </c>
      <c r="D467" t="s">
        <v>6165</v>
      </c>
      <c r="E467" s="2">
        <v>4</v>
      </c>
      <c r="F467" s="2" t="str">
        <f>_xlfn.XLOOKUP(C467,customers!$A$2:$A$1001,customers!$B$2:$B$1001,,0)</f>
        <v>Annetta Brentnall</v>
      </c>
      <c r="G467" s="2" t="str">
        <f>_xlfn.XLOOKUP(C467,customers!$A$1:$A$1001,customers!$G$1:$G$1001,,0)</f>
        <v>United Kingdom</v>
      </c>
      <c r="H467" t="str">
        <f>INDEX(products!$A$1:$G$49,MATCH(RFM_prep!$D467,products!$A$1:$A$49,0),MATCH(RFM_prep!H$2,products!$A$1:$G$1,0))</f>
        <v>Lib</v>
      </c>
      <c r="I467">
        <f>INDEX(products!$A$1:$G$49,MATCH(RFM_prep!$D467,products!$A$1:$A$49,0),MATCH(RFM_prep!I$2,products!$A$1:$G$1,0))</f>
        <v>29.784999999999997</v>
      </c>
      <c r="J467">
        <f>I467*E467</f>
        <v>119.13999999999999</v>
      </c>
      <c r="K467" t="str">
        <f>_xlfn.XLOOKUP(C467,customers!$A$2:$A$1001,customers!$I$2:$I$1001,,0)</f>
        <v>No</v>
      </c>
      <c r="L467" t="str">
        <f t="shared" si="35"/>
        <v>804</v>
      </c>
      <c r="N467" s="6" t="s">
        <v>4378</v>
      </c>
      <c r="O467" s="8">
        <v>43579</v>
      </c>
      <c r="P467" s="7">
        <v>1</v>
      </c>
      <c r="Q467" s="7">
        <v>64.75</v>
      </c>
      <c r="S467" t="s">
        <v>4378</v>
      </c>
      <c r="T467" s="8">
        <v>43579</v>
      </c>
      <c r="U467">
        <v>1</v>
      </c>
      <c r="V467">
        <v>64.75</v>
      </c>
      <c r="W467" s="7">
        <v>1214</v>
      </c>
      <c r="X467">
        <f t="shared" si="36"/>
        <v>0</v>
      </c>
      <c r="Y467">
        <f t="shared" si="37"/>
        <v>0</v>
      </c>
      <c r="Z467">
        <f t="shared" si="38"/>
        <v>7</v>
      </c>
      <c r="AA467" s="10">
        <f t="shared" si="39"/>
        <v>2.3333333333333335</v>
      </c>
      <c r="AB467"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At Risk</v>
      </c>
      <c r="AC467" t="str">
        <f>_xlfn.XLOOKUP(table_RFM_processed[[#This Row],[Customer ID]],table_RFM_preprocess[Customer ID],table_RFM_preprocess[Loyalty Card],,0)</f>
        <v>No</v>
      </c>
    </row>
    <row r="468" spans="1:29" x14ac:dyDescent="0.25">
      <c r="A468" s="2" t="s">
        <v>3118</v>
      </c>
      <c r="B468" s="3">
        <v>43814</v>
      </c>
      <c r="C468" s="2" t="s">
        <v>3119</v>
      </c>
      <c r="D468" t="s">
        <v>6149</v>
      </c>
      <c r="E468" s="2">
        <v>1</v>
      </c>
      <c r="F468" s="2" t="str">
        <f>_xlfn.XLOOKUP(C468,customers!$A$2:$A$1001,customers!$B$2:$B$1001,,0)</f>
        <v>Dick Drinkall</v>
      </c>
      <c r="G468" s="2" t="str">
        <f>_xlfn.XLOOKUP(C468,customers!$A$1:$A$1001,customers!$G$1:$G$1001,,0)</f>
        <v>United States</v>
      </c>
      <c r="H468" t="str">
        <f>INDEX(products!$A$1:$G$49,MATCH(RFM_prep!$D468,products!$A$1:$A$49,0),MATCH(RFM_prep!H$2,products!$A$1:$G$1,0))</f>
        <v>Rob</v>
      </c>
      <c r="I468">
        <f>INDEX(products!$A$1:$G$49,MATCH(RFM_prep!$D468,products!$A$1:$A$49,0),MATCH(RFM_prep!I$2,products!$A$1:$G$1,0))</f>
        <v>20.584999999999997</v>
      </c>
      <c r="J468">
        <f>I468*E468</f>
        <v>20.584999999999997</v>
      </c>
      <c r="K468" t="str">
        <f>_xlfn.XLOOKUP(C468,customers!$A$2:$A$1001,customers!$I$2:$I$1001,,0)</f>
        <v>Yes</v>
      </c>
      <c r="L468" t="str">
        <f t="shared" si="35"/>
        <v>979</v>
      </c>
      <c r="N468" s="6" t="s">
        <v>2108</v>
      </c>
      <c r="O468" s="8">
        <v>43755</v>
      </c>
      <c r="P468" s="7">
        <v>1</v>
      </c>
      <c r="Q468" s="7">
        <v>13.5</v>
      </c>
      <c r="S468" t="s">
        <v>2108</v>
      </c>
      <c r="T468" s="8">
        <v>43755</v>
      </c>
      <c r="U468">
        <v>1</v>
      </c>
      <c r="V468">
        <v>13.5</v>
      </c>
      <c r="W468" s="7">
        <v>1038</v>
      </c>
      <c r="X468">
        <f t="shared" si="36"/>
        <v>2</v>
      </c>
      <c r="Y468">
        <f t="shared" si="37"/>
        <v>0</v>
      </c>
      <c r="Z468">
        <f t="shared" si="38"/>
        <v>1</v>
      </c>
      <c r="AA468" s="10">
        <f t="shared" si="39"/>
        <v>1</v>
      </c>
      <c r="AB468"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At Risk</v>
      </c>
      <c r="AC468" t="str">
        <f>_xlfn.XLOOKUP(table_RFM_processed[[#This Row],[Customer ID]],table_RFM_preprocess[Customer ID],table_RFM_preprocess[Loyalty Card],,0)</f>
        <v>Yes</v>
      </c>
    </row>
    <row r="469" spans="1:29" x14ac:dyDescent="0.25">
      <c r="A469" s="2" t="s">
        <v>3124</v>
      </c>
      <c r="B469" s="3">
        <v>44171</v>
      </c>
      <c r="C469" s="2" t="s">
        <v>3125</v>
      </c>
      <c r="D469" t="s">
        <v>6154</v>
      </c>
      <c r="E469" s="2">
        <v>3</v>
      </c>
      <c r="F469" s="2" t="str">
        <f>_xlfn.XLOOKUP(C469,customers!$A$2:$A$1001,customers!$B$2:$B$1001,,0)</f>
        <v>Dagny Kornel</v>
      </c>
      <c r="G469" s="2" t="str">
        <f>_xlfn.XLOOKUP(C469,customers!$A$1:$A$1001,customers!$G$1:$G$1001,,0)</f>
        <v>United States</v>
      </c>
      <c r="H469" t="str">
        <f>INDEX(products!$A$1:$G$49,MATCH(RFM_prep!$D469,products!$A$1:$A$49,0),MATCH(RFM_prep!H$2,products!$A$1:$G$1,0))</f>
        <v>Ara</v>
      </c>
      <c r="I469">
        <f>INDEX(products!$A$1:$G$49,MATCH(RFM_prep!$D469,products!$A$1:$A$49,0),MATCH(RFM_prep!I$2,products!$A$1:$G$1,0))</f>
        <v>2.9849999999999999</v>
      </c>
      <c r="J469">
        <f>I469*E469</f>
        <v>8.9550000000000001</v>
      </c>
      <c r="K469" t="str">
        <f>_xlfn.XLOOKUP(C469,customers!$A$2:$A$1001,customers!$I$2:$I$1001,,0)</f>
        <v>Yes</v>
      </c>
      <c r="L469" t="str">
        <f t="shared" si="35"/>
        <v>622</v>
      </c>
      <c r="N469" s="6" t="s">
        <v>2268</v>
      </c>
      <c r="O469" s="8">
        <v>43826</v>
      </c>
      <c r="P469" s="7">
        <v>1</v>
      </c>
      <c r="Q469" s="7">
        <v>34.154999999999994</v>
      </c>
      <c r="S469" t="s">
        <v>2268</v>
      </c>
      <c r="T469" s="8">
        <v>43826</v>
      </c>
      <c r="U469">
        <v>1</v>
      </c>
      <c r="V469">
        <v>34.154999999999994</v>
      </c>
      <c r="W469" s="7">
        <v>967</v>
      </c>
      <c r="X469">
        <f t="shared" si="36"/>
        <v>2</v>
      </c>
      <c r="Y469">
        <f t="shared" si="37"/>
        <v>0</v>
      </c>
      <c r="Z469">
        <f t="shared" si="38"/>
        <v>5</v>
      </c>
      <c r="AA469" s="10">
        <f t="shared" si="39"/>
        <v>2.3333333333333335</v>
      </c>
      <c r="AB469"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At Risk</v>
      </c>
      <c r="AC469" t="str">
        <f>_xlfn.XLOOKUP(table_RFM_processed[[#This Row],[Customer ID]],table_RFM_preprocess[Customer ID],table_RFM_preprocess[Loyalty Card],,0)</f>
        <v>Yes</v>
      </c>
    </row>
    <row r="470" spans="1:29" x14ac:dyDescent="0.25">
      <c r="A470" s="2" t="s">
        <v>3130</v>
      </c>
      <c r="B470" s="3">
        <v>44536</v>
      </c>
      <c r="C470" s="2" t="s">
        <v>3131</v>
      </c>
      <c r="D470" t="s">
        <v>6158</v>
      </c>
      <c r="E470" s="2">
        <v>1</v>
      </c>
      <c r="F470" s="2" t="str">
        <f>_xlfn.XLOOKUP(C470,customers!$A$2:$A$1001,customers!$B$2:$B$1001,,0)</f>
        <v>Rhona Lequeux</v>
      </c>
      <c r="G470" s="2" t="str">
        <f>_xlfn.XLOOKUP(C470,customers!$A$1:$A$1001,customers!$G$1:$G$1001,,0)</f>
        <v>United States</v>
      </c>
      <c r="H470" t="str">
        <f>INDEX(products!$A$1:$G$49,MATCH(RFM_prep!$D470,products!$A$1:$A$49,0),MATCH(RFM_prep!H$2,products!$A$1:$G$1,0))</f>
        <v>Ara</v>
      </c>
      <c r="I470">
        <f>INDEX(products!$A$1:$G$49,MATCH(RFM_prep!$D470,products!$A$1:$A$49,0),MATCH(RFM_prep!I$2,products!$A$1:$G$1,0))</f>
        <v>5.97</v>
      </c>
      <c r="J470">
        <f>I470*E470</f>
        <v>5.97</v>
      </c>
      <c r="K470" t="str">
        <f>_xlfn.XLOOKUP(C470,customers!$A$2:$A$1001,customers!$I$2:$I$1001,,0)</f>
        <v>No</v>
      </c>
      <c r="L470" t="str">
        <f t="shared" si="35"/>
        <v>257</v>
      </c>
      <c r="N470" s="6" t="s">
        <v>1981</v>
      </c>
      <c r="O470" s="8">
        <v>44683</v>
      </c>
      <c r="P470" s="7">
        <v>1</v>
      </c>
      <c r="Q470" s="7">
        <v>59.75</v>
      </c>
      <c r="S470" t="s">
        <v>1981</v>
      </c>
      <c r="T470" s="8">
        <v>44683</v>
      </c>
      <c r="U470">
        <v>1</v>
      </c>
      <c r="V470">
        <v>59.75</v>
      </c>
      <c r="W470" s="7">
        <v>110</v>
      </c>
      <c r="X470">
        <f t="shared" si="36"/>
        <v>9</v>
      </c>
      <c r="Y470">
        <f t="shared" si="37"/>
        <v>0</v>
      </c>
      <c r="Z470">
        <f t="shared" si="38"/>
        <v>7</v>
      </c>
      <c r="AA470" s="10">
        <f t="shared" si="39"/>
        <v>5.333333333333333</v>
      </c>
      <c r="AB470"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Need Attention</v>
      </c>
      <c r="AC470" t="str">
        <f>_xlfn.XLOOKUP(table_RFM_processed[[#This Row],[Customer ID]],table_RFM_preprocess[Customer ID],table_RFM_preprocess[Loyalty Card],,0)</f>
        <v>Yes</v>
      </c>
    </row>
    <row r="471" spans="1:29" x14ac:dyDescent="0.25">
      <c r="A471" s="2" t="s">
        <v>3136</v>
      </c>
      <c r="B471" s="3">
        <v>44023</v>
      </c>
      <c r="C471" s="2" t="s">
        <v>3137</v>
      </c>
      <c r="D471" t="s">
        <v>6141</v>
      </c>
      <c r="E471" s="2">
        <v>3</v>
      </c>
      <c r="F471" s="2" t="str">
        <f>_xlfn.XLOOKUP(C471,customers!$A$2:$A$1001,customers!$B$2:$B$1001,,0)</f>
        <v>Julius Mccaull</v>
      </c>
      <c r="G471" s="2" t="str">
        <f>_xlfn.XLOOKUP(C471,customers!$A$1:$A$1001,customers!$G$1:$G$1001,,0)</f>
        <v>United States</v>
      </c>
      <c r="H471" t="str">
        <f>INDEX(products!$A$1:$G$49,MATCH(RFM_prep!$D471,products!$A$1:$A$49,0),MATCH(RFM_prep!H$2,products!$A$1:$G$1,0))</f>
        <v>Exc</v>
      </c>
      <c r="I471">
        <f>INDEX(products!$A$1:$G$49,MATCH(RFM_prep!$D471,products!$A$1:$A$49,0),MATCH(RFM_prep!I$2,products!$A$1:$G$1,0))</f>
        <v>13.75</v>
      </c>
      <c r="J471">
        <f>I471*E471</f>
        <v>41.25</v>
      </c>
      <c r="K471" t="str">
        <f>_xlfn.XLOOKUP(C471,customers!$A$2:$A$1001,customers!$I$2:$I$1001,,0)</f>
        <v>Yes</v>
      </c>
      <c r="L471" t="str">
        <f t="shared" si="35"/>
        <v>770</v>
      </c>
      <c r="N471" s="6" t="s">
        <v>4304</v>
      </c>
      <c r="O471" s="8">
        <v>44263</v>
      </c>
      <c r="P471" s="7">
        <v>1</v>
      </c>
      <c r="Q471" s="7">
        <v>119.13999999999999</v>
      </c>
      <c r="S471" t="s">
        <v>4304</v>
      </c>
      <c r="T471" s="8">
        <v>44263</v>
      </c>
      <c r="U471">
        <v>1</v>
      </c>
      <c r="V471">
        <v>119.13999999999999</v>
      </c>
      <c r="W471" s="7">
        <v>530</v>
      </c>
      <c r="X471">
        <f t="shared" si="36"/>
        <v>5</v>
      </c>
      <c r="Y471">
        <f t="shared" si="37"/>
        <v>0</v>
      </c>
      <c r="Z471">
        <f t="shared" si="38"/>
        <v>9</v>
      </c>
      <c r="AA471" s="10">
        <f t="shared" si="39"/>
        <v>4.666666666666667</v>
      </c>
      <c r="AB471"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Need Attention</v>
      </c>
      <c r="AC471" t="str">
        <f>_xlfn.XLOOKUP(table_RFM_processed[[#This Row],[Customer ID]],table_RFM_preprocess[Customer ID],table_RFM_preprocess[Loyalty Card],,0)</f>
        <v>Yes</v>
      </c>
    </row>
    <row r="472" spans="1:29" x14ac:dyDescent="0.25">
      <c r="A472" s="2" t="s">
        <v>3141</v>
      </c>
      <c r="B472" s="3">
        <v>44375</v>
      </c>
      <c r="C472" s="2" t="s">
        <v>3194</v>
      </c>
      <c r="D472" t="s">
        <v>6184</v>
      </c>
      <c r="E472" s="2">
        <v>5</v>
      </c>
      <c r="F472" s="2" t="str">
        <f>_xlfn.XLOOKUP(C472,customers!$A$2:$A$1001,customers!$B$2:$B$1001,,0)</f>
        <v>Ailey Brash</v>
      </c>
      <c r="G472" s="2" t="str">
        <f>_xlfn.XLOOKUP(C472,customers!$A$1:$A$1001,customers!$G$1:$G$1001,,0)</f>
        <v>United States</v>
      </c>
      <c r="H472" t="str">
        <f>INDEX(products!$A$1:$G$49,MATCH(RFM_prep!$D472,products!$A$1:$A$49,0),MATCH(RFM_prep!H$2,products!$A$1:$G$1,0))</f>
        <v>Exc</v>
      </c>
      <c r="I472">
        <f>INDEX(products!$A$1:$G$49,MATCH(RFM_prep!$D472,products!$A$1:$A$49,0),MATCH(RFM_prep!I$2,products!$A$1:$G$1,0))</f>
        <v>4.4550000000000001</v>
      </c>
      <c r="J472">
        <f>I472*E472</f>
        <v>22.274999999999999</v>
      </c>
      <c r="K472" t="str">
        <f>_xlfn.XLOOKUP(C472,customers!$A$2:$A$1001,customers!$I$2:$I$1001,,0)</f>
        <v>Yes</v>
      </c>
      <c r="L472" t="str">
        <f t="shared" si="35"/>
        <v>418</v>
      </c>
      <c r="N472" s="6" t="s">
        <v>3409</v>
      </c>
      <c r="O472" s="8">
        <v>44723</v>
      </c>
      <c r="P472" s="7">
        <v>1</v>
      </c>
      <c r="Q472" s="7">
        <v>102.92499999999998</v>
      </c>
      <c r="S472" t="s">
        <v>3409</v>
      </c>
      <c r="T472" s="8">
        <v>44723</v>
      </c>
      <c r="U472">
        <v>1</v>
      </c>
      <c r="V472">
        <v>102.92499999999998</v>
      </c>
      <c r="W472" s="7">
        <v>70</v>
      </c>
      <c r="X472">
        <f t="shared" si="36"/>
        <v>9</v>
      </c>
      <c r="Y472">
        <f t="shared" si="37"/>
        <v>0</v>
      </c>
      <c r="Z472">
        <f t="shared" si="38"/>
        <v>8</v>
      </c>
      <c r="AA472" s="10">
        <f t="shared" si="39"/>
        <v>5.666666666666667</v>
      </c>
      <c r="AB472"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Need Attention</v>
      </c>
      <c r="AC472" t="str">
        <f>_xlfn.XLOOKUP(table_RFM_processed[[#This Row],[Customer ID]],table_RFM_preprocess[Customer ID],table_RFM_preprocess[Loyalty Card],,0)</f>
        <v>Yes</v>
      </c>
    </row>
    <row r="473" spans="1:29" x14ac:dyDescent="0.25">
      <c r="A473" s="2" t="s">
        <v>3147</v>
      </c>
      <c r="B473" s="3">
        <v>44656</v>
      </c>
      <c r="C473" s="2" t="s">
        <v>3148</v>
      </c>
      <c r="D473" t="s">
        <v>6157</v>
      </c>
      <c r="E473" s="2">
        <v>1</v>
      </c>
      <c r="F473" s="2" t="str">
        <f>_xlfn.XLOOKUP(C473,customers!$A$2:$A$1001,customers!$B$2:$B$1001,,0)</f>
        <v>Alberto Hutchinson</v>
      </c>
      <c r="G473" s="2" t="str">
        <f>_xlfn.XLOOKUP(C473,customers!$A$1:$A$1001,customers!$G$1:$G$1001,,0)</f>
        <v>United States</v>
      </c>
      <c r="H473" t="str">
        <f>INDEX(products!$A$1:$G$49,MATCH(RFM_prep!$D473,products!$A$1:$A$49,0),MATCH(RFM_prep!H$2,products!$A$1:$G$1,0))</f>
        <v>Ara</v>
      </c>
      <c r="I473">
        <f>INDEX(products!$A$1:$G$49,MATCH(RFM_prep!$D473,products!$A$1:$A$49,0),MATCH(RFM_prep!I$2,products!$A$1:$G$1,0))</f>
        <v>6.75</v>
      </c>
      <c r="J473">
        <f>I473*E473</f>
        <v>6.75</v>
      </c>
      <c r="K473" t="str">
        <f>_xlfn.XLOOKUP(C473,customers!$A$2:$A$1001,customers!$I$2:$I$1001,,0)</f>
        <v>Yes</v>
      </c>
      <c r="L473" t="str">
        <f t="shared" si="35"/>
        <v>137</v>
      </c>
      <c r="N473" s="6" t="s">
        <v>2924</v>
      </c>
      <c r="O473" s="8">
        <v>43808</v>
      </c>
      <c r="P473" s="7">
        <v>1</v>
      </c>
      <c r="Q473" s="7">
        <v>22.5</v>
      </c>
      <c r="S473" t="s">
        <v>2924</v>
      </c>
      <c r="T473" s="8">
        <v>43808</v>
      </c>
      <c r="U473">
        <v>1</v>
      </c>
      <c r="V473">
        <v>22.5</v>
      </c>
      <c r="W473" s="7">
        <v>985</v>
      </c>
      <c r="X473">
        <f t="shared" si="36"/>
        <v>2</v>
      </c>
      <c r="Y473">
        <f t="shared" si="37"/>
        <v>0</v>
      </c>
      <c r="Z473">
        <f t="shared" si="38"/>
        <v>3</v>
      </c>
      <c r="AA473" s="10">
        <f t="shared" si="39"/>
        <v>1.6666666666666667</v>
      </c>
      <c r="AB473"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At Risk</v>
      </c>
      <c r="AC473" t="str">
        <f>_xlfn.XLOOKUP(table_RFM_processed[[#This Row],[Customer ID]],table_RFM_preprocess[Customer ID],table_RFM_preprocess[Loyalty Card],,0)</f>
        <v>No</v>
      </c>
    </row>
    <row r="474" spans="1:29" x14ac:dyDescent="0.25">
      <c r="A474" s="2" t="s">
        <v>3153</v>
      </c>
      <c r="B474" s="3">
        <v>44644</v>
      </c>
      <c r="C474" s="2" t="s">
        <v>3154</v>
      </c>
      <c r="D474" t="s">
        <v>6181</v>
      </c>
      <c r="E474" s="2">
        <v>4</v>
      </c>
      <c r="F474" s="2" t="str">
        <f>_xlfn.XLOOKUP(C474,customers!$A$2:$A$1001,customers!$B$2:$B$1001,,0)</f>
        <v>Lamond Gheeraert</v>
      </c>
      <c r="G474" s="2" t="str">
        <f>_xlfn.XLOOKUP(C474,customers!$A$1:$A$1001,customers!$G$1:$G$1001,,0)</f>
        <v>United States</v>
      </c>
      <c r="H474" t="str">
        <f>INDEX(products!$A$1:$G$49,MATCH(RFM_prep!$D474,products!$A$1:$A$49,0),MATCH(RFM_prep!H$2,products!$A$1:$G$1,0))</f>
        <v>Lib</v>
      </c>
      <c r="I474">
        <f>INDEX(products!$A$1:$G$49,MATCH(RFM_prep!$D474,products!$A$1:$A$49,0),MATCH(RFM_prep!I$2,products!$A$1:$G$1,0))</f>
        <v>33.464999999999996</v>
      </c>
      <c r="J474">
        <f>I474*E474</f>
        <v>133.85999999999999</v>
      </c>
      <c r="K474" t="str">
        <f>_xlfn.XLOOKUP(C474,customers!$A$2:$A$1001,customers!$I$2:$I$1001,,0)</f>
        <v>Yes</v>
      </c>
      <c r="L474" t="str">
        <f t="shared" si="35"/>
        <v>149</v>
      </c>
      <c r="N474" s="6" t="s">
        <v>3470</v>
      </c>
      <c r="O474" s="8">
        <v>43517</v>
      </c>
      <c r="P474" s="7">
        <v>1</v>
      </c>
      <c r="Q474" s="7">
        <v>41.25</v>
      </c>
      <c r="S474" t="s">
        <v>3470</v>
      </c>
      <c r="T474" s="8">
        <v>43517</v>
      </c>
      <c r="U474">
        <v>1</v>
      </c>
      <c r="V474">
        <v>41.25</v>
      </c>
      <c r="W474" s="7">
        <v>1276</v>
      </c>
      <c r="X474">
        <f t="shared" si="36"/>
        <v>0</v>
      </c>
      <c r="Y474">
        <f t="shared" si="37"/>
        <v>0</v>
      </c>
      <c r="Z474">
        <f t="shared" si="38"/>
        <v>6</v>
      </c>
      <c r="AA474" s="10">
        <f t="shared" si="39"/>
        <v>2</v>
      </c>
      <c r="AB474"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At Risk</v>
      </c>
      <c r="AC474" t="str">
        <f>_xlfn.XLOOKUP(table_RFM_processed[[#This Row],[Customer ID]],table_RFM_preprocess[Customer ID],table_RFM_preprocess[Loyalty Card],,0)</f>
        <v>No</v>
      </c>
    </row>
    <row r="475" spans="1:29" x14ac:dyDescent="0.25">
      <c r="A475" s="2" t="s">
        <v>3158</v>
      </c>
      <c r="B475" s="3">
        <v>43869</v>
      </c>
      <c r="C475" s="2" t="s">
        <v>3159</v>
      </c>
      <c r="D475" t="s">
        <v>6154</v>
      </c>
      <c r="E475" s="2">
        <v>2</v>
      </c>
      <c r="F475" s="2" t="str">
        <f>_xlfn.XLOOKUP(C475,customers!$A$2:$A$1001,customers!$B$2:$B$1001,,0)</f>
        <v>Roxine Drivers</v>
      </c>
      <c r="G475" s="2" t="str">
        <f>_xlfn.XLOOKUP(C475,customers!$A$1:$A$1001,customers!$G$1:$G$1001,,0)</f>
        <v>United States</v>
      </c>
      <c r="H475" t="str">
        <f>INDEX(products!$A$1:$G$49,MATCH(RFM_prep!$D475,products!$A$1:$A$49,0),MATCH(RFM_prep!H$2,products!$A$1:$G$1,0))</f>
        <v>Ara</v>
      </c>
      <c r="I475">
        <f>INDEX(products!$A$1:$G$49,MATCH(RFM_prep!$D475,products!$A$1:$A$49,0),MATCH(RFM_prep!I$2,products!$A$1:$G$1,0))</f>
        <v>2.9849999999999999</v>
      </c>
      <c r="J475">
        <f>I475*E475</f>
        <v>5.97</v>
      </c>
      <c r="K475" t="str">
        <f>_xlfn.XLOOKUP(C475,customers!$A$2:$A$1001,customers!$I$2:$I$1001,,0)</f>
        <v>No</v>
      </c>
      <c r="L475" t="str">
        <f t="shared" si="35"/>
        <v>924</v>
      </c>
      <c r="N475" s="6" t="s">
        <v>5758</v>
      </c>
      <c r="O475" s="8">
        <v>44117</v>
      </c>
      <c r="P475" s="7">
        <v>1</v>
      </c>
      <c r="Q475" s="7">
        <v>55</v>
      </c>
      <c r="S475" t="s">
        <v>5758</v>
      </c>
      <c r="T475" s="8">
        <v>44117</v>
      </c>
      <c r="U475">
        <v>1</v>
      </c>
      <c r="V475">
        <v>55</v>
      </c>
      <c r="W475" s="7">
        <v>676</v>
      </c>
      <c r="X475">
        <f t="shared" si="36"/>
        <v>4</v>
      </c>
      <c r="Y475">
        <f t="shared" si="37"/>
        <v>0</v>
      </c>
      <c r="Z475">
        <f t="shared" si="38"/>
        <v>7</v>
      </c>
      <c r="AA475" s="10">
        <f t="shared" si="39"/>
        <v>3.6666666666666665</v>
      </c>
      <c r="AB475"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Need Attention</v>
      </c>
      <c r="AC475" t="str">
        <f>_xlfn.XLOOKUP(table_RFM_processed[[#This Row],[Customer ID]],table_RFM_preprocess[Customer ID],table_RFM_preprocess[Loyalty Card],,0)</f>
        <v>No</v>
      </c>
    </row>
    <row r="476" spans="1:29" x14ac:dyDescent="0.25">
      <c r="A476" s="2" t="s">
        <v>3164</v>
      </c>
      <c r="B476" s="3">
        <v>44603</v>
      </c>
      <c r="C476" s="2" t="s">
        <v>3165</v>
      </c>
      <c r="D476" t="s">
        <v>6140</v>
      </c>
      <c r="E476" s="2">
        <v>2</v>
      </c>
      <c r="F476" s="2" t="str">
        <f>_xlfn.XLOOKUP(C476,customers!$A$2:$A$1001,customers!$B$2:$B$1001,,0)</f>
        <v>Heloise Zeal</v>
      </c>
      <c r="G476" s="2" t="str">
        <f>_xlfn.XLOOKUP(C476,customers!$A$1:$A$1001,customers!$G$1:$G$1001,,0)</f>
        <v>United States</v>
      </c>
      <c r="H476" t="str">
        <f>INDEX(products!$A$1:$G$49,MATCH(RFM_prep!$D476,products!$A$1:$A$49,0),MATCH(RFM_prep!H$2,products!$A$1:$G$1,0))</f>
        <v>Ara</v>
      </c>
      <c r="I476">
        <f>INDEX(products!$A$1:$G$49,MATCH(RFM_prep!$D476,products!$A$1:$A$49,0),MATCH(RFM_prep!I$2,products!$A$1:$G$1,0))</f>
        <v>12.95</v>
      </c>
      <c r="J476">
        <f>I476*E476</f>
        <v>25.9</v>
      </c>
      <c r="K476" t="str">
        <f>_xlfn.XLOOKUP(C476,customers!$A$2:$A$1001,customers!$I$2:$I$1001,,0)</f>
        <v>No</v>
      </c>
      <c r="L476" t="str">
        <f t="shared" si="35"/>
        <v>190</v>
      </c>
      <c r="N476" s="6" t="s">
        <v>1993</v>
      </c>
      <c r="O476" s="8">
        <v>44283</v>
      </c>
      <c r="P476" s="7">
        <v>1</v>
      </c>
      <c r="Q476" s="7">
        <v>24.3</v>
      </c>
      <c r="S476" t="s">
        <v>1993</v>
      </c>
      <c r="T476" s="8">
        <v>44283</v>
      </c>
      <c r="U476">
        <v>1</v>
      </c>
      <c r="V476">
        <v>24.3</v>
      </c>
      <c r="W476" s="7">
        <v>510</v>
      </c>
      <c r="X476">
        <f t="shared" si="36"/>
        <v>6</v>
      </c>
      <c r="Y476">
        <f t="shared" si="37"/>
        <v>0</v>
      </c>
      <c r="Z476">
        <f t="shared" si="38"/>
        <v>4</v>
      </c>
      <c r="AA476" s="10">
        <f t="shared" si="39"/>
        <v>3.3333333333333335</v>
      </c>
      <c r="AB476"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Need Attention</v>
      </c>
      <c r="AC476" t="str">
        <f>_xlfn.XLOOKUP(table_RFM_processed[[#This Row],[Customer ID]],table_RFM_preprocess[Customer ID],table_RFM_preprocess[Loyalty Card],,0)</f>
        <v>No</v>
      </c>
    </row>
    <row r="477" spans="1:29" x14ac:dyDescent="0.25">
      <c r="A477" s="2" t="s">
        <v>3170</v>
      </c>
      <c r="B477" s="3">
        <v>44014</v>
      </c>
      <c r="C477" s="2" t="s">
        <v>3171</v>
      </c>
      <c r="D477" t="s">
        <v>6166</v>
      </c>
      <c r="E477" s="2">
        <v>1</v>
      </c>
      <c r="F477" s="2" t="str">
        <f>_xlfn.XLOOKUP(C477,customers!$A$2:$A$1001,customers!$B$2:$B$1001,,0)</f>
        <v>Granger Smallcombe</v>
      </c>
      <c r="G477" s="2" t="str">
        <f>_xlfn.XLOOKUP(C477,customers!$A$1:$A$1001,customers!$G$1:$G$1001,,0)</f>
        <v>Ireland</v>
      </c>
      <c r="H477" t="str">
        <f>INDEX(products!$A$1:$G$49,MATCH(RFM_prep!$D477,products!$A$1:$A$49,0),MATCH(RFM_prep!H$2,products!$A$1:$G$1,0))</f>
        <v>Exc</v>
      </c>
      <c r="I477">
        <f>INDEX(products!$A$1:$G$49,MATCH(RFM_prep!$D477,products!$A$1:$A$49,0),MATCH(RFM_prep!I$2,products!$A$1:$G$1,0))</f>
        <v>31.624999999999996</v>
      </c>
      <c r="J477">
        <f>I477*E477</f>
        <v>31.624999999999996</v>
      </c>
      <c r="K477" t="str">
        <f>_xlfn.XLOOKUP(C477,customers!$A$2:$A$1001,customers!$I$2:$I$1001,,0)</f>
        <v>Yes</v>
      </c>
      <c r="L477" t="str">
        <f t="shared" si="35"/>
        <v>779</v>
      </c>
      <c r="N477" s="6" t="s">
        <v>5130</v>
      </c>
      <c r="O477" s="8">
        <v>44144</v>
      </c>
      <c r="P477" s="7">
        <v>1</v>
      </c>
      <c r="Q477" s="7">
        <v>26.849999999999994</v>
      </c>
      <c r="S477" t="s">
        <v>5130</v>
      </c>
      <c r="T477" s="8">
        <v>44144</v>
      </c>
      <c r="U477">
        <v>1</v>
      </c>
      <c r="V477">
        <v>26.849999999999994</v>
      </c>
      <c r="W477" s="7">
        <v>649</v>
      </c>
      <c r="X477">
        <f t="shared" si="36"/>
        <v>4</v>
      </c>
      <c r="Y477">
        <f t="shared" si="37"/>
        <v>0</v>
      </c>
      <c r="Z477">
        <f t="shared" si="38"/>
        <v>4</v>
      </c>
      <c r="AA477" s="10">
        <f t="shared" si="39"/>
        <v>2.6666666666666665</v>
      </c>
      <c r="AB477"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At Risk</v>
      </c>
      <c r="AC477" t="str">
        <f>_xlfn.XLOOKUP(table_RFM_processed[[#This Row],[Customer ID]],table_RFM_preprocess[Customer ID],table_RFM_preprocess[Loyalty Card],,0)</f>
        <v>No</v>
      </c>
    </row>
    <row r="478" spans="1:29" x14ac:dyDescent="0.25">
      <c r="A478" s="2" t="s">
        <v>3176</v>
      </c>
      <c r="B478" s="3">
        <v>44767</v>
      </c>
      <c r="C478" s="2" t="s">
        <v>3177</v>
      </c>
      <c r="D478" t="s">
        <v>6159</v>
      </c>
      <c r="E478" s="2">
        <v>2</v>
      </c>
      <c r="F478" s="2" t="str">
        <f>_xlfn.XLOOKUP(C478,customers!$A$2:$A$1001,customers!$B$2:$B$1001,,0)</f>
        <v>Daryn Dibley</v>
      </c>
      <c r="G478" s="2" t="str">
        <f>_xlfn.XLOOKUP(C478,customers!$A$1:$A$1001,customers!$G$1:$G$1001,,0)</f>
        <v>United States</v>
      </c>
      <c r="H478" t="str">
        <f>INDEX(products!$A$1:$G$49,MATCH(RFM_prep!$D478,products!$A$1:$A$49,0),MATCH(RFM_prep!H$2,products!$A$1:$G$1,0))</f>
        <v>Lib</v>
      </c>
      <c r="I478">
        <f>INDEX(products!$A$1:$G$49,MATCH(RFM_prep!$D478,products!$A$1:$A$49,0),MATCH(RFM_prep!I$2,products!$A$1:$G$1,0))</f>
        <v>4.3650000000000002</v>
      </c>
      <c r="J478">
        <f>I478*E478</f>
        <v>8.73</v>
      </c>
      <c r="K478" t="str">
        <f>_xlfn.XLOOKUP(C478,customers!$A$2:$A$1001,customers!$I$2:$I$1001,,0)</f>
        <v>No</v>
      </c>
      <c r="L478" t="str">
        <f t="shared" si="35"/>
        <v>26</v>
      </c>
      <c r="N478" s="6" t="s">
        <v>2075</v>
      </c>
      <c r="O478" s="8">
        <v>44234</v>
      </c>
      <c r="P478" s="7">
        <v>1</v>
      </c>
      <c r="Q478" s="7">
        <v>41.25</v>
      </c>
      <c r="S478" t="s">
        <v>2075</v>
      </c>
      <c r="T478" s="8">
        <v>44234</v>
      </c>
      <c r="U478">
        <v>1</v>
      </c>
      <c r="V478">
        <v>41.25</v>
      </c>
      <c r="W478" s="7">
        <v>559</v>
      </c>
      <c r="X478">
        <f t="shared" si="36"/>
        <v>5</v>
      </c>
      <c r="Y478">
        <f t="shared" si="37"/>
        <v>0</v>
      </c>
      <c r="Z478">
        <f t="shared" si="38"/>
        <v>6</v>
      </c>
      <c r="AA478" s="10">
        <f t="shared" si="39"/>
        <v>3.6666666666666665</v>
      </c>
      <c r="AB478"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Need Attention</v>
      </c>
      <c r="AC478" t="str">
        <f>_xlfn.XLOOKUP(table_RFM_processed[[#This Row],[Customer ID]],table_RFM_preprocess[Customer ID],table_RFM_preprocess[Loyalty Card],,0)</f>
        <v>Yes</v>
      </c>
    </row>
    <row r="479" spans="1:29" x14ac:dyDescent="0.25">
      <c r="A479" s="2" t="s">
        <v>3181</v>
      </c>
      <c r="B479" s="3">
        <v>44274</v>
      </c>
      <c r="C479" s="2" t="s">
        <v>3182</v>
      </c>
      <c r="D479" t="s">
        <v>6184</v>
      </c>
      <c r="E479" s="2">
        <v>6</v>
      </c>
      <c r="F479" s="2" t="str">
        <f>_xlfn.XLOOKUP(C479,customers!$A$2:$A$1001,customers!$B$2:$B$1001,,0)</f>
        <v>Gardy Dimitriou</v>
      </c>
      <c r="G479" s="2" t="str">
        <f>_xlfn.XLOOKUP(C479,customers!$A$1:$A$1001,customers!$G$1:$G$1001,,0)</f>
        <v>United States</v>
      </c>
      <c r="H479" t="str">
        <f>INDEX(products!$A$1:$G$49,MATCH(RFM_prep!$D479,products!$A$1:$A$49,0),MATCH(RFM_prep!H$2,products!$A$1:$G$1,0))</f>
        <v>Exc</v>
      </c>
      <c r="I479">
        <f>INDEX(products!$A$1:$G$49,MATCH(RFM_prep!$D479,products!$A$1:$A$49,0),MATCH(RFM_prep!I$2,products!$A$1:$G$1,0))</f>
        <v>4.4550000000000001</v>
      </c>
      <c r="J479">
        <f>I479*E479</f>
        <v>26.73</v>
      </c>
      <c r="K479" t="str">
        <f>_xlfn.XLOOKUP(C479,customers!$A$2:$A$1001,customers!$I$2:$I$1001,,0)</f>
        <v>Yes</v>
      </c>
      <c r="L479" t="str">
        <f t="shared" si="35"/>
        <v>519</v>
      </c>
      <c r="N479" s="6" t="s">
        <v>3861</v>
      </c>
      <c r="O479" s="8">
        <v>44532</v>
      </c>
      <c r="P479" s="7">
        <v>1</v>
      </c>
      <c r="Q479" s="7">
        <v>145.82</v>
      </c>
      <c r="S479" t="s">
        <v>3861</v>
      </c>
      <c r="T479" s="8">
        <v>44532</v>
      </c>
      <c r="U479">
        <v>1</v>
      </c>
      <c r="V479">
        <v>145.82</v>
      </c>
      <c r="W479" s="7">
        <v>261</v>
      </c>
      <c r="X479">
        <f t="shared" si="36"/>
        <v>8</v>
      </c>
      <c r="Y479">
        <f t="shared" si="37"/>
        <v>0</v>
      </c>
      <c r="Z479">
        <f t="shared" si="38"/>
        <v>9</v>
      </c>
      <c r="AA479" s="10">
        <f t="shared" si="39"/>
        <v>5.666666666666667</v>
      </c>
      <c r="AB479"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Need Attention</v>
      </c>
      <c r="AC479" t="str">
        <f>_xlfn.XLOOKUP(table_RFM_processed[[#This Row],[Customer ID]],table_RFM_preprocess[Customer ID],table_RFM_preprocess[Loyalty Card],,0)</f>
        <v>Yes</v>
      </c>
    </row>
    <row r="480" spans="1:29" x14ac:dyDescent="0.25">
      <c r="A480" s="2" t="s">
        <v>3187</v>
      </c>
      <c r="B480" s="3">
        <v>43962</v>
      </c>
      <c r="C480" s="2" t="s">
        <v>3188</v>
      </c>
      <c r="D480" t="s">
        <v>6159</v>
      </c>
      <c r="E480" s="2">
        <v>6</v>
      </c>
      <c r="F480" s="2" t="str">
        <f>_xlfn.XLOOKUP(C480,customers!$A$2:$A$1001,customers!$B$2:$B$1001,,0)</f>
        <v>Fanny Flanagan</v>
      </c>
      <c r="G480" s="2" t="str">
        <f>_xlfn.XLOOKUP(C480,customers!$A$1:$A$1001,customers!$G$1:$G$1001,,0)</f>
        <v>United States</v>
      </c>
      <c r="H480" t="str">
        <f>INDEX(products!$A$1:$G$49,MATCH(RFM_prep!$D480,products!$A$1:$A$49,0),MATCH(RFM_prep!H$2,products!$A$1:$G$1,0))</f>
        <v>Lib</v>
      </c>
      <c r="I480">
        <f>INDEX(products!$A$1:$G$49,MATCH(RFM_prep!$D480,products!$A$1:$A$49,0),MATCH(RFM_prep!I$2,products!$A$1:$G$1,0))</f>
        <v>4.3650000000000002</v>
      </c>
      <c r="J480">
        <f>I480*E480</f>
        <v>26.19</v>
      </c>
      <c r="K480" t="str">
        <f>_xlfn.XLOOKUP(C480,customers!$A$2:$A$1001,customers!$I$2:$I$1001,,0)</f>
        <v>No</v>
      </c>
      <c r="L480" t="str">
        <f t="shared" si="35"/>
        <v>831</v>
      </c>
      <c r="N480" s="6" t="s">
        <v>2830</v>
      </c>
      <c r="O480" s="8">
        <v>43683</v>
      </c>
      <c r="P480" s="7">
        <v>1</v>
      </c>
      <c r="Q480" s="7">
        <v>8.9550000000000001</v>
      </c>
      <c r="S480" t="s">
        <v>2830</v>
      </c>
      <c r="T480" s="8">
        <v>43683</v>
      </c>
      <c r="U480">
        <v>1</v>
      </c>
      <c r="V480">
        <v>8.9550000000000001</v>
      </c>
      <c r="W480" s="7">
        <v>1110</v>
      </c>
      <c r="X480">
        <f t="shared" si="36"/>
        <v>1</v>
      </c>
      <c r="Y480">
        <f t="shared" si="37"/>
        <v>0</v>
      </c>
      <c r="Z480">
        <f t="shared" si="38"/>
        <v>1</v>
      </c>
      <c r="AA480" s="10">
        <f t="shared" si="39"/>
        <v>0.66666666666666663</v>
      </c>
      <c r="AB480"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Lost</v>
      </c>
      <c r="AC480" t="str">
        <f>_xlfn.XLOOKUP(table_RFM_processed[[#This Row],[Customer ID]],table_RFM_preprocess[Customer ID],table_RFM_preprocess[Loyalty Card],,0)</f>
        <v>No</v>
      </c>
    </row>
    <row r="481" spans="1:29" x14ac:dyDescent="0.25">
      <c r="A481" s="2" t="s">
        <v>3193</v>
      </c>
      <c r="B481" s="3">
        <v>43624</v>
      </c>
      <c r="C481" s="2" t="s">
        <v>3194</v>
      </c>
      <c r="D481" t="s">
        <v>6177</v>
      </c>
      <c r="E481" s="2">
        <v>6</v>
      </c>
      <c r="F481" s="2" t="str">
        <f>_xlfn.XLOOKUP(C481,customers!$A$2:$A$1001,customers!$B$2:$B$1001,,0)</f>
        <v>Ailey Brash</v>
      </c>
      <c r="G481" s="2" t="str">
        <f>_xlfn.XLOOKUP(C481,customers!$A$1:$A$1001,customers!$G$1:$G$1001,,0)</f>
        <v>United States</v>
      </c>
      <c r="H481" t="str">
        <f>INDEX(products!$A$1:$G$49,MATCH(RFM_prep!$D481,products!$A$1:$A$49,0),MATCH(RFM_prep!H$2,products!$A$1:$G$1,0))</f>
        <v>Rob</v>
      </c>
      <c r="I481">
        <f>INDEX(products!$A$1:$G$49,MATCH(RFM_prep!$D481,products!$A$1:$A$49,0),MATCH(RFM_prep!I$2,products!$A$1:$G$1,0))</f>
        <v>8.9499999999999993</v>
      </c>
      <c r="J481">
        <f>I481*E481</f>
        <v>53.699999999999996</v>
      </c>
      <c r="K481" t="str">
        <f>_xlfn.XLOOKUP(C481,customers!$A$2:$A$1001,customers!$I$2:$I$1001,,0)</f>
        <v>Yes</v>
      </c>
      <c r="L481" t="str">
        <f t="shared" si="35"/>
        <v>1169</v>
      </c>
      <c r="N481" s="6" t="s">
        <v>5142</v>
      </c>
      <c r="O481" s="8">
        <v>44134</v>
      </c>
      <c r="P481" s="7">
        <v>1</v>
      </c>
      <c r="Q481" s="7">
        <v>47.55</v>
      </c>
      <c r="S481" t="s">
        <v>5142</v>
      </c>
      <c r="T481" s="8">
        <v>44134</v>
      </c>
      <c r="U481">
        <v>1</v>
      </c>
      <c r="V481">
        <v>47.55</v>
      </c>
      <c r="W481" s="7">
        <v>659</v>
      </c>
      <c r="X481">
        <f t="shared" si="36"/>
        <v>4</v>
      </c>
      <c r="Y481">
        <f t="shared" si="37"/>
        <v>0</v>
      </c>
      <c r="Z481">
        <f t="shared" si="38"/>
        <v>6</v>
      </c>
      <c r="AA481" s="10">
        <f t="shared" si="39"/>
        <v>3.3333333333333335</v>
      </c>
      <c r="AB481"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Need Attention</v>
      </c>
      <c r="AC481" t="str">
        <f>_xlfn.XLOOKUP(table_RFM_processed[[#This Row],[Customer ID]],table_RFM_preprocess[Customer ID],table_RFM_preprocess[Loyalty Card],,0)</f>
        <v>Yes</v>
      </c>
    </row>
    <row r="482" spans="1:29" x14ac:dyDescent="0.25">
      <c r="A482" s="2" t="s">
        <v>3193</v>
      </c>
      <c r="B482" s="3">
        <v>43624</v>
      </c>
      <c r="C482" s="2" t="s">
        <v>3194</v>
      </c>
      <c r="D482" t="s">
        <v>6166</v>
      </c>
      <c r="E482" s="2">
        <v>4</v>
      </c>
      <c r="F482" s="2" t="str">
        <f>_xlfn.XLOOKUP(C482,customers!$A$2:$A$1001,customers!$B$2:$B$1001,,0)</f>
        <v>Ailey Brash</v>
      </c>
      <c r="G482" s="2" t="str">
        <f>_xlfn.XLOOKUP(C482,customers!$A$1:$A$1001,customers!$G$1:$G$1001,,0)</f>
        <v>United States</v>
      </c>
      <c r="H482" t="str">
        <f>INDEX(products!$A$1:$G$49,MATCH(RFM_prep!$D482,products!$A$1:$A$49,0),MATCH(RFM_prep!H$2,products!$A$1:$G$1,0))</f>
        <v>Exc</v>
      </c>
      <c r="I482">
        <f>INDEX(products!$A$1:$G$49,MATCH(RFM_prep!$D482,products!$A$1:$A$49,0),MATCH(RFM_prep!I$2,products!$A$1:$G$1,0))</f>
        <v>31.624999999999996</v>
      </c>
      <c r="J482">
        <f>I482*E482</f>
        <v>126.49999999999999</v>
      </c>
      <c r="K482" t="str">
        <f>_xlfn.XLOOKUP(C482,customers!$A$2:$A$1001,customers!$I$2:$I$1001,,0)</f>
        <v>Yes</v>
      </c>
      <c r="L482" t="str">
        <f t="shared" si="35"/>
        <v>1169</v>
      </c>
      <c r="N482" s="6" t="s">
        <v>5392</v>
      </c>
      <c r="O482" s="8">
        <v>44792</v>
      </c>
      <c r="P482" s="7">
        <v>1</v>
      </c>
      <c r="Q482" s="7">
        <v>29.784999999999997</v>
      </c>
      <c r="S482" t="s">
        <v>5392</v>
      </c>
      <c r="T482" s="8">
        <v>44792</v>
      </c>
      <c r="U482">
        <v>1</v>
      </c>
      <c r="V482">
        <v>29.784999999999997</v>
      </c>
      <c r="W482" s="7">
        <v>1</v>
      </c>
      <c r="X482">
        <f t="shared" si="36"/>
        <v>9</v>
      </c>
      <c r="Y482">
        <f t="shared" si="37"/>
        <v>0</v>
      </c>
      <c r="Z482">
        <f t="shared" si="38"/>
        <v>4</v>
      </c>
      <c r="AA482" s="10">
        <f t="shared" si="39"/>
        <v>4.333333333333333</v>
      </c>
      <c r="AB482"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Need Attention</v>
      </c>
      <c r="AC482" t="str">
        <f>_xlfn.XLOOKUP(table_RFM_processed[[#This Row],[Customer ID]],table_RFM_preprocess[Customer ID],table_RFM_preprocess[Loyalty Card],,0)</f>
        <v>Yes</v>
      </c>
    </row>
    <row r="483" spans="1:29" x14ac:dyDescent="0.25">
      <c r="A483" s="2" t="s">
        <v>3193</v>
      </c>
      <c r="B483" s="3">
        <v>43624</v>
      </c>
      <c r="C483" s="2" t="s">
        <v>3194</v>
      </c>
      <c r="D483" t="s">
        <v>6156</v>
      </c>
      <c r="E483" s="2">
        <v>1</v>
      </c>
      <c r="F483" s="2" t="str">
        <f>_xlfn.XLOOKUP(C483,customers!$A$2:$A$1001,customers!$B$2:$B$1001,,0)</f>
        <v>Ailey Brash</v>
      </c>
      <c r="G483" s="2" t="str">
        <f>_xlfn.XLOOKUP(C483,customers!$A$1:$A$1001,customers!$G$1:$G$1001,,0)</f>
        <v>United States</v>
      </c>
      <c r="H483" t="str">
        <f>INDEX(products!$A$1:$G$49,MATCH(RFM_prep!$D483,products!$A$1:$A$49,0),MATCH(RFM_prep!H$2,products!$A$1:$G$1,0))</f>
        <v>Exc</v>
      </c>
      <c r="I483">
        <f>INDEX(products!$A$1:$G$49,MATCH(RFM_prep!$D483,products!$A$1:$A$49,0),MATCH(RFM_prep!I$2,products!$A$1:$G$1,0))</f>
        <v>4.125</v>
      </c>
      <c r="J483">
        <f>I483*E483</f>
        <v>4.125</v>
      </c>
      <c r="K483" t="str">
        <f>_xlfn.XLOOKUP(C483,customers!$A$2:$A$1001,customers!$I$2:$I$1001,,0)</f>
        <v>Yes</v>
      </c>
      <c r="L483" t="str">
        <f t="shared" si="35"/>
        <v>1169</v>
      </c>
      <c r="N483" s="6" t="s">
        <v>3819</v>
      </c>
      <c r="O483" s="8">
        <v>43671</v>
      </c>
      <c r="P483" s="7">
        <v>1</v>
      </c>
      <c r="Q483" s="7">
        <v>204.92999999999995</v>
      </c>
      <c r="S483" t="s">
        <v>3819</v>
      </c>
      <c r="T483" s="8">
        <v>43671</v>
      </c>
      <c r="U483">
        <v>1</v>
      </c>
      <c r="V483">
        <v>204.92999999999995</v>
      </c>
      <c r="W483" s="7">
        <v>1122</v>
      </c>
      <c r="X483">
        <f t="shared" si="36"/>
        <v>1</v>
      </c>
      <c r="Y483">
        <f t="shared" si="37"/>
        <v>0</v>
      </c>
      <c r="Z483">
        <f t="shared" si="38"/>
        <v>9</v>
      </c>
      <c r="AA483" s="10">
        <f t="shared" si="39"/>
        <v>3.3333333333333335</v>
      </c>
      <c r="AB483"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Need Attention</v>
      </c>
      <c r="AC483" t="str">
        <f>_xlfn.XLOOKUP(table_RFM_processed[[#This Row],[Customer ID]],table_RFM_preprocess[Customer ID],table_RFM_preprocess[Loyalty Card],,0)</f>
        <v>No</v>
      </c>
    </row>
    <row r="484" spans="1:29" x14ac:dyDescent="0.25">
      <c r="A484" s="2" t="s">
        <v>3208</v>
      </c>
      <c r="B484" s="3">
        <v>43747</v>
      </c>
      <c r="C484" s="2" t="s">
        <v>3209</v>
      </c>
      <c r="D484" t="s">
        <v>6179</v>
      </c>
      <c r="E484" s="2">
        <v>2</v>
      </c>
      <c r="F484" s="2" t="str">
        <f>_xlfn.XLOOKUP(C484,customers!$A$2:$A$1001,customers!$B$2:$B$1001,,0)</f>
        <v>Nanny Izhakov</v>
      </c>
      <c r="G484" s="2" t="str">
        <f>_xlfn.XLOOKUP(C484,customers!$A$1:$A$1001,customers!$G$1:$G$1001,,0)</f>
        <v>United Kingdom</v>
      </c>
      <c r="H484" t="str">
        <f>INDEX(products!$A$1:$G$49,MATCH(RFM_prep!$D484,products!$A$1:$A$49,0),MATCH(RFM_prep!H$2,products!$A$1:$G$1,0))</f>
        <v>Rob</v>
      </c>
      <c r="I484">
        <f>INDEX(products!$A$1:$G$49,MATCH(RFM_prep!$D484,products!$A$1:$A$49,0),MATCH(RFM_prep!I$2,products!$A$1:$G$1,0))</f>
        <v>11.95</v>
      </c>
      <c r="J484">
        <f>I484*E484</f>
        <v>23.9</v>
      </c>
      <c r="K484" t="str">
        <f>_xlfn.XLOOKUP(C484,customers!$A$2:$A$1001,customers!$I$2:$I$1001,,0)</f>
        <v>No</v>
      </c>
      <c r="L484" t="str">
        <f t="shared" si="35"/>
        <v>1046</v>
      </c>
      <c r="N484" s="6" t="s">
        <v>2286</v>
      </c>
      <c r="O484" s="8">
        <v>44563</v>
      </c>
      <c r="P484" s="7">
        <v>1</v>
      </c>
      <c r="Q484" s="7">
        <v>51.749999999999993</v>
      </c>
      <c r="S484" t="s">
        <v>2286</v>
      </c>
      <c r="T484" s="8">
        <v>44563</v>
      </c>
      <c r="U484">
        <v>1</v>
      </c>
      <c r="V484">
        <v>51.749999999999993</v>
      </c>
      <c r="W484" s="7">
        <v>230</v>
      </c>
      <c r="X484">
        <f t="shared" si="36"/>
        <v>8</v>
      </c>
      <c r="Y484">
        <f t="shared" si="37"/>
        <v>0</v>
      </c>
      <c r="Z484">
        <f t="shared" si="38"/>
        <v>7</v>
      </c>
      <c r="AA484" s="10">
        <f t="shared" si="39"/>
        <v>5</v>
      </c>
      <c r="AB484"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Potential Promising</v>
      </c>
      <c r="AC484" t="str">
        <f>_xlfn.XLOOKUP(table_RFM_processed[[#This Row],[Customer ID]],table_RFM_preprocess[Customer ID],table_RFM_preprocess[Loyalty Card],,0)</f>
        <v>Yes</v>
      </c>
    </row>
    <row r="485" spans="1:29" x14ac:dyDescent="0.25">
      <c r="A485" s="2" t="s">
        <v>3214</v>
      </c>
      <c r="B485" s="3">
        <v>44247</v>
      </c>
      <c r="C485" s="2" t="s">
        <v>3215</v>
      </c>
      <c r="D485" t="s">
        <v>6185</v>
      </c>
      <c r="E485" s="2">
        <v>5</v>
      </c>
      <c r="F485" s="2" t="str">
        <f>_xlfn.XLOOKUP(C485,customers!$A$2:$A$1001,customers!$B$2:$B$1001,,0)</f>
        <v>Stanly Keets</v>
      </c>
      <c r="G485" s="2" t="str">
        <f>_xlfn.XLOOKUP(C485,customers!$A$1:$A$1001,customers!$G$1:$G$1001,,0)</f>
        <v>United States</v>
      </c>
      <c r="H485" t="str">
        <f>INDEX(products!$A$1:$G$49,MATCH(RFM_prep!$D485,products!$A$1:$A$49,0),MATCH(RFM_prep!H$2,products!$A$1:$G$1,0))</f>
        <v>Exc</v>
      </c>
      <c r="I485">
        <f>INDEX(products!$A$1:$G$49,MATCH(RFM_prep!$D485,products!$A$1:$A$49,0),MATCH(RFM_prep!I$2,products!$A$1:$G$1,0))</f>
        <v>27.945</v>
      </c>
      <c r="J485">
        <f>I485*E485</f>
        <v>139.72499999999999</v>
      </c>
      <c r="K485" t="str">
        <f>_xlfn.XLOOKUP(C485,customers!$A$2:$A$1001,customers!$I$2:$I$1001,,0)</f>
        <v>Yes</v>
      </c>
      <c r="L485" t="str">
        <f t="shared" si="35"/>
        <v>546</v>
      </c>
      <c r="N485" s="6" t="s">
        <v>1666</v>
      </c>
      <c r="O485" s="8">
        <v>44105</v>
      </c>
      <c r="P485" s="7">
        <v>1</v>
      </c>
      <c r="Q485" s="7">
        <v>6.75</v>
      </c>
      <c r="S485" t="s">
        <v>1666</v>
      </c>
      <c r="T485" s="8">
        <v>44105</v>
      </c>
      <c r="U485">
        <v>1</v>
      </c>
      <c r="V485">
        <v>6.75</v>
      </c>
      <c r="W485" s="7">
        <v>688</v>
      </c>
      <c r="X485">
        <f t="shared" si="36"/>
        <v>4</v>
      </c>
      <c r="Y485">
        <f t="shared" si="37"/>
        <v>0</v>
      </c>
      <c r="Z485">
        <f t="shared" si="38"/>
        <v>0</v>
      </c>
      <c r="AA485" s="10">
        <f t="shared" si="39"/>
        <v>1.3333333333333333</v>
      </c>
      <c r="AB485"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At Risk</v>
      </c>
      <c r="AC485" t="str">
        <f>_xlfn.XLOOKUP(table_RFM_processed[[#This Row],[Customer ID]],table_RFM_preprocess[Customer ID],table_RFM_preprocess[Loyalty Card],,0)</f>
        <v>No</v>
      </c>
    </row>
    <row r="486" spans="1:29" x14ac:dyDescent="0.25">
      <c r="A486" s="2" t="s">
        <v>3220</v>
      </c>
      <c r="B486" s="3">
        <v>43790</v>
      </c>
      <c r="C486" s="2" t="s">
        <v>3221</v>
      </c>
      <c r="D486" t="s">
        <v>6165</v>
      </c>
      <c r="E486" s="2">
        <v>2</v>
      </c>
      <c r="F486" s="2" t="str">
        <f>_xlfn.XLOOKUP(C486,customers!$A$2:$A$1001,customers!$B$2:$B$1001,,0)</f>
        <v>Orion Dyott</v>
      </c>
      <c r="G486" s="2" t="str">
        <f>_xlfn.XLOOKUP(C486,customers!$A$1:$A$1001,customers!$G$1:$G$1001,,0)</f>
        <v>United States</v>
      </c>
      <c r="H486" t="str">
        <f>INDEX(products!$A$1:$G$49,MATCH(RFM_prep!$D486,products!$A$1:$A$49,0),MATCH(RFM_prep!H$2,products!$A$1:$G$1,0))</f>
        <v>Lib</v>
      </c>
      <c r="I486">
        <f>INDEX(products!$A$1:$G$49,MATCH(RFM_prep!$D486,products!$A$1:$A$49,0),MATCH(RFM_prep!I$2,products!$A$1:$G$1,0))</f>
        <v>29.784999999999997</v>
      </c>
      <c r="J486">
        <f>I486*E486</f>
        <v>59.569999999999993</v>
      </c>
      <c r="K486" t="str">
        <f>_xlfn.XLOOKUP(C486,customers!$A$2:$A$1001,customers!$I$2:$I$1001,,0)</f>
        <v>Yes</v>
      </c>
      <c r="L486" t="str">
        <f t="shared" si="35"/>
        <v>1003</v>
      </c>
      <c r="N486" s="6" t="s">
        <v>4712</v>
      </c>
      <c r="O486" s="8">
        <v>43501</v>
      </c>
      <c r="P486" s="7">
        <v>1</v>
      </c>
      <c r="Q486" s="7">
        <v>34.92</v>
      </c>
      <c r="S486" t="s">
        <v>4712</v>
      </c>
      <c r="T486" s="8">
        <v>43501</v>
      </c>
      <c r="U486">
        <v>1</v>
      </c>
      <c r="V486">
        <v>34.92</v>
      </c>
      <c r="W486" s="7">
        <v>1292</v>
      </c>
      <c r="X486">
        <f t="shared" si="36"/>
        <v>0</v>
      </c>
      <c r="Y486">
        <f t="shared" si="37"/>
        <v>0</v>
      </c>
      <c r="Z486">
        <f t="shared" si="38"/>
        <v>5</v>
      </c>
      <c r="AA486" s="10">
        <f t="shared" si="39"/>
        <v>1.6666666666666667</v>
      </c>
      <c r="AB486"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At Risk</v>
      </c>
      <c r="AC486" t="str">
        <f>_xlfn.XLOOKUP(table_RFM_processed[[#This Row],[Customer ID]],table_RFM_preprocess[Customer ID],table_RFM_preprocess[Loyalty Card],,0)</f>
        <v>Yes</v>
      </c>
    </row>
    <row r="487" spans="1:29" x14ac:dyDescent="0.25">
      <c r="A487" s="2" t="s">
        <v>3225</v>
      </c>
      <c r="B487" s="3">
        <v>44479</v>
      </c>
      <c r="C487" s="2" t="s">
        <v>3226</v>
      </c>
      <c r="D487" t="s">
        <v>6161</v>
      </c>
      <c r="E487" s="2">
        <v>6</v>
      </c>
      <c r="F487" s="2" t="str">
        <f>_xlfn.XLOOKUP(C487,customers!$A$2:$A$1001,customers!$B$2:$B$1001,,0)</f>
        <v>Keefer Cake</v>
      </c>
      <c r="G487" s="2" t="str">
        <f>_xlfn.XLOOKUP(C487,customers!$A$1:$A$1001,customers!$G$1:$G$1001,,0)</f>
        <v>United States</v>
      </c>
      <c r="H487" t="str">
        <f>INDEX(products!$A$1:$G$49,MATCH(RFM_prep!$D487,products!$A$1:$A$49,0),MATCH(RFM_prep!H$2,products!$A$1:$G$1,0))</f>
        <v>Lib</v>
      </c>
      <c r="I487">
        <f>INDEX(products!$A$1:$G$49,MATCH(RFM_prep!$D487,products!$A$1:$A$49,0),MATCH(RFM_prep!I$2,products!$A$1:$G$1,0))</f>
        <v>9.51</v>
      </c>
      <c r="J487">
        <f>I487*E487</f>
        <v>57.06</v>
      </c>
      <c r="K487" t="str">
        <f>_xlfn.XLOOKUP(C487,customers!$A$2:$A$1001,customers!$I$2:$I$1001,,0)</f>
        <v>No</v>
      </c>
      <c r="L487" t="str">
        <f t="shared" si="35"/>
        <v>314</v>
      </c>
      <c r="N487" s="6" t="s">
        <v>3284</v>
      </c>
      <c r="O487" s="8">
        <v>44132</v>
      </c>
      <c r="P487" s="7">
        <v>1</v>
      </c>
      <c r="Q487" s="7">
        <v>31.7</v>
      </c>
      <c r="S487" t="s">
        <v>3284</v>
      </c>
      <c r="T487" s="8">
        <v>44132</v>
      </c>
      <c r="U487">
        <v>1</v>
      </c>
      <c r="V487">
        <v>31.7</v>
      </c>
      <c r="W487" s="7">
        <v>661</v>
      </c>
      <c r="X487">
        <f t="shared" si="36"/>
        <v>4</v>
      </c>
      <c r="Y487">
        <f t="shared" si="37"/>
        <v>0</v>
      </c>
      <c r="Z487">
        <f t="shared" si="38"/>
        <v>5</v>
      </c>
      <c r="AA487" s="10">
        <f t="shared" si="39"/>
        <v>3</v>
      </c>
      <c r="AB487"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Need Attention</v>
      </c>
      <c r="AC487" t="str">
        <f>_xlfn.XLOOKUP(table_RFM_processed[[#This Row],[Customer ID]],table_RFM_preprocess[Customer ID],table_RFM_preprocess[Loyalty Card],,0)</f>
        <v>No</v>
      </c>
    </row>
    <row r="488" spans="1:29" x14ac:dyDescent="0.25">
      <c r="A488" s="2" t="s">
        <v>3230</v>
      </c>
      <c r="B488" s="3">
        <v>44413</v>
      </c>
      <c r="C488" s="2" t="s">
        <v>3231</v>
      </c>
      <c r="D488" t="s">
        <v>6178</v>
      </c>
      <c r="E488" s="2">
        <v>6</v>
      </c>
      <c r="F488" s="2" t="str">
        <f>_xlfn.XLOOKUP(C488,customers!$A$2:$A$1001,customers!$B$2:$B$1001,,0)</f>
        <v>Morna Hansed</v>
      </c>
      <c r="G488" s="2" t="str">
        <f>_xlfn.XLOOKUP(C488,customers!$A$1:$A$1001,customers!$G$1:$G$1001,,0)</f>
        <v>Ireland</v>
      </c>
      <c r="H488" t="str">
        <f>INDEX(products!$A$1:$G$49,MATCH(RFM_prep!$D488,products!$A$1:$A$49,0),MATCH(RFM_prep!H$2,products!$A$1:$G$1,0))</f>
        <v>Rob</v>
      </c>
      <c r="I488">
        <f>INDEX(products!$A$1:$G$49,MATCH(RFM_prep!$D488,products!$A$1:$A$49,0),MATCH(RFM_prep!I$2,products!$A$1:$G$1,0))</f>
        <v>3.5849999999999995</v>
      </c>
      <c r="J488">
        <f>I488*E488</f>
        <v>21.509999999999998</v>
      </c>
      <c r="K488" t="str">
        <f>_xlfn.XLOOKUP(C488,customers!$A$2:$A$1001,customers!$I$2:$I$1001,,0)</f>
        <v>Yes</v>
      </c>
      <c r="L488" t="str">
        <f t="shared" si="35"/>
        <v>380</v>
      </c>
      <c r="N488" s="6" t="s">
        <v>745</v>
      </c>
      <c r="O488" s="8">
        <v>44592</v>
      </c>
      <c r="P488" s="7">
        <v>1</v>
      </c>
      <c r="Q488" s="7">
        <v>178.70999999999998</v>
      </c>
      <c r="S488" t="s">
        <v>745</v>
      </c>
      <c r="T488" s="8">
        <v>44592</v>
      </c>
      <c r="U488">
        <v>1</v>
      </c>
      <c r="V488">
        <v>178.70999999999998</v>
      </c>
      <c r="W488" s="7">
        <v>201</v>
      </c>
      <c r="X488">
        <f t="shared" si="36"/>
        <v>8</v>
      </c>
      <c r="Y488">
        <f t="shared" si="37"/>
        <v>0</v>
      </c>
      <c r="Z488">
        <f t="shared" si="38"/>
        <v>9</v>
      </c>
      <c r="AA488" s="10">
        <f t="shared" si="39"/>
        <v>5.666666666666667</v>
      </c>
      <c r="AB488"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Need Attention</v>
      </c>
      <c r="AC488" t="str">
        <f>_xlfn.XLOOKUP(table_RFM_processed[[#This Row],[Customer ID]],table_RFM_preprocess[Customer ID],table_RFM_preprocess[Loyalty Card],,0)</f>
        <v>No</v>
      </c>
    </row>
    <row r="489" spans="1:29" x14ac:dyDescent="0.25">
      <c r="A489" s="2" t="s">
        <v>3236</v>
      </c>
      <c r="B489" s="3">
        <v>44043</v>
      </c>
      <c r="C489" s="2" t="s">
        <v>3237</v>
      </c>
      <c r="D489" t="s">
        <v>6160</v>
      </c>
      <c r="E489" s="2">
        <v>6</v>
      </c>
      <c r="F489" s="2" t="str">
        <f>_xlfn.XLOOKUP(C489,customers!$A$2:$A$1001,customers!$B$2:$B$1001,,0)</f>
        <v>Franny Kienlein</v>
      </c>
      <c r="G489" s="2" t="str">
        <f>_xlfn.XLOOKUP(C489,customers!$A$1:$A$1001,customers!$G$1:$G$1001,,0)</f>
        <v>Ireland</v>
      </c>
      <c r="H489" t="str">
        <f>INDEX(products!$A$1:$G$49,MATCH(RFM_prep!$D489,products!$A$1:$A$49,0),MATCH(RFM_prep!H$2,products!$A$1:$G$1,0))</f>
        <v>Lib</v>
      </c>
      <c r="I489">
        <f>INDEX(products!$A$1:$G$49,MATCH(RFM_prep!$D489,products!$A$1:$A$49,0),MATCH(RFM_prep!I$2,products!$A$1:$G$1,0))</f>
        <v>8.73</v>
      </c>
      <c r="J489">
        <f>I489*E489</f>
        <v>52.38</v>
      </c>
      <c r="K489" t="str">
        <f>_xlfn.XLOOKUP(C489,customers!$A$2:$A$1001,customers!$I$2:$I$1001,,0)</f>
        <v>Yes</v>
      </c>
      <c r="L489" t="str">
        <f t="shared" si="35"/>
        <v>750</v>
      </c>
      <c r="N489" s="6" t="s">
        <v>5496</v>
      </c>
      <c r="O489" s="8">
        <v>43664</v>
      </c>
      <c r="P489" s="7">
        <v>1</v>
      </c>
      <c r="Q489" s="7">
        <v>123.50999999999999</v>
      </c>
      <c r="S489" t="s">
        <v>5496</v>
      </c>
      <c r="T489" s="8">
        <v>43664</v>
      </c>
      <c r="U489">
        <v>1</v>
      </c>
      <c r="V489">
        <v>123.50999999999999</v>
      </c>
      <c r="W489" s="7">
        <v>1129</v>
      </c>
      <c r="X489">
        <f t="shared" si="36"/>
        <v>1</v>
      </c>
      <c r="Y489">
        <f t="shared" si="37"/>
        <v>0</v>
      </c>
      <c r="Z489">
        <f t="shared" si="38"/>
        <v>9</v>
      </c>
      <c r="AA489" s="10">
        <f t="shared" si="39"/>
        <v>3.3333333333333335</v>
      </c>
      <c r="AB489"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Need Attention</v>
      </c>
      <c r="AC489" t="str">
        <f>_xlfn.XLOOKUP(table_RFM_processed[[#This Row],[Customer ID]],table_RFM_preprocess[Customer ID],table_RFM_preprocess[Loyalty Card],,0)</f>
        <v>No</v>
      </c>
    </row>
    <row r="490" spans="1:29" x14ac:dyDescent="0.25">
      <c r="A490" s="2" t="s">
        <v>3242</v>
      </c>
      <c r="B490" s="3">
        <v>44093</v>
      </c>
      <c r="C490" s="2" t="s">
        <v>3243</v>
      </c>
      <c r="D490" t="s">
        <v>6183</v>
      </c>
      <c r="E490" s="2">
        <v>6</v>
      </c>
      <c r="F490" s="2" t="str">
        <f>_xlfn.XLOOKUP(C490,customers!$A$2:$A$1001,customers!$B$2:$B$1001,,0)</f>
        <v>Klarika Egglestone</v>
      </c>
      <c r="G490" s="2" t="str">
        <f>_xlfn.XLOOKUP(C490,customers!$A$1:$A$1001,customers!$G$1:$G$1001,,0)</f>
        <v>Ireland</v>
      </c>
      <c r="H490" t="str">
        <f>INDEX(products!$A$1:$G$49,MATCH(RFM_prep!$D490,products!$A$1:$A$49,0),MATCH(RFM_prep!H$2,products!$A$1:$G$1,0))</f>
        <v>Exc</v>
      </c>
      <c r="I490">
        <f>INDEX(products!$A$1:$G$49,MATCH(RFM_prep!$D490,products!$A$1:$A$49,0),MATCH(RFM_prep!I$2,products!$A$1:$G$1,0))</f>
        <v>12.15</v>
      </c>
      <c r="J490">
        <f>I490*E490</f>
        <v>72.900000000000006</v>
      </c>
      <c r="K490" t="str">
        <f>_xlfn.XLOOKUP(C490,customers!$A$2:$A$1001,customers!$I$2:$I$1001,,0)</f>
        <v>No</v>
      </c>
      <c r="L490" t="str">
        <f t="shared" si="35"/>
        <v>700</v>
      </c>
      <c r="N490" s="6" t="s">
        <v>5188</v>
      </c>
      <c r="O490" s="8">
        <v>44603</v>
      </c>
      <c r="P490" s="7">
        <v>3</v>
      </c>
      <c r="Q490" s="7">
        <v>46.83</v>
      </c>
      <c r="S490" t="s">
        <v>5188</v>
      </c>
      <c r="T490" s="8">
        <v>44603</v>
      </c>
      <c r="U490">
        <v>3</v>
      </c>
      <c r="V490">
        <v>46.83</v>
      </c>
      <c r="W490" s="7">
        <v>190</v>
      </c>
      <c r="X490">
        <f t="shared" si="36"/>
        <v>8</v>
      </c>
      <c r="Y490">
        <f t="shared" si="37"/>
        <v>9</v>
      </c>
      <c r="Z490">
        <f t="shared" si="38"/>
        <v>6</v>
      </c>
      <c r="AA490" s="10">
        <f t="shared" si="39"/>
        <v>7.666666666666667</v>
      </c>
      <c r="AB490"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Promising</v>
      </c>
      <c r="AC490" t="str">
        <f>_xlfn.XLOOKUP(table_RFM_processed[[#This Row],[Customer ID]],table_RFM_preprocess[Customer ID],table_RFM_preprocess[Loyalty Card],,0)</f>
        <v>Yes</v>
      </c>
    </row>
    <row r="491" spans="1:29" x14ac:dyDescent="0.25">
      <c r="A491" s="2" t="s">
        <v>3248</v>
      </c>
      <c r="B491" s="3">
        <v>43954</v>
      </c>
      <c r="C491" s="2" t="s">
        <v>3249</v>
      </c>
      <c r="D491" t="s">
        <v>6174</v>
      </c>
      <c r="E491" s="2">
        <v>5</v>
      </c>
      <c r="F491" s="2" t="str">
        <f>_xlfn.XLOOKUP(C491,customers!$A$2:$A$1001,customers!$B$2:$B$1001,,0)</f>
        <v>Becky Semkins</v>
      </c>
      <c r="G491" s="2" t="str">
        <f>_xlfn.XLOOKUP(C491,customers!$A$1:$A$1001,customers!$G$1:$G$1001,,0)</f>
        <v>Ireland</v>
      </c>
      <c r="H491" t="str">
        <f>INDEX(products!$A$1:$G$49,MATCH(RFM_prep!$D491,products!$A$1:$A$49,0),MATCH(RFM_prep!H$2,products!$A$1:$G$1,0))</f>
        <v>Rob</v>
      </c>
      <c r="I491">
        <f>INDEX(products!$A$1:$G$49,MATCH(RFM_prep!$D491,products!$A$1:$A$49,0),MATCH(RFM_prep!I$2,products!$A$1:$G$1,0))</f>
        <v>2.9849999999999999</v>
      </c>
      <c r="J491">
        <f>I491*E491</f>
        <v>14.924999999999999</v>
      </c>
      <c r="K491" t="str">
        <f>_xlfn.XLOOKUP(C491,customers!$A$2:$A$1001,customers!$I$2:$I$1001,,0)</f>
        <v>Yes</v>
      </c>
      <c r="L491" t="str">
        <f t="shared" si="35"/>
        <v>839</v>
      </c>
      <c r="N491" s="6" t="s">
        <v>937</v>
      </c>
      <c r="O491" s="8">
        <v>44633</v>
      </c>
      <c r="P491" s="7">
        <v>1</v>
      </c>
      <c r="Q491" s="7">
        <v>47.8</v>
      </c>
      <c r="S491" t="s">
        <v>937</v>
      </c>
      <c r="T491" s="8">
        <v>44633</v>
      </c>
      <c r="U491">
        <v>1</v>
      </c>
      <c r="V491">
        <v>47.8</v>
      </c>
      <c r="W491" s="7">
        <v>160</v>
      </c>
      <c r="X491">
        <f t="shared" si="36"/>
        <v>8</v>
      </c>
      <c r="Y491">
        <f t="shared" si="37"/>
        <v>0</v>
      </c>
      <c r="Z491">
        <f t="shared" si="38"/>
        <v>6</v>
      </c>
      <c r="AA491" s="10">
        <f t="shared" si="39"/>
        <v>4.666666666666667</v>
      </c>
      <c r="AB491"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Need Attention</v>
      </c>
      <c r="AC491" t="str">
        <f>_xlfn.XLOOKUP(table_RFM_processed[[#This Row],[Customer ID]],table_RFM_preprocess[Customer ID],table_RFM_preprocess[Loyalty Card],,0)</f>
        <v>No</v>
      </c>
    </row>
    <row r="492" spans="1:29" x14ac:dyDescent="0.25">
      <c r="A492" s="2" t="s">
        <v>3254</v>
      </c>
      <c r="B492" s="3">
        <v>43654</v>
      </c>
      <c r="C492" s="2" t="s">
        <v>3255</v>
      </c>
      <c r="D492" t="s">
        <v>6170</v>
      </c>
      <c r="E492" s="2">
        <v>6</v>
      </c>
      <c r="F492" s="2" t="str">
        <f>_xlfn.XLOOKUP(C492,customers!$A$2:$A$1001,customers!$B$2:$B$1001,,0)</f>
        <v>Sean Lorenzetti</v>
      </c>
      <c r="G492" s="2" t="str">
        <f>_xlfn.XLOOKUP(C492,customers!$A$1:$A$1001,customers!$G$1:$G$1001,,0)</f>
        <v>United States</v>
      </c>
      <c r="H492" t="str">
        <f>INDEX(products!$A$1:$G$49,MATCH(RFM_prep!$D492,products!$A$1:$A$49,0),MATCH(RFM_prep!H$2,products!$A$1:$G$1,0))</f>
        <v>Lib</v>
      </c>
      <c r="I492">
        <f>INDEX(products!$A$1:$G$49,MATCH(RFM_prep!$D492,products!$A$1:$A$49,0),MATCH(RFM_prep!I$2,products!$A$1:$G$1,0))</f>
        <v>15.85</v>
      </c>
      <c r="J492">
        <f>I492*E492</f>
        <v>95.1</v>
      </c>
      <c r="K492" t="str">
        <f>_xlfn.XLOOKUP(C492,customers!$A$2:$A$1001,customers!$I$2:$I$1001,,0)</f>
        <v>No</v>
      </c>
      <c r="L492" t="str">
        <f t="shared" si="35"/>
        <v>1139</v>
      </c>
      <c r="N492" s="6" t="s">
        <v>1205</v>
      </c>
      <c r="O492" s="8">
        <v>44510</v>
      </c>
      <c r="P492" s="7">
        <v>1</v>
      </c>
      <c r="Q492" s="7">
        <v>77.699999999999989</v>
      </c>
      <c r="S492" t="s">
        <v>1205</v>
      </c>
      <c r="T492" s="8">
        <v>44510</v>
      </c>
      <c r="U492">
        <v>1</v>
      </c>
      <c r="V492">
        <v>77.699999999999989</v>
      </c>
      <c r="W492" s="7">
        <v>283</v>
      </c>
      <c r="X492">
        <f t="shared" si="36"/>
        <v>7</v>
      </c>
      <c r="Y492">
        <f t="shared" si="37"/>
        <v>0</v>
      </c>
      <c r="Z492">
        <f t="shared" si="38"/>
        <v>8</v>
      </c>
      <c r="AA492" s="10">
        <f t="shared" si="39"/>
        <v>5</v>
      </c>
      <c r="AB492"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Potential Promising</v>
      </c>
      <c r="AC492" t="str">
        <f>_xlfn.XLOOKUP(table_RFM_processed[[#This Row],[Customer ID]],table_RFM_preprocess[Customer ID],table_RFM_preprocess[Loyalty Card],,0)</f>
        <v>No</v>
      </c>
    </row>
    <row r="493" spans="1:29" x14ac:dyDescent="0.25">
      <c r="A493" s="2" t="s">
        <v>3260</v>
      </c>
      <c r="B493" s="3">
        <v>43764</v>
      </c>
      <c r="C493" s="2" t="s">
        <v>3261</v>
      </c>
      <c r="D493" t="s">
        <v>6169</v>
      </c>
      <c r="E493" s="2">
        <v>2</v>
      </c>
      <c r="F493" s="2" t="str">
        <f>_xlfn.XLOOKUP(C493,customers!$A$2:$A$1001,customers!$B$2:$B$1001,,0)</f>
        <v>Bob Giannazzi</v>
      </c>
      <c r="G493" s="2" t="str">
        <f>_xlfn.XLOOKUP(C493,customers!$A$1:$A$1001,customers!$G$1:$G$1001,,0)</f>
        <v>United States</v>
      </c>
      <c r="H493" t="str">
        <f>INDEX(products!$A$1:$G$49,MATCH(RFM_prep!$D493,products!$A$1:$A$49,0),MATCH(RFM_prep!H$2,products!$A$1:$G$1,0))</f>
        <v>Lib</v>
      </c>
      <c r="I493">
        <f>INDEX(products!$A$1:$G$49,MATCH(RFM_prep!$D493,products!$A$1:$A$49,0),MATCH(RFM_prep!I$2,products!$A$1:$G$1,0))</f>
        <v>7.77</v>
      </c>
      <c r="J493">
        <f>I493*E493</f>
        <v>15.54</v>
      </c>
      <c r="K493" t="str">
        <f>_xlfn.XLOOKUP(C493,customers!$A$2:$A$1001,customers!$I$2:$I$1001,,0)</f>
        <v>No</v>
      </c>
      <c r="L493" t="str">
        <f t="shared" si="35"/>
        <v>1029</v>
      </c>
      <c r="N493" s="6" t="s">
        <v>1521</v>
      </c>
      <c r="O493" s="8">
        <v>44512</v>
      </c>
      <c r="P493" s="7">
        <v>1</v>
      </c>
      <c r="Q493" s="7">
        <v>8.25</v>
      </c>
      <c r="S493" t="s">
        <v>1521</v>
      </c>
      <c r="T493" s="8">
        <v>44512</v>
      </c>
      <c r="U493">
        <v>1</v>
      </c>
      <c r="V493">
        <v>8.25</v>
      </c>
      <c r="W493" s="7">
        <v>281</v>
      </c>
      <c r="X493">
        <f t="shared" si="36"/>
        <v>7</v>
      </c>
      <c r="Y493">
        <f t="shared" si="37"/>
        <v>0</v>
      </c>
      <c r="Z493">
        <f t="shared" si="38"/>
        <v>0</v>
      </c>
      <c r="AA493" s="10">
        <f t="shared" si="39"/>
        <v>2.3333333333333335</v>
      </c>
      <c r="AB493"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At Risk</v>
      </c>
      <c r="AC493" t="str">
        <f>_xlfn.XLOOKUP(table_RFM_processed[[#This Row],[Customer ID]],table_RFM_preprocess[Customer ID],table_RFM_preprocess[Loyalty Card],,0)</f>
        <v>No</v>
      </c>
    </row>
    <row r="494" spans="1:29" x14ac:dyDescent="0.25">
      <c r="A494" s="2" t="s">
        <v>3266</v>
      </c>
      <c r="B494" s="3">
        <v>44101</v>
      </c>
      <c r="C494" s="2" t="s">
        <v>3267</v>
      </c>
      <c r="D494" t="s">
        <v>6150</v>
      </c>
      <c r="E494" s="2">
        <v>6</v>
      </c>
      <c r="F494" s="2" t="str">
        <f>_xlfn.XLOOKUP(C494,customers!$A$2:$A$1001,customers!$B$2:$B$1001,,0)</f>
        <v>Kendra Backshell</v>
      </c>
      <c r="G494" s="2" t="str">
        <f>_xlfn.XLOOKUP(C494,customers!$A$1:$A$1001,customers!$G$1:$G$1001,,0)</f>
        <v>United States</v>
      </c>
      <c r="H494" t="str">
        <f>INDEX(products!$A$1:$G$49,MATCH(RFM_prep!$D494,products!$A$1:$A$49,0),MATCH(RFM_prep!H$2,products!$A$1:$G$1,0))</f>
        <v>Lib</v>
      </c>
      <c r="I494">
        <f>INDEX(products!$A$1:$G$49,MATCH(RFM_prep!$D494,products!$A$1:$A$49,0),MATCH(RFM_prep!I$2,products!$A$1:$G$1,0))</f>
        <v>3.8849999999999998</v>
      </c>
      <c r="J494">
        <f>I494*E494</f>
        <v>23.31</v>
      </c>
      <c r="K494" t="str">
        <f>_xlfn.XLOOKUP(C494,customers!$A$2:$A$1001,customers!$I$2:$I$1001,,0)</f>
        <v>No</v>
      </c>
      <c r="L494" t="str">
        <f t="shared" si="35"/>
        <v>692</v>
      </c>
      <c r="N494" s="6" t="s">
        <v>2889</v>
      </c>
      <c r="O494" s="8">
        <v>43556</v>
      </c>
      <c r="P494" s="7">
        <v>1</v>
      </c>
      <c r="Q494" s="7">
        <v>14.339999999999998</v>
      </c>
      <c r="S494" t="s">
        <v>2889</v>
      </c>
      <c r="T494" s="8">
        <v>43556</v>
      </c>
      <c r="U494">
        <v>1</v>
      </c>
      <c r="V494">
        <v>14.339999999999998</v>
      </c>
      <c r="W494" s="7">
        <v>1237</v>
      </c>
      <c r="X494">
        <f t="shared" si="36"/>
        <v>0</v>
      </c>
      <c r="Y494">
        <f t="shared" si="37"/>
        <v>0</v>
      </c>
      <c r="Z494">
        <f t="shared" si="38"/>
        <v>1</v>
      </c>
      <c r="AA494" s="10">
        <f t="shared" si="39"/>
        <v>0.33333333333333331</v>
      </c>
      <c r="AB494"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Lost</v>
      </c>
      <c r="AC494" t="str">
        <f>_xlfn.XLOOKUP(table_RFM_processed[[#This Row],[Customer ID]],table_RFM_preprocess[Customer ID],table_RFM_preprocess[Loyalty Card],,0)</f>
        <v>Yes</v>
      </c>
    </row>
    <row r="495" spans="1:29" x14ac:dyDescent="0.25">
      <c r="A495" s="2" t="s">
        <v>3271</v>
      </c>
      <c r="B495" s="3">
        <v>44620</v>
      </c>
      <c r="C495" s="2" t="s">
        <v>3272</v>
      </c>
      <c r="D495" t="s">
        <v>6156</v>
      </c>
      <c r="E495" s="2">
        <v>1</v>
      </c>
      <c r="F495" s="2" t="str">
        <f>_xlfn.XLOOKUP(C495,customers!$A$2:$A$1001,customers!$B$2:$B$1001,,0)</f>
        <v>Uriah Lethbrig</v>
      </c>
      <c r="G495" s="2" t="str">
        <f>_xlfn.XLOOKUP(C495,customers!$A$1:$A$1001,customers!$G$1:$G$1001,,0)</f>
        <v>United States</v>
      </c>
      <c r="H495" t="str">
        <f>INDEX(products!$A$1:$G$49,MATCH(RFM_prep!$D495,products!$A$1:$A$49,0),MATCH(RFM_prep!H$2,products!$A$1:$G$1,0))</f>
        <v>Exc</v>
      </c>
      <c r="I495">
        <f>INDEX(products!$A$1:$G$49,MATCH(RFM_prep!$D495,products!$A$1:$A$49,0),MATCH(RFM_prep!I$2,products!$A$1:$G$1,0))</f>
        <v>4.125</v>
      </c>
      <c r="J495">
        <f>I495*E495</f>
        <v>4.125</v>
      </c>
      <c r="K495" t="str">
        <f>_xlfn.XLOOKUP(C495,customers!$A$2:$A$1001,customers!$I$2:$I$1001,,0)</f>
        <v>Yes</v>
      </c>
      <c r="L495" t="str">
        <f t="shared" si="35"/>
        <v>173</v>
      </c>
      <c r="N495" s="6" t="s">
        <v>4695</v>
      </c>
      <c r="O495" s="8">
        <v>43539</v>
      </c>
      <c r="P495" s="7">
        <v>1</v>
      </c>
      <c r="Q495" s="7">
        <v>17.91</v>
      </c>
      <c r="S495" t="s">
        <v>4695</v>
      </c>
      <c r="T495" s="8">
        <v>43539</v>
      </c>
      <c r="U495">
        <v>1</v>
      </c>
      <c r="V495">
        <v>17.91</v>
      </c>
      <c r="W495" s="7">
        <v>1254</v>
      </c>
      <c r="X495">
        <f t="shared" si="36"/>
        <v>0</v>
      </c>
      <c r="Y495">
        <f t="shared" si="37"/>
        <v>0</v>
      </c>
      <c r="Z495">
        <f t="shared" si="38"/>
        <v>2</v>
      </c>
      <c r="AA495" s="10">
        <f t="shared" si="39"/>
        <v>0.66666666666666663</v>
      </c>
      <c r="AB495"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Lost</v>
      </c>
      <c r="AC495" t="str">
        <f>_xlfn.XLOOKUP(table_RFM_processed[[#This Row],[Customer ID]],table_RFM_preprocess[Customer ID],table_RFM_preprocess[Loyalty Card],,0)</f>
        <v>Yes</v>
      </c>
    </row>
    <row r="496" spans="1:29" x14ac:dyDescent="0.25">
      <c r="A496" s="2" t="s">
        <v>3277</v>
      </c>
      <c r="B496" s="3">
        <v>44090</v>
      </c>
      <c r="C496" s="2" t="s">
        <v>3278</v>
      </c>
      <c r="D496" t="s">
        <v>6146</v>
      </c>
      <c r="E496" s="2">
        <v>6</v>
      </c>
      <c r="F496" s="2" t="str">
        <f>_xlfn.XLOOKUP(C496,customers!$A$2:$A$1001,customers!$B$2:$B$1001,,0)</f>
        <v>Sky Farnish</v>
      </c>
      <c r="G496" s="2" t="str">
        <f>_xlfn.XLOOKUP(C496,customers!$A$1:$A$1001,customers!$G$1:$G$1001,,0)</f>
        <v>United Kingdom</v>
      </c>
      <c r="H496" t="str">
        <f>INDEX(products!$A$1:$G$49,MATCH(RFM_prep!$D496,products!$A$1:$A$49,0),MATCH(RFM_prep!H$2,products!$A$1:$G$1,0))</f>
        <v>Rob</v>
      </c>
      <c r="I496">
        <f>INDEX(products!$A$1:$G$49,MATCH(RFM_prep!$D496,products!$A$1:$A$49,0),MATCH(RFM_prep!I$2,products!$A$1:$G$1,0))</f>
        <v>5.97</v>
      </c>
      <c r="J496">
        <f>I496*E496</f>
        <v>35.82</v>
      </c>
      <c r="K496" t="str">
        <f>_xlfn.XLOOKUP(C496,customers!$A$2:$A$1001,customers!$I$2:$I$1001,,0)</f>
        <v>No</v>
      </c>
      <c r="L496" t="str">
        <f t="shared" si="35"/>
        <v>703</v>
      </c>
      <c r="N496" s="6" t="s">
        <v>6036</v>
      </c>
      <c r="O496" s="8">
        <v>44397</v>
      </c>
      <c r="P496" s="7">
        <v>1</v>
      </c>
      <c r="Q496" s="7">
        <v>21.87</v>
      </c>
      <c r="S496" t="s">
        <v>6036</v>
      </c>
      <c r="T496" s="8">
        <v>44397</v>
      </c>
      <c r="U496">
        <v>1</v>
      </c>
      <c r="V496">
        <v>21.87</v>
      </c>
      <c r="W496" s="7">
        <v>396</v>
      </c>
      <c r="X496">
        <f t="shared" si="36"/>
        <v>6</v>
      </c>
      <c r="Y496">
        <f t="shared" si="37"/>
        <v>0</v>
      </c>
      <c r="Z496">
        <f t="shared" si="38"/>
        <v>3</v>
      </c>
      <c r="AA496" s="10">
        <f t="shared" si="39"/>
        <v>3</v>
      </c>
      <c r="AB496"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Need Attention</v>
      </c>
      <c r="AC496" t="str">
        <f>_xlfn.XLOOKUP(table_RFM_processed[[#This Row],[Customer ID]],table_RFM_preprocess[Customer ID],table_RFM_preprocess[Loyalty Card],,0)</f>
        <v>Yes</v>
      </c>
    </row>
    <row r="497" spans="1:29" x14ac:dyDescent="0.25">
      <c r="A497" s="2" t="s">
        <v>3283</v>
      </c>
      <c r="B497" s="3">
        <v>44132</v>
      </c>
      <c r="C497" s="2" t="s">
        <v>3284</v>
      </c>
      <c r="D497" t="s">
        <v>6170</v>
      </c>
      <c r="E497" s="2">
        <v>2</v>
      </c>
      <c r="F497" s="2" t="str">
        <f>_xlfn.XLOOKUP(C497,customers!$A$2:$A$1001,customers!$B$2:$B$1001,,0)</f>
        <v>Felicia Jecock</v>
      </c>
      <c r="G497" s="2" t="str">
        <f>_xlfn.XLOOKUP(C497,customers!$A$1:$A$1001,customers!$G$1:$G$1001,,0)</f>
        <v>United States</v>
      </c>
      <c r="H497" t="str">
        <f>INDEX(products!$A$1:$G$49,MATCH(RFM_prep!$D497,products!$A$1:$A$49,0),MATCH(RFM_prep!H$2,products!$A$1:$G$1,0))</f>
        <v>Lib</v>
      </c>
      <c r="I497">
        <f>INDEX(products!$A$1:$G$49,MATCH(RFM_prep!$D497,products!$A$1:$A$49,0),MATCH(RFM_prep!I$2,products!$A$1:$G$1,0))</f>
        <v>15.85</v>
      </c>
      <c r="J497">
        <f>I497*E497</f>
        <v>31.7</v>
      </c>
      <c r="K497" t="str">
        <f>_xlfn.XLOOKUP(C497,customers!$A$2:$A$1001,customers!$I$2:$I$1001,,0)</f>
        <v>No</v>
      </c>
      <c r="L497" t="str">
        <f t="shared" si="35"/>
        <v>661</v>
      </c>
      <c r="N497" s="6" t="s">
        <v>5956</v>
      </c>
      <c r="O497" s="8">
        <v>44246</v>
      </c>
      <c r="P497" s="7">
        <v>1</v>
      </c>
      <c r="Q497" s="7">
        <v>2.6849999999999996</v>
      </c>
      <c r="S497" t="s">
        <v>5956</v>
      </c>
      <c r="T497" s="8">
        <v>44246</v>
      </c>
      <c r="U497">
        <v>1</v>
      </c>
      <c r="V497">
        <v>2.6849999999999996</v>
      </c>
      <c r="W497" s="7">
        <v>547</v>
      </c>
      <c r="X497">
        <f t="shared" si="36"/>
        <v>5</v>
      </c>
      <c r="Y497">
        <f t="shared" si="37"/>
        <v>0</v>
      </c>
      <c r="Z497">
        <f t="shared" si="38"/>
        <v>0</v>
      </c>
      <c r="AA497" s="10">
        <f t="shared" si="39"/>
        <v>1.6666666666666667</v>
      </c>
      <c r="AB497"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At Risk</v>
      </c>
      <c r="AC497" t="str">
        <f>_xlfn.XLOOKUP(table_RFM_processed[[#This Row],[Customer ID]],table_RFM_preprocess[Customer ID],table_RFM_preprocess[Loyalty Card],,0)</f>
        <v>Yes</v>
      </c>
    </row>
    <row r="498" spans="1:29" x14ac:dyDescent="0.25">
      <c r="A498" s="2" t="s">
        <v>3289</v>
      </c>
      <c r="B498" s="3">
        <v>43710</v>
      </c>
      <c r="C498" s="2" t="s">
        <v>3290</v>
      </c>
      <c r="D498" t="s">
        <v>6170</v>
      </c>
      <c r="E498" s="2">
        <v>5</v>
      </c>
      <c r="F498" s="2" t="str">
        <f>_xlfn.XLOOKUP(C498,customers!$A$2:$A$1001,customers!$B$2:$B$1001,,0)</f>
        <v>Currey MacAllister</v>
      </c>
      <c r="G498" s="2" t="str">
        <f>_xlfn.XLOOKUP(C498,customers!$A$1:$A$1001,customers!$G$1:$G$1001,,0)</f>
        <v>United States</v>
      </c>
      <c r="H498" t="str">
        <f>INDEX(products!$A$1:$G$49,MATCH(RFM_prep!$D498,products!$A$1:$A$49,0),MATCH(RFM_prep!H$2,products!$A$1:$G$1,0))</f>
        <v>Lib</v>
      </c>
      <c r="I498">
        <f>INDEX(products!$A$1:$G$49,MATCH(RFM_prep!$D498,products!$A$1:$A$49,0),MATCH(RFM_prep!I$2,products!$A$1:$G$1,0))</f>
        <v>15.85</v>
      </c>
      <c r="J498">
        <f>I498*E498</f>
        <v>79.25</v>
      </c>
      <c r="K498" t="str">
        <f>_xlfn.XLOOKUP(C498,customers!$A$2:$A$1001,customers!$I$2:$I$1001,,0)</f>
        <v>Yes</v>
      </c>
      <c r="L498" t="str">
        <f t="shared" si="35"/>
        <v>1083</v>
      </c>
      <c r="N498" s="6" t="s">
        <v>3344</v>
      </c>
      <c r="O498" s="8">
        <v>44609</v>
      </c>
      <c r="P498" s="7">
        <v>1</v>
      </c>
      <c r="Q498" s="7">
        <v>26.19</v>
      </c>
      <c r="S498" t="s">
        <v>3344</v>
      </c>
      <c r="T498" s="8">
        <v>44609</v>
      </c>
      <c r="U498">
        <v>1</v>
      </c>
      <c r="V498">
        <v>26.19</v>
      </c>
      <c r="W498" s="7">
        <v>184</v>
      </c>
      <c r="X498">
        <f t="shared" si="36"/>
        <v>8</v>
      </c>
      <c r="Y498">
        <f t="shared" si="37"/>
        <v>0</v>
      </c>
      <c r="Z498">
        <f t="shared" si="38"/>
        <v>4</v>
      </c>
      <c r="AA498" s="10">
        <f t="shared" si="39"/>
        <v>4</v>
      </c>
      <c r="AB498"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Need Attention</v>
      </c>
      <c r="AC498" t="str">
        <f>_xlfn.XLOOKUP(table_RFM_processed[[#This Row],[Customer ID]],table_RFM_preprocess[Customer ID],table_RFM_preprocess[Loyalty Card],,0)</f>
        <v>No</v>
      </c>
    </row>
    <row r="499" spans="1:29" x14ac:dyDescent="0.25">
      <c r="A499" s="2" t="s">
        <v>3294</v>
      </c>
      <c r="B499" s="3">
        <v>44438</v>
      </c>
      <c r="C499" s="2" t="s">
        <v>3295</v>
      </c>
      <c r="D499" t="s">
        <v>6153</v>
      </c>
      <c r="E499" s="2">
        <v>3</v>
      </c>
      <c r="F499" s="2" t="str">
        <f>_xlfn.XLOOKUP(C499,customers!$A$2:$A$1001,customers!$B$2:$B$1001,,0)</f>
        <v>Hamlen Pallister</v>
      </c>
      <c r="G499" s="2" t="str">
        <f>_xlfn.XLOOKUP(C499,customers!$A$1:$A$1001,customers!$G$1:$G$1001,,0)</f>
        <v>United States</v>
      </c>
      <c r="H499" t="str">
        <f>INDEX(products!$A$1:$G$49,MATCH(RFM_prep!$D499,products!$A$1:$A$49,0),MATCH(RFM_prep!H$2,products!$A$1:$G$1,0))</f>
        <v>Exc</v>
      </c>
      <c r="I499">
        <f>INDEX(products!$A$1:$G$49,MATCH(RFM_prep!$D499,products!$A$1:$A$49,0),MATCH(RFM_prep!I$2,products!$A$1:$G$1,0))</f>
        <v>3.645</v>
      </c>
      <c r="J499">
        <f>I499*E499</f>
        <v>10.935</v>
      </c>
      <c r="K499" t="str">
        <f>_xlfn.XLOOKUP(C499,customers!$A$2:$A$1001,customers!$I$2:$I$1001,,0)</f>
        <v>No</v>
      </c>
      <c r="L499" t="str">
        <f t="shared" si="35"/>
        <v>355</v>
      </c>
      <c r="N499" s="6" t="s">
        <v>4140</v>
      </c>
      <c r="O499" s="8">
        <v>44532</v>
      </c>
      <c r="P499" s="7">
        <v>1</v>
      </c>
      <c r="Q499" s="7">
        <v>9.9499999999999993</v>
      </c>
      <c r="S499" t="s">
        <v>4140</v>
      </c>
      <c r="T499" s="8">
        <v>44532</v>
      </c>
      <c r="U499">
        <v>1</v>
      </c>
      <c r="V499">
        <v>9.9499999999999993</v>
      </c>
      <c r="W499" s="7">
        <v>261</v>
      </c>
      <c r="X499">
        <f t="shared" si="36"/>
        <v>8</v>
      </c>
      <c r="Y499">
        <f t="shared" si="37"/>
        <v>0</v>
      </c>
      <c r="Z499">
        <f t="shared" si="38"/>
        <v>1</v>
      </c>
      <c r="AA499" s="10">
        <f t="shared" si="39"/>
        <v>3</v>
      </c>
      <c r="AB499"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Need Attention</v>
      </c>
      <c r="AC499" t="str">
        <f>_xlfn.XLOOKUP(table_RFM_processed[[#This Row],[Customer ID]],table_RFM_preprocess[Customer ID],table_RFM_preprocess[Loyalty Card],,0)</f>
        <v>Yes</v>
      </c>
    </row>
    <row r="500" spans="1:29" x14ac:dyDescent="0.25">
      <c r="A500" s="2" t="s">
        <v>3300</v>
      </c>
      <c r="B500" s="3">
        <v>44351</v>
      </c>
      <c r="C500" s="2" t="s">
        <v>3301</v>
      </c>
      <c r="D500" t="s">
        <v>6147</v>
      </c>
      <c r="E500" s="2">
        <v>4</v>
      </c>
      <c r="F500" s="2" t="str">
        <f>_xlfn.XLOOKUP(C500,customers!$A$2:$A$1001,customers!$B$2:$B$1001,,0)</f>
        <v>Chantal Mersh</v>
      </c>
      <c r="G500" s="2" t="str">
        <f>_xlfn.XLOOKUP(C500,customers!$A$1:$A$1001,customers!$G$1:$G$1001,,0)</f>
        <v>Ireland</v>
      </c>
      <c r="H500" t="str">
        <f>INDEX(products!$A$1:$G$49,MATCH(RFM_prep!$D500,products!$A$1:$A$49,0),MATCH(RFM_prep!H$2,products!$A$1:$G$1,0))</f>
        <v>Ara</v>
      </c>
      <c r="I500">
        <f>INDEX(products!$A$1:$G$49,MATCH(RFM_prep!$D500,products!$A$1:$A$49,0),MATCH(RFM_prep!I$2,products!$A$1:$G$1,0))</f>
        <v>9.9499999999999993</v>
      </c>
      <c r="J500">
        <f>I500*E500</f>
        <v>39.799999999999997</v>
      </c>
      <c r="K500" t="str">
        <f>_xlfn.XLOOKUP(C500,customers!$A$2:$A$1001,customers!$I$2:$I$1001,,0)</f>
        <v>No</v>
      </c>
      <c r="L500" t="str">
        <f t="shared" si="35"/>
        <v>442</v>
      </c>
      <c r="N500" s="6" t="s">
        <v>4275</v>
      </c>
      <c r="O500" s="8">
        <v>43606</v>
      </c>
      <c r="P500" s="7">
        <v>1</v>
      </c>
      <c r="Q500" s="7">
        <v>13.095000000000001</v>
      </c>
      <c r="S500" t="s">
        <v>4275</v>
      </c>
      <c r="T500" s="8">
        <v>43606</v>
      </c>
      <c r="U500">
        <v>1</v>
      </c>
      <c r="V500">
        <v>13.095000000000001</v>
      </c>
      <c r="W500" s="7">
        <v>1187</v>
      </c>
      <c r="X500">
        <f t="shared" si="36"/>
        <v>1</v>
      </c>
      <c r="Y500">
        <f t="shared" si="37"/>
        <v>0</v>
      </c>
      <c r="Z500">
        <f t="shared" si="38"/>
        <v>1</v>
      </c>
      <c r="AA500" s="10">
        <f t="shared" si="39"/>
        <v>0.66666666666666663</v>
      </c>
      <c r="AB500"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Lost</v>
      </c>
      <c r="AC500" t="str">
        <f>_xlfn.XLOOKUP(table_RFM_processed[[#This Row],[Customer ID]],table_RFM_preprocess[Customer ID],table_RFM_preprocess[Loyalty Card],,0)</f>
        <v>Yes</v>
      </c>
    </row>
    <row r="501" spans="1:29" x14ac:dyDescent="0.25">
      <c r="A501" s="2" t="s">
        <v>3307</v>
      </c>
      <c r="B501" s="3">
        <v>44159</v>
      </c>
      <c r="C501" s="2" t="s">
        <v>3368</v>
      </c>
      <c r="D501" t="s">
        <v>6138</v>
      </c>
      <c r="E501" s="2">
        <v>5</v>
      </c>
      <c r="F501" s="2" t="str">
        <f>_xlfn.XLOOKUP(C501,customers!$A$2:$A$1001,customers!$B$2:$B$1001,,0)</f>
        <v>Marja Urion</v>
      </c>
      <c r="G501" s="2" t="str">
        <f>_xlfn.XLOOKUP(C501,customers!$A$1:$A$1001,customers!$G$1:$G$1001,,0)</f>
        <v>Ireland</v>
      </c>
      <c r="H501" t="str">
        <f>INDEX(products!$A$1:$G$49,MATCH(RFM_prep!$D501,products!$A$1:$A$49,0),MATCH(RFM_prep!H$2,products!$A$1:$G$1,0))</f>
        <v>Rob</v>
      </c>
      <c r="I501">
        <f>INDEX(products!$A$1:$G$49,MATCH(RFM_prep!$D501,products!$A$1:$A$49,0),MATCH(RFM_prep!I$2,products!$A$1:$G$1,0))</f>
        <v>9.9499999999999993</v>
      </c>
      <c r="J501">
        <f>I501*E501</f>
        <v>49.75</v>
      </c>
      <c r="K501" t="str">
        <f>_xlfn.XLOOKUP(C501,customers!$A$2:$A$1001,customers!$I$2:$I$1001,,0)</f>
        <v>Yes</v>
      </c>
      <c r="L501" t="str">
        <f t="shared" si="35"/>
        <v>634</v>
      </c>
      <c r="N501" s="6" t="s">
        <v>1084</v>
      </c>
      <c r="O501" s="8">
        <v>43956</v>
      </c>
      <c r="P501" s="7">
        <v>1</v>
      </c>
      <c r="Q501" s="7">
        <v>24.3</v>
      </c>
      <c r="S501" t="s">
        <v>1084</v>
      </c>
      <c r="T501" s="8">
        <v>43956</v>
      </c>
      <c r="U501">
        <v>1</v>
      </c>
      <c r="V501">
        <v>24.3</v>
      </c>
      <c r="W501" s="7">
        <v>837</v>
      </c>
      <c r="X501">
        <f t="shared" si="36"/>
        <v>3</v>
      </c>
      <c r="Y501">
        <f t="shared" si="37"/>
        <v>0</v>
      </c>
      <c r="Z501">
        <f t="shared" si="38"/>
        <v>4</v>
      </c>
      <c r="AA501" s="10">
        <f t="shared" si="39"/>
        <v>2.3333333333333335</v>
      </c>
      <c r="AB501"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At Risk</v>
      </c>
      <c r="AC501" t="str">
        <f>_xlfn.XLOOKUP(table_RFM_processed[[#This Row],[Customer ID]],table_RFM_preprocess[Customer ID],table_RFM_preprocess[Loyalty Card],,0)</f>
        <v>No</v>
      </c>
    </row>
    <row r="502" spans="1:29" x14ac:dyDescent="0.25">
      <c r="A502" s="2" t="s">
        <v>3313</v>
      </c>
      <c r="B502" s="3">
        <v>44003</v>
      </c>
      <c r="C502" s="2" t="s">
        <v>3314</v>
      </c>
      <c r="D502" t="s">
        <v>6163</v>
      </c>
      <c r="E502" s="2">
        <v>3</v>
      </c>
      <c r="F502" s="2" t="str">
        <f>_xlfn.XLOOKUP(C502,customers!$A$2:$A$1001,customers!$B$2:$B$1001,,0)</f>
        <v>Malynda Purbrick</v>
      </c>
      <c r="G502" s="2" t="str">
        <f>_xlfn.XLOOKUP(C502,customers!$A$1:$A$1001,customers!$G$1:$G$1001,,0)</f>
        <v>Ireland</v>
      </c>
      <c r="H502" t="str">
        <f>INDEX(products!$A$1:$G$49,MATCH(RFM_prep!$D502,products!$A$1:$A$49,0),MATCH(RFM_prep!H$2,products!$A$1:$G$1,0))</f>
        <v>Rob</v>
      </c>
      <c r="I502">
        <f>INDEX(products!$A$1:$G$49,MATCH(RFM_prep!$D502,products!$A$1:$A$49,0),MATCH(RFM_prep!I$2,products!$A$1:$G$1,0))</f>
        <v>2.6849999999999996</v>
      </c>
      <c r="J502">
        <f>I502*E502</f>
        <v>8.0549999999999997</v>
      </c>
      <c r="K502" t="str">
        <f>_xlfn.XLOOKUP(C502,customers!$A$2:$A$1001,customers!$I$2:$I$1001,,0)</f>
        <v>Yes</v>
      </c>
      <c r="L502" t="str">
        <f t="shared" si="35"/>
        <v>790</v>
      </c>
      <c r="N502" s="6" t="s">
        <v>4638</v>
      </c>
      <c r="O502" s="8">
        <v>43697</v>
      </c>
      <c r="P502" s="7">
        <v>1</v>
      </c>
      <c r="Q502" s="7">
        <v>13.424999999999997</v>
      </c>
      <c r="S502" t="s">
        <v>4638</v>
      </c>
      <c r="T502" s="8">
        <v>43697</v>
      </c>
      <c r="U502">
        <v>1</v>
      </c>
      <c r="V502">
        <v>13.424999999999997</v>
      </c>
      <c r="W502" s="7">
        <v>1096</v>
      </c>
      <c r="X502">
        <f t="shared" si="36"/>
        <v>1</v>
      </c>
      <c r="Y502">
        <f t="shared" si="37"/>
        <v>0</v>
      </c>
      <c r="Z502">
        <f t="shared" si="38"/>
        <v>1</v>
      </c>
      <c r="AA502" s="10">
        <f t="shared" si="39"/>
        <v>0.66666666666666663</v>
      </c>
      <c r="AB502"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Lost</v>
      </c>
      <c r="AC502" t="str">
        <f>_xlfn.XLOOKUP(table_RFM_processed[[#This Row],[Customer ID]],table_RFM_preprocess[Customer ID],table_RFM_preprocess[Loyalty Card],,0)</f>
        <v>No</v>
      </c>
    </row>
    <row r="503" spans="1:29" x14ac:dyDescent="0.25">
      <c r="A503" s="2" t="s">
        <v>3318</v>
      </c>
      <c r="B503" s="3">
        <v>44025</v>
      </c>
      <c r="C503" s="2" t="s">
        <v>3319</v>
      </c>
      <c r="D503" t="s">
        <v>6179</v>
      </c>
      <c r="E503" s="2">
        <v>4</v>
      </c>
      <c r="F503" s="2" t="str">
        <f>_xlfn.XLOOKUP(C503,customers!$A$2:$A$1001,customers!$B$2:$B$1001,,0)</f>
        <v>Alf Housaman</v>
      </c>
      <c r="G503" s="2" t="str">
        <f>_xlfn.XLOOKUP(C503,customers!$A$1:$A$1001,customers!$G$1:$G$1001,,0)</f>
        <v>United States</v>
      </c>
      <c r="H503" t="str">
        <f>INDEX(products!$A$1:$G$49,MATCH(RFM_prep!$D503,products!$A$1:$A$49,0),MATCH(RFM_prep!H$2,products!$A$1:$G$1,0))</f>
        <v>Rob</v>
      </c>
      <c r="I503">
        <f>INDEX(products!$A$1:$G$49,MATCH(RFM_prep!$D503,products!$A$1:$A$49,0),MATCH(RFM_prep!I$2,products!$A$1:$G$1,0))</f>
        <v>11.95</v>
      </c>
      <c r="J503">
        <f>I503*E503</f>
        <v>47.8</v>
      </c>
      <c r="K503" t="str">
        <f>_xlfn.XLOOKUP(C503,customers!$A$2:$A$1001,customers!$I$2:$I$1001,,0)</f>
        <v>No</v>
      </c>
      <c r="L503" t="str">
        <f t="shared" si="35"/>
        <v>768</v>
      </c>
      <c r="N503" s="6" t="s">
        <v>2684</v>
      </c>
      <c r="O503" s="8">
        <v>43536</v>
      </c>
      <c r="P503" s="7">
        <v>1</v>
      </c>
      <c r="Q503" s="7">
        <v>23.31</v>
      </c>
      <c r="S503" t="s">
        <v>2684</v>
      </c>
      <c r="T503" s="8">
        <v>43536</v>
      </c>
      <c r="U503">
        <v>1</v>
      </c>
      <c r="V503">
        <v>23.31</v>
      </c>
      <c r="W503" s="7">
        <v>1257</v>
      </c>
      <c r="X503">
        <f t="shared" si="36"/>
        <v>0</v>
      </c>
      <c r="Y503">
        <f t="shared" si="37"/>
        <v>0</v>
      </c>
      <c r="Z503">
        <f t="shared" si="38"/>
        <v>3</v>
      </c>
      <c r="AA503" s="10">
        <f t="shared" si="39"/>
        <v>1</v>
      </c>
      <c r="AB503"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At Risk</v>
      </c>
      <c r="AC503" t="str">
        <f>_xlfn.XLOOKUP(table_RFM_processed[[#This Row],[Customer ID]],table_RFM_preprocess[Customer ID],table_RFM_preprocess[Loyalty Card],,0)</f>
        <v>Yes</v>
      </c>
    </row>
    <row r="504" spans="1:29" x14ac:dyDescent="0.25">
      <c r="A504" s="2" t="s">
        <v>3323</v>
      </c>
      <c r="B504" s="3">
        <v>43467</v>
      </c>
      <c r="C504" s="2" t="s">
        <v>3324</v>
      </c>
      <c r="D504" t="s">
        <v>6174</v>
      </c>
      <c r="E504" s="2">
        <v>4</v>
      </c>
      <c r="F504" s="2" t="str">
        <f>_xlfn.XLOOKUP(C504,customers!$A$2:$A$1001,customers!$B$2:$B$1001,,0)</f>
        <v>Gladi Ducker</v>
      </c>
      <c r="G504" s="2" t="str">
        <f>_xlfn.XLOOKUP(C504,customers!$A$1:$A$1001,customers!$G$1:$G$1001,,0)</f>
        <v>United Kingdom</v>
      </c>
      <c r="H504" t="str">
        <f>INDEX(products!$A$1:$G$49,MATCH(RFM_prep!$D504,products!$A$1:$A$49,0),MATCH(RFM_prep!H$2,products!$A$1:$G$1,0))</f>
        <v>Rob</v>
      </c>
      <c r="I504">
        <f>INDEX(products!$A$1:$G$49,MATCH(RFM_prep!$D504,products!$A$1:$A$49,0),MATCH(RFM_prep!I$2,products!$A$1:$G$1,0))</f>
        <v>2.9849999999999999</v>
      </c>
      <c r="J504">
        <f>I504*E504</f>
        <v>11.94</v>
      </c>
      <c r="K504" t="str">
        <f>_xlfn.XLOOKUP(C504,customers!$A$2:$A$1001,customers!$I$2:$I$1001,,0)</f>
        <v>No</v>
      </c>
      <c r="L504" t="str">
        <f t="shared" si="35"/>
        <v>1326</v>
      </c>
      <c r="N504" s="6" t="s">
        <v>5673</v>
      </c>
      <c r="O504" s="8">
        <v>44291</v>
      </c>
      <c r="P504" s="7">
        <v>1</v>
      </c>
      <c r="Q504" s="7">
        <v>3.645</v>
      </c>
      <c r="S504" t="s">
        <v>5673</v>
      </c>
      <c r="T504" s="8">
        <v>44291</v>
      </c>
      <c r="U504">
        <v>1</v>
      </c>
      <c r="V504">
        <v>3.645</v>
      </c>
      <c r="W504" s="7">
        <v>502</v>
      </c>
      <c r="X504">
        <f t="shared" si="36"/>
        <v>6</v>
      </c>
      <c r="Y504">
        <f t="shared" si="37"/>
        <v>0</v>
      </c>
      <c r="Z504">
        <f t="shared" si="38"/>
        <v>0</v>
      </c>
      <c r="AA504" s="10">
        <f t="shared" si="39"/>
        <v>2</v>
      </c>
      <c r="AB504"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At Risk</v>
      </c>
      <c r="AC504" t="str">
        <f>_xlfn.XLOOKUP(table_RFM_processed[[#This Row],[Customer ID]],table_RFM_preprocess[Customer ID],table_RFM_preprocess[Loyalty Card],,0)</f>
        <v>Yes</v>
      </c>
    </row>
    <row r="505" spans="1:29" x14ac:dyDescent="0.25">
      <c r="A505" s="2" t="s">
        <v>3323</v>
      </c>
      <c r="B505" s="3">
        <v>43467</v>
      </c>
      <c r="C505" s="2" t="s">
        <v>3324</v>
      </c>
      <c r="D505" t="s">
        <v>6156</v>
      </c>
      <c r="E505" s="2">
        <v>4</v>
      </c>
      <c r="F505" s="2" t="str">
        <f>_xlfn.XLOOKUP(C505,customers!$A$2:$A$1001,customers!$B$2:$B$1001,,0)</f>
        <v>Gladi Ducker</v>
      </c>
      <c r="G505" s="2" t="str">
        <f>_xlfn.XLOOKUP(C505,customers!$A$1:$A$1001,customers!$G$1:$G$1001,,0)</f>
        <v>United Kingdom</v>
      </c>
      <c r="H505" t="str">
        <f>INDEX(products!$A$1:$G$49,MATCH(RFM_prep!$D505,products!$A$1:$A$49,0),MATCH(RFM_prep!H$2,products!$A$1:$G$1,0))</f>
        <v>Exc</v>
      </c>
      <c r="I505">
        <f>INDEX(products!$A$1:$G$49,MATCH(RFM_prep!$D505,products!$A$1:$A$49,0),MATCH(RFM_prep!I$2,products!$A$1:$G$1,0))</f>
        <v>4.125</v>
      </c>
      <c r="J505">
        <f>I505*E505</f>
        <v>16.5</v>
      </c>
      <c r="K505" t="str">
        <f>_xlfn.XLOOKUP(C505,customers!$A$2:$A$1001,customers!$I$2:$I$1001,,0)</f>
        <v>No</v>
      </c>
      <c r="L505" t="str">
        <f t="shared" si="35"/>
        <v>1326</v>
      </c>
      <c r="N505" s="6" t="s">
        <v>1396</v>
      </c>
      <c r="O505" s="8">
        <v>44207</v>
      </c>
      <c r="P505" s="7">
        <v>1</v>
      </c>
      <c r="Q505" s="7">
        <v>23.31</v>
      </c>
      <c r="S505" t="s">
        <v>1396</v>
      </c>
      <c r="T505" s="8">
        <v>44207</v>
      </c>
      <c r="U505">
        <v>1</v>
      </c>
      <c r="V505">
        <v>23.31</v>
      </c>
      <c r="W505" s="7">
        <v>586</v>
      </c>
      <c r="X505">
        <f t="shared" si="36"/>
        <v>5</v>
      </c>
      <c r="Y505">
        <f t="shared" si="37"/>
        <v>0</v>
      </c>
      <c r="Z505">
        <f t="shared" si="38"/>
        <v>3</v>
      </c>
      <c r="AA505" s="10">
        <f t="shared" si="39"/>
        <v>2.6666666666666665</v>
      </c>
      <c r="AB505"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At Risk</v>
      </c>
      <c r="AC505" t="str">
        <f>_xlfn.XLOOKUP(table_RFM_processed[[#This Row],[Customer ID]],table_RFM_preprocess[Customer ID],table_RFM_preprocess[Loyalty Card],,0)</f>
        <v>No</v>
      </c>
    </row>
    <row r="506" spans="1:29" x14ac:dyDescent="0.25">
      <c r="A506" s="2" t="s">
        <v>3323</v>
      </c>
      <c r="B506" s="3">
        <v>43467</v>
      </c>
      <c r="C506" s="2" t="s">
        <v>3324</v>
      </c>
      <c r="D506" t="s">
        <v>6143</v>
      </c>
      <c r="E506" s="2">
        <v>4</v>
      </c>
      <c r="F506" s="2" t="str">
        <f>_xlfn.XLOOKUP(C506,customers!$A$2:$A$1001,customers!$B$2:$B$1001,,0)</f>
        <v>Gladi Ducker</v>
      </c>
      <c r="G506" s="2" t="str">
        <f>_xlfn.XLOOKUP(C506,customers!$A$1:$A$1001,customers!$G$1:$G$1001,,0)</f>
        <v>United Kingdom</v>
      </c>
      <c r="H506" t="str">
        <f>INDEX(products!$A$1:$G$49,MATCH(RFM_prep!$D506,products!$A$1:$A$49,0),MATCH(RFM_prep!H$2,products!$A$1:$G$1,0))</f>
        <v>Lib</v>
      </c>
      <c r="I506">
        <f>INDEX(products!$A$1:$G$49,MATCH(RFM_prep!$D506,products!$A$1:$A$49,0),MATCH(RFM_prep!I$2,products!$A$1:$G$1,0))</f>
        <v>12.95</v>
      </c>
      <c r="J506">
        <f>I506*E506</f>
        <v>51.8</v>
      </c>
      <c r="K506" t="str">
        <f>_xlfn.XLOOKUP(C506,customers!$A$2:$A$1001,customers!$I$2:$I$1001,,0)</f>
        <v>No</v>
      </c>
      <c r="L506" t="str">
        <f t="shared" si="35"/>
        <v>1326</v>
      </c>
      <c r="N506" s="6" t="s">
        <v>4793</v>
      </c>
      <c r="O506" s="8">
        <v>43714</v>
      </c>
      <c r="P506" s="7">
        <v>1</v>
      </c>
      <c r="Q506" s="7">
        <v>89.1</v>
      </c>
      <c r="S506" t="s">
        <v>4793</v>
      </c>
      <c r="T506" s="8">
        <v>43714</v>
      </c>
      <c r="U506">
        <v>1</v>
      </c>
      <c r="V506">
        <v>89.1</v>
      </c>
      <c r="W506" s="7">
        <v>1079</v>
      </c>
      <c r="X506">
        <f t="shared" si="36"/>
        <v>1</v>
      </c>
      <c r="Y506">
        <f t="shared" si="37"/>
        <v>0</v>
      </c>
      <c r="Z506">
        <f t="shared" si="38"/>
        <v>8</v>
      </c>
      <c r="AA506" s="10">
        <f t="shared" si="39"/>
        <v>3</v>
      </c>
      <c r="AB506"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Need Attention</v>
      </c>
      <c r="AC506" t="str">
        <f>_xlfn.XLOOKUP(table_RFM_processed[[#This Row],[Customer ID]],table_RFM_preprocess[Customer ID],table_RFM_preprocess[Loyalty Card],,0)</f>
        <v>Yes</v>
      </c>
    </row>
    <row r="507" spans="1:29" x14ac:dyDescent="0.25">
      <c r="A507" s="2" t="s">
        <v>3323</v>
      </c>
      <c r="B507" s="3">
        <v>43467</v>
      </c>
      <c r="C507" s="2" t="s">
        <v>3324</v>
      </c>
      <c r="D507" t="s">
        <v>6145</v>
      </c>
      <c r="E507" s="2">
        <v>3</v>
      </c>
      <c r="F507" s="2" t="str">
        <f>_xlfn.XLOOKUP(C507,customers!$A$2:$A$1001,customers!$B$2:$B$1001,,0)</f>
        <v>Gladi Ducker</v>
      </c>
      <c r="G507" s="2" t="str">
        <f>_xlfn.XLOOKUP(C507,customers!$A$1:$A$1001,customers!$G$1:$G$1001,,0)</f>
        <v>United Kingdom</v>
      </c>
      <c r="H507" t="str">
        <f>INDEX(products!$A$1:$G$49,MATCH(RFM_prep!$D507,products!$A$1:$A$49,0),MATCH(RFM_prep!H$2,products!$A$1:$G$1,0))</f>
        <v>Lib</v>
      </c>
      <c r="I507">
        <f>INDEX(products!$A$1:$G$49,MATCH(RFM_prep!$D507,products!$A$1:$A$49,0),MATCH(RFM_prep!I$2,products!$A$1:$G$1,0))</f>
        <v>4.7549999999999999</v>
      </c>
      <c r="J507">
        <f>I507*E507</f>
        <v>14.265000000000001</v>
      </c>
      <c r="K507" t="str">
        <f>_xlfn.XLOOKUP(C507,customers!$A$2:$A$1001,customers!$I$2:$I$1001,,0)</f>
        <v>No</v>
      </c>
      <c r="L507" t="str">
        <f t="shared" si="35"/>
        <v>1326</v>
      </c>
      <c r="N507" s="6" t="s">
        <v>4218</v>
      </c>
      <c r="O507" s="8">
        <v>44084</v>
      </c>
      <c r="P507" s="7">
        <v>1</v>
      </c>
      <c r="Q507" s="7">
        <v>53.46</v>
      </c>
      <c r="S507" t="s">
        <v>4218</v>
      </c>
      <c r="T507" s="8">
        <v>44084</v>
      </c>
      <c r="U507">
        <v>1</v>
      </c>
      <c r="V507">
        <v>53.46</v>
      </c>
      <c r="W507" s="7">
        <v>709</v>
      </c>
      <c r="X507">
        <f t="shared" si="36"/>
        <v>4</v>
      </c>
      <c r="Y507">
        <f t="shared" si="37"/>
        <v>0</v>
      </c>
      <c r="Z507">
        <f t="shared" si="38"/>
        <v>7</v>
      </c>
      <c r="AA507" s="10">
        <f t="shared" si="39"/>
        <v>3.6666666666666665</v>
      </c>
      <c r="AB507"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Need Attention</v>
      </c>
      <c r="AC507" t="str">
        <f>_xlfn.XLOOKUP(table_RFM_processed[[#This Row],[Customer ID]],table_RFM_preprocess[Customer ID],table_RFM_preprocess[Loyalty Card],,0)</f>
        <v>No</v>
      </c>
    </row>
    <row r="508" spans="1:29" x14ac:dyDescent="0.25">
      <c r="A508" s="2" t="s">
        <v>3343</v>
      </c>
      <c r="B508" s="3">
        <v>44609</v>
      </c>
      <c r="C508" s="2" t="s">
        <v>3344</v>
      </c>
      <c r="D508" t="s">
        <v>6159</v>
      </c>
      <c r="E508" s="2">
        <v>6</v>
      </c>
      <c r="F508" s="2" t="str">
        <f>_xlfn.XLOOKUP(C508,customers!$A$2:$A$1001,customers!$B$2:$B$1001,,0)</f>
        <v>Wain Stearley</v>
      </c>
      <c r="G508" s="2" t="str">
        <f>_xlfn.XLOOKUP(C508,customers!$A$1:$A$1001,customers!$G$1:$G$1001,,0)</f>
        <v>United States</v>
      </c>
      <c r="H508" t="str">
        <f>INDEX(products!$A$1:$G$49,MATCH(RFM_prep!$D508,products!$A$1:$A$49,0),MATCH(RFM_prep!H$2,products!$A$1:$G$1,0))</f>
        <v>Lib</v>
      </c>
      <c r="I508">
        <f>INDEX(products!$A$1:$G$49,MATCH(RFM_prep!$D508,products!$A$1:$A$49,0),MATCH(RFM_prep!I$2,products!$A$1:$G$1,0))</f>
        <v>4.3650000000000002</v>
      </c>
      <c r="J508">
        <f>I508*E508</f>
        <v>26.19</v>
      </c>
      <c r="K508" t="str">
        <f>_xlfn.XLOOKUP(C508,customers!$A$2:$A$1001,customers!$I$2:$I$1001,,0)</f>
        <v>No</v>
      </c>
      <c r="L508" t="str">
        <f t="shared" si="35"/>
        <v>184</v>
      </c>
      <c r="N508" s="6" t="s">
        <v>4882</v>
      </c>
      <c r="O508" s="8">
        <v>43541</v>
      </c>
      <c r="P508" s="7">
        <v>1</v>
      </c>
      <c r="Q508" s="7">
        <v>59.569999999999993</v>
      </c>
      <c r="S508" t="s">
        <v>4882</v>
      </c>
      <c r="T508" s="8">
        <v>43541</v>
      </c>
      <c r="U508">
        <v>1</v>
      </c>
      <c r="V508">
        <v>59.569999999999993</v>
      </c>
      <c r="W508" s="7">
        <v>1252</v>
      </c>
      <c r="X508">
        <f t="shared" si="36"/>
        <v>0</v>
      </c>
      <c r="Y508">
        <f t="shared" si="37"/>
        <v>0</v>
      </c>
      <c r="Z508">
        <f t="shared" si="38"/>
        <v>7</v>
      </c>
      <c r="AA508" s="10">
        <f t="shared" si="39"/>
        <v>2.3333333333333335</v>
      </c>
      <c r="AB508"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At Risk</v>
      </c>
      <c r="AC508" t="str">
        <f>_xlfn.XLOOKUP(table_RFM_processed[[#This Row],[Customer ID]],table_RFM_preprocess[Customer ID],table_RFM_preprocess[Loyalty Card],,0)</f>
        <v>No</v>
      </c>
    </row>
    <row r="509" spans="1:29" x14ac:dyDescent="0.25">
      <c r="A509" s="2" t="s">
        <v>3349</v>
      </c>
      <c r="B509" s="3">
        <v>44184</v>
      </c>
      <c r="C509" s="2" t="s">
        <v>3350</v>
      </c>
      <c r="D509" t="s">
        <v>6140</v>
      </c>
      <c r="E509" s="2">
        <v>2</v>
      </c>
      <c r="F509" s="2" t="str">
        <f>_xlfn.XLOOKUP(C509,customers!$A$2:$A$1001,customers!$B$2:$B$1001,,0)</f>
        <v>Diane-marie Wincer</v>
      </c>
      <c r="G509" s="2" t="str">
        <f>_xlfn.XLOOKUP(C509,customers!$A$1:$A$1001,customers!$G$1:$G$1001,,0)</f>
        <v>United States</v>
      </c>
      <c r="H509" t="str">
        <f>INDEX(products!$A$1:$G$49,MATCH(RFM_prep!$D509,products!$A$1:$A$49,0),MATCH(RFM_prep!H$2,products!$A$1:$G$1,0))</f>
        <v>Ara</v>
      </c>
      <c r="I509">
        <f>INDEX(products!$A$1:$G$49,MATCH(RFM_prep!$D509,products!$A$1:$A$49,0),MATCH(RFM_prep!I$2,products!$A$1:$G$1,0))</f>
        <v>12.95</v>
      </c>
      <c r="J509">
        <f>I509*E509</f>
        <v>25.9</v>
      </c>
      <c r="K509" t="str">
        <f>_xlfn.XLOOKUP(C509,customers!$A$2:$A$1001,customers!$I$2:$I$1001,,0)</f>
        <v>Yes</v>
      </c>
      <c r="L509" t="str">
        <f t="shared" si="35"/>
        <v>609</v>
      </c>
      <c r="N509" s="6" t="s">
        <v>1772</v>
      </c>
      <c r="O509" s="8">
        <v>43880</v>
      </c>
      <c r="P509" s="7">
        <v>1</v>
      </c>
      <c r="Q509" s="7">
        <v>16.11</v>
      </c>
      <c r="S509" t="s">
        <v>1772</v>
      </c>
      <c r="T509" s="8">
        <v>43880</v>
      </c>
      <c r="U509">
        <v>1</v>
      </c>
      <c r="V509">
        <v>16.11</v>
      </c>
      <c r="W509" s="7">
        <v>913</v>
      </c>
      <c r="X509">
        <f t="shared" si="36"/>
        <v>2</v>
      </c>
      <c r="Y509">
        <f t="shared" si="37"/>
        <v>0</v>
      </c>
      <c r="Z509">
        <f t="shared" si="38"/>
        <v>2</v>
      </c>
      <c r="AA509" s="10">
        <f t="shared" si="39"/>
        <v>1.3333333333333333</v>
      </c>
      <c r="AB509"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At Risk</v>
      </c>
      <c r="AC509" t="str">
        <f>_xlfn.XLOOKUP(table_RFM_processed[[#This Row],[Customer ID]],table_RFM_preprocess[Customer ID],table_RFM_preprocess[Loyalty Card],,0)</f>
        <v>Yes</v>
      </c>
    </row>
    <row r="510" spans="1:29" x14ac:dyDescent="0.25">
      <c r="A510" s="2" t="s">
        <v>3355</v>
      </c>
      <c r="B510" s="3">
        <v>43516</v>
      </c>
      <c r="C510" s="2" t="s">
        <v>3356</v>
      </c>
      <c r="D510" t="s">
        <v>6182</v>
      </c>
      <c r="E510" s="2">
        <v>3</v>
      </c>
      <c r="F510" s="2" t="str">
        <f>_xlfn.XLOOKUP(C510,customers!$A$2:$A$1001,customers!$B$2:$B$1001,,0)</f>
        <v>Perry Lyfield</v>
      </c>
      <c r="G510" s="2" t="str">
        <f>_xlfn.XLOOKUP(C510,customers!$A$1:$A$1001,customers!$G$1:$G$1001,,0)</f>
        <v>United States</v>
      </c>
      <c r="H510" t="str">
        <f>INDEX(products!$A$1:$G$49,MATCH(RFM_prep!$D510,products!$A$1:$A$49,0),MATCH(RFM_prep!H$2,products!$A$1:$G$1,0))</f>
        <v>Ara</v>
      </c>
      <c r="I510">
        <f>INDEX(products!$A$1:$G$49,MATCH(RFM_prep!$D510,products!$A$1:$A$49,0),MATCH(RFM_prep!I$2,products!$A$1:$G$1,0))</f>
        <v>29.784999999999997</v>
      </c>
      <c r="J510">
        <f>I510*E510</f>
        <v>89.35499999999999</v>
      </c>
      <c r="K510" t="str">
        <f>_xlfn.XLOOKUP(C510,customers!$A$2:$A$1001,customers!$I$2:$I$1001,,0)</f>
        <v>Yes</v>
      </c>
      <c r="L510" t="str">
        <f t="shared" si="35"/>
        <v>1277</v>
      </c>
      <c r="N510" s="6" t="s">
        <v>2098</v>
      </c>
      <c r="O510" s="8">
        <v>43960</v>
      </c>
      <c r="P510" s="7">
        <v>1</v>
      </c>
      <c r="Q510" s="7">
        <v>94.874999999999986</v>
      </c>
      <c r="S510" t="s">
        <v>2098</v>
      </c>
      <c r="T510" s="8">
        <v>43960</v>
      </c>
      <c r="U510">
        <v>1</v>
      </c>
      <c r="V510">
        <v>94.874999999999986</v>
      </c>
      <c r="W510" s="7">
        <v>833</v>
      </c>
      <c r="X510">
        <f t="shared" si="36"/>
        <v>3</v>
      </c>
      <c r="Y510">
        <f t="shared" si="37"/>
        <v>0</v>
      </c>
      <c r="Z510">
        <f t="shared" si="38"/>
        <v>8</v>
      </c>
      <c r="AA510" s="10">
        <f t="shared" si="39"/>
        <v>3.6666666666666665</v>
      </c>
      <c r="AB510"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Need Attention</v>
      </c>
      <c r="AC510" t="str">
        <f>_xlfn.XLOOKUP(table_RFM_processed[[#This Row],[Customer ID]],table_RFM_preprocess[Customer ID],table_RFM_preprocess[Loyalty Card],,0)</f>
        <v>No</v>
      </c>
    </row>
    <row r="511" spans="1:29" x14ac:dyDescent="0.25">
      <c r="A511" s="2" t="s">
        <v>3361</v>
      </c>
      <c r="B511" s="3">
        <v>44210</v>
      </c>
      <c r="C511" s="2" t="s">
        <v>3362</v>
      </c>
      <c r="D511" t="s">
        <v>6169</v>
      </c>
      <c r="E511" s="2">
        <v>6</v>
      </c>
      <c r="F511" s="2" t="str">
        <f>_xlfn.XLOOKUP(C511,customers!$A$2:$A$1001,customers!$B$2:$B$1001,,0)</f>
        <v>Heall Perris</v>
      </c>
      <c r="G511" s="2" t="str">
        <f>_xlfn.XLOOKUP(C511,customers!$A$1:$A$1001,customers!$G$1:$G$1001,,0)</f>
        <v>Ireland</v>
      </c>
      <c r="H511" t="str">
        <f>INDEX(products!$A$1:$G$49,MATCH(RFM_prep!$D511,products!$A$1:$A$49,0),MATCH(RFM_prep!H$2,products!$A$1:$G$1,0))</f>
        <v>Lib</v>
      </c>
      <c r="I511">
        <f>INDEX(products!$A$1:$G$49,MATCH(RFM_prep!$D511,products!$A$1:$A$49,0),MATCH(RFM_prep!I$2,products!$A$1:$G$1,0))</f>
        <v>7.77</v>
      </c>
      <c r="J511">
        <f>I511*E511</f>
        <v>46.62</v>
      </c>
      <c r="K511" t="str">
        <f>_xlfn.XLOOKUP(C511,customers!$A$2:$A$1001,customers!$I$2:$I$1001,,0)</f>
        <v>No</v>
      </c>
      <c r="L511" t="str">
        <f t="shared" si="35"/>
        <v>583</v>
      </c>
      <c r="N511" s="6" t="s">
        <v>4597</v>
      </c>
      <c r="O511" s="8">
        <v>44264</v>
      </c>
      <c r="P511" s="7">
        <v>1</v>
      </c>
      <c r="Q511" s="7">
        <v>29.849999999999998</v>
      </c>
      <c r="S511" t="s">
        <v>4597</v>
      </c>
      <c r="T511" s="8">
        <v>44264</v>
      </c>
      <c r="U511">
        <v>1</v>
      </c>
      <c r="V511">
        <v>29.849999999999998</v>
      </c>
      <c r="W511" s="7">
        <v>529</v>
      </c>
      <c r="X511">
        <f t="shared" si="36"/>
        <v>5</v>
      </c>
      <c r="Y511">
        <f t="shared" si="37"/>
        <v>0</v>
      </c>
      <c r="Z511">
        <f t="shared" si="38"/>
        <v>4</v>
      </c>
      <c r="AA511" s="10">
        <f t="shared" si="39"/>
        <v>3</v>
      </c>
      <c r="AB511"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Need Attention</v>
      </c>
      <c r="AC511" t="str">
        <f>_xlfn.XLOOKUP(table_RFM_processed[[#This Row],[Customer ID]],table_RFM_preprocess[Customer ID],table_RFM_preprocess[Loyalty Card],,0)</f>
        <v>Yes</v>
      </c>
    </row>
    <row r="512" spans="1:29" x14ac:dyDescent="0.25">
      <c r="A512" s="2" t="s">
        <v>3367</v>
      </c>
      <c r="B512" s="3">
        <v>43785</v>
      </c>
      <c r="C512" s="2" t="s">
        <v>3368</v>
      </c>
      <c r="D512" t="s">
        <v>6147</v>
      </c>
      <c r="E512" s="2">
        <v>3</v>
      </c>
      <c r="F512" s="2" t="str">
        <f>_xlfn.XLOOKUP(C512,customers!$A$2:$A$1001,customers!$B$2:$B$1001,,0)</f>
        <v>Marja Urion</v>
      </c>
      <c r="G512" s="2" t="str">
        <f>_xlfn.XLOOKUP(C512,customers!$A$1:$A$1001,customers!$G$1:$G$1001,,0)</f>
        <v>Ireland</v>
      </c>
      <c r="H512" t="str">
        <f>INDEX(products!$A$1:$G$49,MATCH(RFM_prep!$D512,products!$A$1:$A$49,0),MATCH(RFM_prep!H$2,products!$A$1:$G$1,0))</f>
        <v>Ara</v>
      </c>
      <c r="I512">
        <f>INDEX(products!$A$1:$G$49,MATCH(RFM_prep!$D512,products!$A$1:$A$49,0),MATCH(RFM_prep!I$2,products!$A$1:$G$1,0))</f>
        <v>9.9499999999999993</v>
      </c>
      <c r="J512">
        <f>I512*E512</f>
        <v>29.849999999999998</v>
      </c>
      <c r="K512" t="str">
        <f>_xlfn.XLOOKUP(C512,customers!$A$2:$A$1001,customers!$I$2:$I$1001,,0)</f>
        <v>Yes</v>
      </c>
      <c r="L512" t="str">
        <f t="shared" si="35"/>
        <v>1008</v>
      </c>
      <c r="N512" s="6" t="s">
        <v>1351</v>
      </c>
      <c r="O512" s="8">
        <v>44367</v>
      </c>
      <c r="P512" s="7">
        <v>1</v>
      </c>
      <c r="Q512" s="7">
        <v>2.6849999999999996</v>
      </c>
      <c r="S512" t="s">
        <v>1351</v>
      </c>
      <c r="T512" s="8">
        <v>44367</v>
      </c>
      <c r="U512">
        <v>1</v>
      </c>
      <c r="V512">
        <v>2.6849999999999996</v>
      </c>
      <c r="W512" s="7">
        <v>426</v>
      </c>
      <c r="X512">
        <f t="shared" si="36"/>
        <v>6</v>
      </c>
      <c r="Y512">
        <f t="shared" si="37"/>
        <v>0</v>
      </c>
      <c r="Z512">
        <f t="shared" si="38"/>
        <v>0</v>
      </c>
      <c r="AA512" s="10">
        <f t="shared" si="39"/>
        <v>2</v>
      </c>
      <c r="AB512"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At Risk</v>
      </c>
      <c r="AC512" t="str">
        <f>_xlfn.XLOOKUP(table_RFM_processed[[#This Row],[Customer ID]],table_RFM_preprocess[Customer ID],table_RFM_preprocess[Loyalty Card],,0)</f>
        <v>No</v>
      </c>
    </row>
    <row r="513" spans="1:29" x14ac:dyDescent="0.25">
      <c r="A513" s="2" t="s">
        <v>3373</v>
      </c>
      <c r="B513" s="3">
        <v>43803</v>
      </c>
      <c r="C513" s="2" t="s">
        <v>3374</v>
      </c>
      <c r="D513" t="s">
        <v>6178</v>
      </c>
      <c r="E513" s="2">
        <v>3</v>
      </c>
      <c r="F513" s="2" t="str">
        <f>_xlfn.XLOOKUP(C513,customers!$A$2:$A$1001,customers!$B$2:$B$1001,,0)</f>
        <v>Camellia Kid</v>
      </c>
      <c r="G513" s="2" t="str">
        <f>_xlfn.XLOOKUP(C513,customers!$A$1:$A$1001,customers!$G$1:$G$1001,,0)</f>
        <v>Ireland</v>
      </c>
      <c r="H513" t="str">
        <f>INDEX(products!$A$1:$G$49,MATCH(RFM_prep!$D513,products!$A$1:$A$49,0),MATCH(RFM_prep!H$2,products!$A$1:$G$1,0))</f>
        <v>Rob</v>
      </c>
      <c r="I513">
        <f>INDEX(products!$A$1:$G$49,MATCH(RFM_prep!$D513,products!$A$1:$A$49,0),MATCH(RFM_prep!I$2,products!$A$1:$G$1,0))</f>
        <v>3.5849999999999995</v>
      </c>
      <c r="J513">
        <f>I513*E513</f>
        <v>10.754999999999999</v>
      </c>
      <c r="K513" t="str">
        <f>_xlfn.XLOOKUP(C513,customers!$A$2:$A$1001,customers!$I$2:$I$1001,,0)</f>
        <v>Yes</v>
      </c>
      <c r="L513" t="str">
        <f t="shared" si="35"/>
        <v>990</v>
      </c>
      <c r="N513" s="6" t="s">
        <v>5985</v>
      </c>
      <c r="O513" s="8">
        <v>44411</v>
      </c>
      <c r="P513" s="7">
        <v>1</v>
      </c>
      <c r="Q513" s="7">
        <v>89.35499999999999</v>
      </c>
      <c r="S513" t="s">
        <v>5985</v>
      </c>
      <c r="T513" s="8">
        <v>44411</v>
      </c>
      <c r="U513">
        <v>1</v>
      </c>
      <c r="V513">
        <v>89.35499999999999</v>
      </c>
      <c r="W513" s="7">
        <v>382</v>
      </c>
      <c r="X513">
        <f t="shared" si="36"/>
        <v>7</v>
      </c>
      <c r="Y513">
        <f t="shared" si="37"/>
        <v>0</v>
      </c>
      <c r="Z513">
        <f t="shared" si="38"/>
        <v>8</v>
      </c>
      <c r="AA513" s="10">
        <f t="shared" si="39"/>
        <v>5</v>
      </c>
      <c r="AB513"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Potential Promising</v>
      </c>
      <c r="AC513" t="str">
        <f>_xlfn.XLOOKUP(table_RFM_processed[[#This Row],[Customer ID]],table_RFM_preprocess[Customer ID],table_RFM_preprocess[Loyalty Card],,0)</f>
        <v>Yes</v>
      </c>
    </row>
    <row r="514" spans="1:29" x14ac:dyDescent="0.25">
      <c r="A514" s="2" t="s">
        <v>3379</v>
      </c>
      <c r="B514" s="3">
        <v>44043</v>
      </c>
      <c r="C514" s="2" t="s">
        <v>3380</v>
      </c>
      <c r="D514" t="s">
        <v>6152</v>
      </c>
      <c r="E514" s="2">
        <v>4</v>
      </c>
      <c r="F514" s="2" t="str">
        <f>_xlfn.XLOOKUP(C514,customers!$A$2:$A$1001,customers!$B$2:$B$1001,,0)</f>
        <v>Carolann Beine</v>
      </c>
      <c r="G514" s="2" t="str">
        <f>_xlfn.XLOOKUP(C514,customers!$A$1:$A$1001,customers!$G$1:$G$1001,,0)</f>
        <v>United States</v>
      </c>
      <c r="H514" t="str">
        <f>INDEX(products!$A$1:$G$49,MATCH(RFM_prep!$D514,products!$A$1:$A$49,0),MATCH(RFM_prep!H$2,products!$A$1:$G$1,0))</f>
        <v>Ara</v>
      </c>
      <c r="I514">
        <f>INDEX(products!$A$1:$G$49,MATCH(RFM_prep!$D514,products!$A$1:$A$49,0),MATCH(RFM_prep!I$2,products!$A$1:$G$1,0))</f>
        <v>3.375</v>
      </c>
      <c r="J514">
        <f>I514*E514</f>
        <v>13.5</v>
      </c>
      <c r="K514" t="str">
        <f>_xlfn.XLOOKUP(C514,customers!$A$2:$A$1001,customers!$I$2:$I$1001,,0)</f>
        <v>Yes</v>
      </c>
      <c r="L514" t="str">
        <f t="shared" si="35"/>
        <v>750</v>
      </c>
      <c r="N514" s="6" t="s">
        <v>2069</v>
      </c>
      <c r="O514" s="8">
        <v>43521</v>
      </c>
      <c r="P514" s="7">
        <v>1</v>
      </c>
      <c r="Q514" s="7">
        <v>33.464999999999996</v>
      </c>
      <c r="S514" t="s">
        <v>2069</v>
      </c>
      <c r="T514" s="8">
        <v>43521</v>
      </c>
      <c r="U514">
        <v>1</v>
      </c>
      <c r="V514">
        <v>33.464999999999996</v>
      </c>
      <c r="W514" s="7">
        <v>1272</v>
      </c>
      <c r="X514">
        <f t="shared" si="36"/>
        <v>0</v>
      </c>
      <c r="Y514">
        <f t="shared" si="37"/>
        <v>0</v>
      </c>
      <c r="Z514">
        <f t="shared" si="38"/>
        <v>5</v>
      </c>
      <c r="AA514" s="10">
        <f t="shared" si="39"/>
        <v>1.6666666666666667</v>
      </c>
      <c r="AB514"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At Risk</v>
      </c>
      <c r="AC514" t="str">
        <f>_xlfn.XLOOKUP(table_RFM_processed[[#This Row],[Customer ID]],table_RFM_preprocess[Customer ID],table_RFM_preprocess[Loyalty Card],,0)</f>
        <v>Yes</v>
      </c>
    </row>
    <row r="515" spans="1:29" x14ac:dyDescent="0.25">
      <c r="A515" s="2" t="s">
        <v>3385</v>
      </c>
      <c r="B515" s="3">
        <v>43535</v>
      </c>
      <c r="C515" s="2" t="s">
        <v>3386</v>
      </c>
      <c r="D515" t="s">
        <v>6170</v>
      </c>
      <c r="E515" s="2">
        <v>3</v>
      </c>
      <c r="F515" s="2" t="str">
        <f>_xlfn.XLOOKUP(C515,customers!$A$2:$A$1001,customers!$B$2:$B$1001,,0)</f>
        <v>Celia Bakeup</v>
      </c>
      <c r="G515" s="2" t="str">
        <f>_xlfn.XLOOKUP(C515,customers!$A$1:$A$1001,customers!$G$1:$G$1001,,0)</f>
        <v>United States</v>
      </c>
      <c r="H515" t="str">
        <f>INDEX(products!$A$1:$G$49,MATCH(RFM_prep!$D515,products!$A$1:$A$49,0),MATCH(RFM_prep!H$2,products!$A$1:$G$1,0))</f>
        <v>Lib</v>
      </c>
      <c r="I515">
        <f>INDEX(products!$A$1:$G$49,MATCH(RFM_prep!$D515,products!$A$1:$A$49,0),MATCH(RFM_prep!I$2,products!$A$1:$G$1,0))</f>
        <v>15.85</v>
      </c>
      <c r="J515">
        <f>I515*E515</f>
        <v>47.55</v>
      </c>
      <c r="K515" t="str">
        <f>_xlfn.XLOOKUP(C515,customers!$A$2:$A$1001,customers!$I$2:$I$1001,,0)</f>
        <v>No</v>
      </c>
      <c r="L515" t="str">
        <f t="shared" ref="L515:L578" si="40">TEXT(DATEDIF(B515, DATE(2022,8,20), "d"), "0")</f>
        <v>1258</v>
      </c>
      <c r="N515" s="6" t="s">
        <v>594</v>
      </c>
      <c r="O515" s="8">
        <v>43629</v>
      </c>
      <c r="P515" s="7">
        <v>1</v>
      </c>
      <c r="Q515" s="7">
        <v>82.339999999999989</v>
      </c>
      <c r="S515" t="s">
        <v>594</v>
      </c>
      <c r="T515" s="8">
        <v>43629</v>
      </c>
      <c r="U515">
        <v>1</v>
      </c>
      <c r="V515">
        <v>82.339999999999989</v>
      </c>
      <c r="W515" s="7">
        <v>1164</v>
      </c>
      <c r="X515">
        <f t="shared" si="36"/>
        <v>1</v>
      </c>
      <c r="Y515">
        <f t="shared" si="37"/>
        <v>0</v>
      </c>
      <c r="Z515">
        <f t="shared" si="38"/>
        <v>8</v>
      </c>
      <c r="AA515" s="10">
        <f t="shared" si="39"/>
        <v>3</v>
      </c>
      <c r="AB515"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Need Attention</v>
      </c>
      <c r="AC515" t="str">
        <f>_xlfn.XLOOKUP(table_RFM_processed[[#This Row],[Customer ID]],table_RFM_preprocess[Customer ID],table_RFM_preprocess[Loyalty Card],,0)</f>
        <v>Yes</v>
      </c>
    </row>
    <row r="516" spans="1:29" x14ac:dyDescent="0.25">
      <c r="A516" s="2" t="s">
        <v>3391</v>
      </c>
      <c r="B516" s="3">
        <v>44691</v>
      </c>
      <c r="C516" s="2" t="s">
        <v>3392</v>
      </c>
      <c r="D516" t="s">
        <v>6170</v>
      </c>
      <c r="E516" s="2">
        <v>5</v>
      </c>
      <c r="F516" s="2" t="str">
        <f>_xlfn.XLOOKUP(C516,customers!$A$2:$A$1001,customers!$B$2:$B$1001,,0)</f>
        <v>Nataniel Helkin</v>
      </c>
      <c r="G516" s="2" t="str">
        <f>_xlfn.XLOOKUP(C516,customers!$A$1:$A$1001,customers!$G$1:$G$1001,,0)</f>
        <v>United States</v>
      </c>
      <c r="H516" t="str">
        <f>INDEX(products!$A$1:$G$49,MATCH(RFM_prep!$D516,products!$A$1:$A$49,0),MATCH(RFM_prep!H$2,products!$A$1:$G$1,0))</f>
        <v>Lib</v>
      </c>
      <c r="I516">
        <f>INDEX(products!$A$1:$G$49,MATCH(RFM_prep!$D516,products!$A$1:$A$49,0),MATCH(RFM_prep!I$2,products!$A$1:$G$1,0))</f>
        <v>15.85</v>
      </c>
      <c r="J516">
        <f>I516*E516</f>
        <v>79.25</v>
      </c>
      <c r="K516" t="str">
        <f>_xlfn.XLOOKUP(C516,customers!$A$2:$A$1001,customers!$I$2:$I$1001,,0)</f>
        <v>No</v>
      </c>
      <c r="L516" t="str">
        <f t="shared" si="40"/>
        <v>102</v>
      </c>
      <c r="N516" s="6" t="s">
        <v>5554</v>
      </c>
      <c r="O516" s="8">
        <v>44770</v>
      </c>
      <c r="P516" s="7">
        <v>3</v>
      </c>
      <c r="Q516" s="7">
        <v>251.12499999999997</v>
      </c>
      <c r="S516" t="s">
        <v>5554</v>
      </c>
      <c r="T516" s="8">
        <v>44770</v>
      </c>
      <c r="U516">
        <v>3</v>
      </c>
      <c r="V516">
        <v>251.12499999999997</v>
      </c>
      <c r="W516" s="7">
        <v>272</v>
      </c>
      <c r="X516">
        <f t="shared" ref="X516:X579" si="41">9-_xlfn.PERCENTRANK.EXC(W516:W1428,W516,1)*10</f>
        <v>7</v>
      </c>
      <c r="Y516">
        <f t="shared" ref="Y516:Y579" si="42">_xlfn.PERCENTRANK.EXC(U516:U1428,U516,1)*10</f>
        <v>9</v>
      </c>
      <c r="Z516">
        <f t="shared" ref="Z516:Z579" si="43">_xlfn.PERCENTRANK.EXC(V516:V1428,V516,1)*10</f>
        <v>9</v>
      </c>
      <c r="AA516" s="10">
        <f t="shared" ref="AA516:AA579" si="44">AVERAGE(X516,Y516,Z516)</f>
        <v>8.3333333333333339</v>
      </c>
      <c r="AB516"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Loyal</v>
      </c>
      <c r="AC516" t="str">
        <f>_xlfn.XLOOKUP(table_RFM_processed[[#This Row],[Customer ID]],table_RFM_preprocess[Customer ID],table_RFM_preprocess[Loyalty Card],,0)</f>
        <v>No</v>
      </c>
    </row>
    <row r="517" spans="1:29" x14ac:dyDescent="0.25">
      <c r="A517" s="2" t="s">
        <v>3396</v>
      </c>
      <c r="B517" s="3">
        <v>44555</v>
      </c>
      <c r="C517" s="2" t="s">
        <v>3397</v>
      </c>
      <c r="D517" t="s">
        <v>6159</v>
      </c>
      <c r="E517" s="2">
        <v>6</v>
      </c>
      <c r="F517" s="2" t="str">
        <f>_xlfn.XLOOKUP(C517,customers!$A$2:$A$1001,customers!$B$2:$B$1001,,0)</f>
        <v>Pippo Witherington</v>
      </c>
      <c r="G517" s="2" t="str">
        <f>_xlfn.XLOOKUP(C517,customers!$A$1:$A$1001,customers!$G$1:$G$1001,,0)</f>
        <v>United States</v>
      </c>
      <c r="H517" t="str">
        <f>INDEX(products!$A$1:$G$49,MATCH(RFM_prep!$D517,products!$A$1:$A$49,0),MATCH(RFM_prep!H$2,products!$A$1:$G$1,0))</f>
        <v>Lib</v>
      </c>
      <c r="I517">
        <f>INDEX(products!$A$1:$G$49,MATCH(RFM_prep!$D517,products!$A$1:$A$49,0),MATCH(RFM_prep!I$2,products!$A$1:$G$1,0))</f>
        <v>4.3650000000000002</v>
      </c>
      <c r="J517">
        <f>I517*E517</f>
        <v>26.19</v>
      </c>
      <c r="K517" t="str">
        <f>_xlfn.XLOOKUP(C517,customers!$A$2:$A$1001,customers!$I$2:$I$1001,,0)</f>
        <v>Yes</v>
      </c>
      <c r="L517" t="str">
        <f t="shared" si="40"/>
        <v>238</v>
      </c>
      <c r="N517" s="6" t="s">
        <v>3578</v>
      </c>
      <c r="O517" s="8">
        <v>44127</v>
      </c>
      <c r="P517" s="7">
        <v>1</v>
      </c>
      <c r="Q517" s="7">
        <v>83.835000000000008</v>
      </c>
      <c r="S517" t="s">
        <v>3578</v>
      </c>
      <c r="T517" s="8">
        <v>44127</v>
      </c>
      <c r="U517">
        <v>1</v>
      </c>
      <c r="V517">
        <v>83.835000000000008</v>
      </c>
      <c r="W517" s="7">
        <v>666</v>
      </c>
      <c r="X517">
        <f t="shared" si="41"/>
        <v>4</v>
      </c>
      <c r="Y517">
        <f t="shared" si="42"/>
        <v>0</v>
      </c>
      <c r="Z517">
        <f t="shared" si="43"/>
        <v>8</v>
      </c>
      <c r="AA517" s="10">
        <f t="shared" si="44"/>
        <v>4</v>
      </c>
      <c r="AB517"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Need Attention</v>
      </c>
      <c r="AC517" t="str">
        <f>_xlfn.XLOOKUP(table_RFM_processed[[#This Row],[Customer ID]],table_RFM_preprocess[Customer ID],table_RFM_preprocess[Loyalty Card],,0)</f>
        <v>No</v>
      </c>
    </row>
    <row r="518" spans="1:29" x14ac:dyDescent="0.25">
      <c r="A518" s="2" t="s">
        <v>3402</v>
      </c>
      <c r="B518" s="3">
        <v>44673</v>
      </c>
      <c r="C518" s="2" t="s">
        <v>3403</v>
      </c>
      <c r="D518" t="s">
        <v>6173</v>
      </c>
      <c r="E518" s="2">
        <v>3</v>
      </c>
      <c r="F518" s="2" t="str">
        <f>_xlfn.XLOOKUP(C518,customers!$A$2:$A$1001,customers!$B$2:$B$1001,,0)</f>
        <v>Tildie Tilzey</v>
      </c>
      <c r="G518" s="2" t="str">
        <f>_xlfn.XLOOKUP(C518,customers!$A$1:$A$1001,customers!$G$1:$G$1001,,0)</f>
        <v>United States</v>
      </c>
      <c r="H518" t="str">
        <f>INDEX(products!$A$1:$G$49,MATCH(RFM_prep!$D518,products!$A$1:$A$49,0),MATCH(RFM_prep!H$2,products!$A$1:$G$1,0))</f>
        <v>Rob</v>
      </c>
      <c r="I518">
        <f>INDEX(products!$A$1:$G$49,MATCH(RFM_prep!$D518,products!$A$1:$A$49,0),MATCH(RFM_prep!I$2,products!$A$1:$G$1,0))</f>
        <v>7.169999999999999</v>
      </c>
      <c r="J518">
        <f>I518*E518</f>
        <v>21.509999999999998</v>
      </c>
      <c r="K518" t="str">
        <f>_xlfn.XLOOKUP(C518,customers!$A$2:$A$1001,customers!$I$2:$I$1001,,0)</f>
        <v>No</v>
      </c>
      <c r="L518" t="str">
        <f t="shared" si="40"/>
        <v>120</v>
      </c>
      <c r="N518" s="6" t="s">
        <v>4632</v>
      </c>
      <c r="O518" s="8">
        <v>44565</v>
      </c>
      <c r="P518" s="7">
        <v>1</v>
      </c>
      <c r="Q518" s="7">
        <v>100.39499999999998</v>
      </c>
      <c r="S518" t="s">
        <v>4632</v>
      </c>
      <c r="T518" s="8">
        <v>44565</v>
      </c>
      <c r="U518">
        <v>1</v>
      </c>
      <c r="V518">
        <v>100.39499999999998</v>
      </c>
      <c r="W518" s="7">
        <v>228</v>
      </c>
      <c r="X518">
        <f t="shared" si="41"/>
        <v>8</v>
      </c>
      <c r="Y518">
        <f t="shared" si="42"/>
        <v>0</v>
      </c>
      <c r="Z518">
        <f t="shared" si="43"/>
        <v>8</v>
      </c>
      <c r="AA518" s="10">
        <f t="shared" si="44"/>
        <v>5.333333333333333</v>
      </c>
      <c r="AB518"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Need Attention</v>
      </c>
      <c r="AC518" t="str">
        <f>_xlfn.XLOOKUP(table_RFM_processed[[#This Row],[Customer ID]],table_RFM_preprocess[Customer ID],table_RFM_preprocess[Loyalty Card],,0)</f>
        <v>Yes</v>
      </c>
    </row>
    <row r="519" spans="1:29" x14ac:dyDescent="0.25">
      <c r="A519" s="2" t="s">
        <v>3408</v>
      </c>
      <c r="B519" s="3">
        <v>44723</v>
      </c>
      <c r="C519" s="2" t="s">
        <v>3409</v>
      </c>
      <c r="D519" t="s">
        <v>6149</v>
      </c>
      <c r="E519" s="2">
        <v>5</v>
      </c>
      <c r="F519" s="2" t="str">
        <f>_xlfn.XLOOKUP(C519,customers!$A$2:$A$1001,customers!$B$2:$B$1001,,0)</f>
        <v>Cindra Burling</v>
      </c>
      <c r="G519" s="2" t="str">
        <f>_xlfn.XLOOKUP(C519,customers!$A$1:$A$1001,customers!$G$1:$G$1001,,0)</f>
        <v>United States</v>
      </c>
      <c r="H519" t="str">
        <f>INDEX(products!$A$1:$G$49,MATCH(RFM_prep!$D519,products!$A$1:$A$49,0),MATCH(RFM_prep!H$2,products!$A$1:$G$1,0))</f>
        <v>Rob</v>
      </c>
      <c r="I519">
        <f>INDEX(products!$A$1:$G$49,MATCH(RFM_prep!$D519,products!$A$1:$A$49,0),MATCH(RFM_prep!I$2,products!$A$1:$G$1,0))</f>
        <v>20.584999999999997</v>
      </c>
      <c r="J519">
        <f>I519*E519</f>
        <v>102.92499999999998</v>
      </c>
      <c r="K519" t="str">
        <f>_xlfn.XLOOKUP(C519,customers!$A$2:$A$1001,customers!$I$2:$I$1001,,0)</f>
        <v>Yes</v>
      </c>
      <c r="L519" t="str">
        <f t="shared" si="40"/>
        <v>70</v>
      </c>
      <c r="N519" s="6" t="s">
        <v>3684</v>
      </c>
      <c r="O519" s="8">
        <v>44031</v>
      </c>
      <c r="P519" s="7">
        <v>1</v>
      </c>
      <c r="Q519" s="7">
        <v>82.339999999999989</v>
      </c>
      <c r="S519" t="s">
        <v>3684</v>
      </c>
      <c r="T519" s="8">
        <v>44031</v>
      </c>
      <c r="U519">
        <v>1</v>
      </c>
      <c r="V519">
        <v>82.339999999999989</v>
      </c>
      <c r="W519" s="7">
        <v>762</v>
      </c>
      <c r="X519">
        <f t="shared" si="41"/>
        <v>3</v>
      </c>
      <c r="Y519">
        <f t="shared" si="42"/>
        <v>0</v>
      </c>
      <c r="Z519">
        <f t="shared" si="43"/>
        <v>8</v>
      </c>
      <c r="AA519" s="10">
        <f t="shared" si="44"/>
        <v>3.6666666666666665</v>
      </c>
      <c r="AB519"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Need Attention</v>
      </c>
      <c r="AC519" t="str">
        <f>_xlfn.XLOOKUP(table_RFM_processed[[#This Row],[Customer ID]],table_RFM_preprocess[Customer ID],table_RFM_preprocess[Loyalty Card],,0)</f>
        <v>No</v>
      </c>
    </row>
    <row r="520" spans="1:29" x14ac:dyDescent="0.25">
      <c r="A520" s="2" t="s">
        <v>3413</v>
      </c>
      <c r="B520" s="3">
        <v>44678</v>
      </c>
      <c r="C520" s="2" t="s">
        <v>3414</v>
      </c>
      <c r="D520" t="s">
        <v>6150</v>
      </c>
      <c r="E520" s="2">
        <v>2</v>
      </c>
      <c r="F520" s="2" t="str">
        <f>_xlfn.XLOOKUP(C520,customers!$A$2:$A$1001,customers!$B$2:$B$1001,,0)</f>
        <v>Channa Belamy</v>
      </c>
      <c r="G520" s="2" t="str">
        <f>_xlfn.XLOOKUP(C520,customers!$A$1:$A$1001,customers!$G$1:$G$1001,,0)</f>
        <v>United States</v>
      </c>
      <c r="H520" t="str">
        <f>INDEX(products!$A$1:$G$49,MATCH(RFM_prep!$D520,products!$A$1:$A$49,0),MATCH(RFM_prep!H$2,products!$A$1:$G$1,0))</f>
        <v>Lib</v>
      </c>
      <c r="I520">
        <f>INDEX(products!$A$1:$G$49,MATCH(RFM_prep!$D520,products!$A$1:$A$49,0),MATCH(RFM_prep!I$2,products!$A$1:$G$1,0))</f>
        <v>3.8849999999999998</v>
      </c>
      <c r="J520">
        <f>I520*E520</f>
        <v>7.77</v>
      </c>
      <c r="K520" t="str">
        <f>_xlfn.XLOOKUP(C520,customers!$A$2:$A$1001,customers!$I$2:$I$1001,,0)</f>
        <v>No</v>
      </c>
      <c r="L520" t="str">
        <f t="shared" si="40"/>
        <v>115</v>
      </c>
      <c r="N520" s="6" t="s">
        <v>4500</v>
      </c>
      <c r="O520" s="8">
        <v>44655</v>
      </c>
      <c r="P520" s="7">
        <v>1</v>
      </c>
      <c r="Q520" s="7">
        <v>24.75</v>
      </c>
      <c r="S520" t="s">
        <v>4500</v>
      </c>
      <c r="T520" s="8">
        <v>44655</v>
      </c>
      <c r="U520">
        <v>1</v>
      </c>
      <c r="V520">
        <v>24.75</v>
      </c>
      <c r="W520" s="7">
        <v>138</v>
      </c>
      <c r="X520">
        <f t="shared" si="41"/>
        <v>8</v>
      </c>
      <c r="Y520">
        <f t="shared" si="42"/>
        <v>0</v>
      </c>
      <c r="Z520">
        <f t="shared" si="43"/>
        <v>4</v>
      </c>
      <c r="AA520" s="10">
        <f t="shared" si="44"/>
        <v>4</v>
      </c>
      <c r="AB520"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Need Attention</v>
      </c>
      <c r="AC520" t="str">
        <f>_xlfn.XLOOKUP(table_RFM_processed[[#This Row],[Customer ID]],table_RFM_preprocess[Customer ID],table_RFM_preprocess[Loyalty Card],,0)</f>
        <v>No</v>
      </c>
    </row>
    <row r="521" spans="1:29" x14ac:dyDescent="0.25">
      <c r="A521" s="2" t="s">
        <v>3418</v>
      </c>
      <c r="B521" s="3">
        <v>44194</v>
      </c>
      <c r="C521" s="2" t="s">
        <v>3419</v>
      </c>
      <c r="D521" t="s">
        <v>6185</v>
      </c>
      <c r="E521" s="2">
        <v>5</v>
      </c>
      <c r="F521" s="2" t="str">
        <f>_xlfn.XLOOKUP(C521,customers!$A$2:$A$1001,customers!$B$2:$B$1001,,0)</f>
        <v>Karl Imorts</v>
      </c>
      <c r="G521" s="2" t="str">
        <f>_xlfn.XLOOKUP(C521,customers!$A$1:$A$1001,customers!$G$1:$G$1001,,0)</f>
        <v>United States</v>
      </c>
      <c r="H521" t="str">
        <f>INDEX(products!$A$1:$G$49,MATCH(RFM_prep!$D521,products!$A$1:$A$49,0),MATCH(RFM_prep!H$2,products!$A$1:$G$1,0))</f>
        <v>Exc</v>
      </c>
      <c r="I521">
        <f>INDEX(products!$A$1:$G$49,MATCH(RFM_prep!$D521,products!$A$1:$A$49,0),MATCH(RFM_prep!I$2,products!$A$1:$G$1,0))</f>
        <v>27.945</v>
      </c>
      <c r="J521">
        <f>I521*E521</f>
        <v>139.72499999999999</v>
      </c>
      <c r="K521" t="str">
        <f>_xlfn.XLOOKUP(C521,customers!$A$2:$A$1001,customers!$I$2:$I$1001,,0)</f>
        <v>No</v>
      </c>
      <c r="L521" t="str">
        <f t="shared" si="40"/>
        <v>599</v>
      </c>
      <c r="N521" s="6" t="s">
        <v>2257</v>
      </c>
      <c r="O521" s="8">
        <v>44497</v>
      </c>
      <c r="P521" s="7">
        <v>1</v>
      </c>
      <c r="Q521" s="7">
        <v>29.849999999999998</v>
      </c>
      <c r="S521" t="s">
        <v>2257</v>
      </c>
      <c r="T521" s="8">
        <v>44497</v>
      </c>
      <c r="U521">
        <v>1</v>
      </c>
      <c r="V521">
        <v>29.849999999999998</v>
      </c>
      <c r="W521" s="7">
        <v>296</v>
      </c>
      <c r="X521">
        <f t="shared" si="41"/>
        <v>7</v>
      </c>
      <c r="Y521">
        <f t="shared" si="42"/>
        <v>0</v>
      </c>
      <c r="Z521">
        <f t="shared" si="43"/>
        <v>4</v>
      </c>
      <c r="AA521" s="10">
        <f t="shared" si="44"/>
        <v>3.6666666666666665</v>
      </c>
      <c r="AB521"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Need Attention</v>
      </c>
      <c r="AC521" t="str">
        <f>_xlfn.XLOOKUP(table_RFM_processed[[#This Row],[Customer ID]],table_RFM_preprocess[Customer ID],table_RFM_preprocess[Loyalty Card],,0)</f>
        <v>Yes</v>
      </c>
    </row>
    <row r="522" spans="1:29" x14ac:dyDescent="0.25">
      <c r="A522" s="2" t="s">
        <v>3424</v>
      </c>
      <c r="B522" s="3">
        <v>44026</v>
      </c>
      <c r="C522" s="2" t="s">
        <v>3368</v>
      </c>
      <c r="D522" t="s">
        <v>6158</v>
      </c>
      <c r="E522" s="2">
        <v>2</v>
      </c>
      <c r="F522" s="2" t="str">
        <f>_xlfn.XLOOKUP(C522,customers!$A$2:$A$1001,customers!$B$2:$B$1001,,0)</f>
        <v>Marja Urion</v>
      </c>
      <c r="G522" s="2" t="str">
        <f>_xlfn.XLOOKUP(C522,customers!$A$1:$A$1001,customers!$G$1:$G$1001,,0)</f>
        <v>Ireland</v>
      </c>
      <c r="H522" t="str">
        <f>INDEX(products!$A$1:$G$49,MATCH(RFM_prep!$D522,products!$A$1:$A$49,0),MATCH(RFM_prep!H$2,products!$A$1:$G$1,0))</f>
        <v>Ara</v>
      </c>
      <c r="I522">
        <f>INDEX(products!$A$1:$G$49,MATCH(RFM_prep!$D522,products!$A$1:$A$49,0),MATCH(RFM_prep!I$2,products!$A$1:$G$1,0))</f>
        <v>5.97</v>
      </c>
      <c r="J522">
        <f>I522*E522</f>
        <v>11.94</v>
      </c>
      <c r="K522" t="str">
        <f>_xlfn.XLOOKUP(C522,customers!$A$2:$A$1001,customers!$I$2:$I$1001,,0)</f>
        <v>Yes</v>
      </c>
      <c r="L522" t="str">
        <f t="shared" si="40"/>
        <v>767</v>
      </c>
      <c r="N522" s="6" t="s">
        <v>5650</v>
      </c>
      <c r="O522" s="8">
        <v>43726</v>
      </c>
      <c r="P522" s="7">
        <v>1</v>
      </c>
      <c r="Q522" s="7">
        <v>137.31</v>
      </c>
      <c r="S522" t="s">
        <v>5650</v>
      </c>
      <c r="T522" s="8">
        <v>43726</v>
      </c>
      <c r="U522">
        <v>1</v>
      </c>
      <c r="V522">
        <v>137.31</v>
      </c>
      <c r="W522" s="7">
        <v>1067</v>
      </c>
      <c r="X522">
        <f t="shared" si="41"/>
        <v>1</v>
      </c>
      <c r="Y522">
        <f t="shared" si="42"/>
        <v>0</v>
      </c>
      <c r="Z522">
        <f t="shared" si="43"/>
        <v>9</v>
      </c>
      <c r="AA522" s="10">
        <f t="shared" si="44"/>
        <v>3.3333333333333335</v>
      </c>
      <c r="AB522"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Need Attention</v>
      </c>
      <c r="AC522" t="str">
        <f>_xlfn.XLOOKUP(table_RFM_processed[[#This Row],[Customer ID]],table_RFM_preprocess[Customer ID],table_RFM_preprocess[Loyalty Card],,0)</f>
        <v>Yes</v>
      </c>
    </row>
    <row r="523" spans="1:29" x14ac:dyDescent="0.25">
      <c r="A523" s="2" t="s">
        <v>3430</v>
      </c>
      <c r="B523" s="3">
        <v>44446</v>
      </c>
      <c r="C523" s="2" t="s">
        <v>3431</v>
      </c>
      <c r="D523" t="s">
        <v>6150</v>
      </c>
      <c r="E523" s="2">
        <v>1</v>
      </c>
      <c r="F523" s="2" t="str">
        <f>_xlfn.XLOOKUP(C523,customers!$A$2:$A$1001,customers!$B$2:$B$1001,,0)</f>
        <v>Mag Armistead</v>
      </c>
      <c r="G523" s="2" t="str">
        <f>_xlfn.XLOOKUP(C523,customers!$A$1:$A$1001,customers!$G$1:$G$1001,,0)</f>
        <v>United States</v>
      </c>
      <c r="H523" t="str">
        <f>INDEX(products!$A$1:$G$49,MATCH(RFM_prep!$D523,products!$A$1:$A$49,0),MATCH(RFM_prep!H$2,products!$A$1:$G$1,0))</f>
        <v>Lib</v>
      </c>
      <c r="I523">
        <f>INDEX(products!$A$1:$G$49,MATCH(RFM_prep!$D523,products!$A$1:$A$49,0),MATCH(RFM_prep!I$2,products!$A$1:$G$1,0))</f>
        <v>3.8849999999999998</v>
      </c>
      <c r="J523">
        <f>I523*E523</f>
        <v>3.8849999999999998</v>
      </c>
      <c r="K523" t="str">
        <f>_xlfn.XLOOKUP(C523,customers!$A$2:$A$1001,customers!$I$2:$I$1001,,0)</f>
        <v>No</v>
      </c>
      <c r="L523" t="str">
        <f t="shared" si="40"/>
        <v>347</v>
      </c>
      <c r="N523" s="6" t="s">
        <v>976</v>
      </c>
      <c r="O523" s="8">
        <v>44232</v>
      </c>
      <c r="P523" s="7">
        <v>1</v>
      </c>
      <c r="Q523" s="7">
        <v>38.849999999999994</v>
      </c>
      <c r="S523" t="s">
        <v>976</v>
      </c>
      <c r="T523" s="8">
        <v>44232</v>
      </c>
      <c r="U523">
        <v>1</v>
      </c>
      <c r="V523">
        <v>38.849999999999994</v>
      </c>
      <c r="W523" s="7">
        <v>561</v>
      </c>
      <c r="X523">
        <f t="shared" si="41"/>
        <v>5</v>
      </c>
      <c r="Y523">
        <f t="shared" si="42"/>
        <v>0</v>
      </c>
      <c r="Z523">
        <f t="shared" si="43"/>
        <v>5</v>
      </c>
      <c r="AA523" s="10">
        <f t="shared" si="44"/>
        <v>3.3333333333333335</v>
      </c>
      <c r="AB523"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Need Attention</v>
      </c>
      <c r="AC523" t="str">
        <f>_xlfn.XLOOKUP(table_RFM_processed[[#This Row],[Customer ID]],table_RFM_preprocess[Customer ID],table_RFM_preprocess[Loyalty Card],,0)</f>
        <v>Yes</v>
      </c>
    </row>
    <row r="524" spans="1:29" x14ac:dyDescent="0.25">
      <c r="A524" s="2" t="s">
        <v>3430</v>
      </c>
      <c r="B524" s="3">
        <v>44446</v>
      </c>
      <c r="C524" s="2" t="s">
        <v>3431</v>
      </c>
      <c r="D524" t="s">
        <v>6138</v>
      </c>
      <c r="E524" s="2">
        <v>4</v>
      </c>
      <c r="F524" s="2" t="str">
        <f>_xlfn.XLOOKUP(C524,customers!$A$2:$A$1001,customers!$B$2:$B$1001,,0)</f>
        <v>Mag Armistead</v>
      </c>
      <c r="G524" s="2" t="str">
        <f>_xlfn.XLOOKUP(C524,customers!$A$1:$A$1001,customers!$G$1:$G$1001,,0)</f>
        <v>United States</v>
      </c>
      <c r="H524" t="str">
        <f>INDEX(products!$A$1:$G$49,MATCH(RFM_prep!$D524,products!$A$1:$A$49,0),MATCH(RFM_prep!H$2,products!$A$1:$G$1,0))</f>
        <v>Rob</v>
      </c>
      <c r="I524">
        <f>INDEX(products!$A$1:$G$49,MATCH(RFM_prep!$D524,products!$A$1:$A$49,0),MATCH(RFM_prep!I$2,products!$A$1:$G$1,0))</f>
        <v>9.9499999999999993</v>
      </c>
      <c r="J524">
        <f>I524*E524</f>
        <v>39.799999999999997</v>
      </c>
      <c r="K524" t="str">
        <f>_xlfn.XLOOKUP(C524,customers!$A$2:$A$1001,customers!$I$2:$I$1001,,0)</f>
        <v>No</v>
      </c>
      <c r="L524" t="str">
        <f t="shared" si="40"/>
        <v>347</v>
      </c>
      <c r="N524" s="6" t="s">
        <v>828</v>
      </c>
      <c r="O524" s="8">
        <v>44252</v>
      </c>
      <c r="P524" s="7">
        <v>1</v>
      </c>
      <c r="Q524" s="7">
        <v>114.42499999999998</v>
      </c>
      <c r="S524" t="s">
        <v>828</v>
      </c>
      <c r="T524" s="8">
        <v>44252</v>
      </c>
      <c r="U524">
        <v>1</v>
      </c>
      <c r="V524">
        <v>114.42499999999998</v>
      </c>
      <c r="W524" s="7">
        <v>541</v>
      </c>
      <c r="X524">
        <f t="shared" si="41"/>
        <v>5</v>
      </c>
      <c r="Y524">
        <f t="shared" si="42"/>
        <v>0</v>
      </c>
      <c r="Z524">
        <f t="shared" si="43"/>
        <v>9</v>
      </c>
      <c r="AA524" s="10">
        <f t="shared" si="44"/>
        <v>4.666666666666667</v>
      </c>
      <c r="AB524"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Need Attention</v>
      </c>
      <c r="AC524" t="str">
        <f>_xlfn.XLOOKUP(table_RFM_processed[[#This Row],[Customer ID]],table_RFM_preprocess[Customer ID],table_RFM_preprocess[Loyalty Card],,0)</f>
        <v>No</v>
      </c>
    </row>
    <row r="525" spans="1:29" x14ac:dyDescent="0.25">
      <c r="A525" s="2" t="s">
        <v>3441</v>
      </c>
      <c r="B525" s="3">
        <v>43625</v>
      </c>
      <c r="C525" s="2" t="s">
        <v>3442</v>
      </c>
      <c r="D525" t="s">
        <v>6146</v>
      </c>
      <c r="E525" s="2">
        <v>5</v>
      </c>
      <c r="F525" s="2" t="str">
        <f>_xlfn.XLOOKUP(C525,customers!$A$2:$A$1001,customers!$B$2:$B$1001,,0)</f>
        <v>Vasili Upstone</v>
      </c>
      <c r="G525" s="2" t="str">
        <f>_xlfn.XLOOKUP(C525,customers!$A$1:$A$1001,customers!$G$1:$G$1001,,0)</f>
        <v>United States</v>
      </c>
      <c r="H525" t="str">
        <f>INDEX(products!$A$1:$G$49,MATCH(RFM_prep!$D525,products!$A$1:$A$49,0),MATCH(RFM_prep!H$2,products!$A$1:$G$1,0))</f>
        <v>Rob</v>
      </c>
      <c r="I525">
        <f>INDEX(products!$A$1:$G$49,MATCH(RFM_prep!$D525,products!$A$1:$A$49,0),MATCH(RFM_prep!I$2,products!$A$1:$G$1,0))</f>
        <v>5.97</v>
      </c>
      <c r="J525">
        <f>I525*E525</f>
        <v>29.849999999999998</v>
      </c>
      <c r="K525" t="str">
        <f>_xlfn.XLOOKUP(C525,customers!$A$2:$A$1001,customers!$I$2:$I$1001,,0)</f>
        <v>No</v>
      </c>
      <c r="L525" t="str">
        <f t="shared" si="40"/>
        <v>1168</v>
      </c>
      <c r="N525" s="6" t="s">
        <v>2138</v>
      </c>
      <c r="O525" s="8">
        <v>44529</v>
      </c>
      <c r="P525" s="7">
        <v>1</v>
      </c>
      <c r="Q525" s="7">
        <v>17.91</v>
      </c>
      <c r="S525" t="s">
        <v>2138</v>
      </c>
      <c r="T525" s="8">
        <v>44529</v>
      </c>
      <c r="U525">
        <v>1</v>
      </c>
      <c r="V525">
        <v>17.91</v>
      </c>
      <c r="W525" s="7">
        <v>264</v>
      </c>
      <c r="X525">
        <f t="shared" si="41"/>
        <v>8</v>
      </c>
      <c r="Y525">
        <f t="shared" si="42"/>
        <v>0</v>
      </c>
      <c r="Z525">
        <f t="shared" si="43"/>
        <v>2</v>
      </c>
      <c r="AA525" s="10">
        <f t="shared" si="44"/>
        <v>3.3333333333333335</v>
      </c>
      <c r="AB525"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Need Attention</v>
      </c>
      <c r="AC525" t="str">
        <f>_xlfn.XLOOKUP(table_RFM_processed[[#This Row],[Customer ID]],table_RFM_preprocess[Customer ID],table_RFM_preprocess[Loyalty Card],,0)</f>
        <v>No</v>
      </c>
    </row>
    <row r="526" spans="1:29" x14ac:dyDescent="0.25">
      <c r="A526" s="2" t="s">
        <v>3447</v>
      </c>
      <c r="B526" s="3">
        <v>44129</v>
      </c>
      <c r="C526" s="2" t="s">
        <v>3448</v>
      </c>
      <c r="D526" t="s">
        <v>6165</v>
      </c>
      <c r="E526" s="2">
        <v>1</v>
      </c>
      <c r="F526" s="2" t="str">
        <f>_xlfn.XLOOKUP(C526,customers!$A$2:$A$1001,customers!$B$2:$B$1001,,0)</f>
        <v>Berty Beelby</v>
      </c>
      <c r="G526" s="2" t="str">
        <f>_xlfn.XLOOKUP(C526,customers!$A$1:$A$1001,customers!$G$1:$G$1001,,0)</f>
        <v>Ireland</v>
      </c>
      <c r="H526" t="str">
        <f>INDEX(products!$A$1:$G$49,MATCH(RFM_prep!$D526,products!$A$1:$A$49,0),MATCH(RFM_prep!H$2,products!$A$1:$G$1,0))</f>
        <v>Lib</v>
      </c>
      <c r="I526">
        <f>INDEX(products!$A$1:$G$49,MATCH(RFM_prep!$D526,products!$A$1:$A$49,0),MATCH(RFM_prep!I$2,products!$A$1:$G$1,0))</f>
        <v>29.784999999999997</v>
      </c>
      <c r="J526">
        <f>I526*E526</f>
        <v>29.784999999999997</v>
      </c>
      <c r="K526" t="str">
        <f>_xlfn.XLOOKUP(C526,customers!$A$2:$A$1001,customers!$I$2:$I$1001,,0)</f>
        <v>No</v>
      </c>
      <c r="L526" t="str">
        <f t="shared" si="40"/>
        <v>664</v>
      </c>
      <c r="N526" s="6" t="s">
        <v>3209</v>
      </c>
      <c r="O526" s="8">
        <v>43747</v>
      </c>
      <c r="P526" s="7">
        <v>1</v>
      </c>
      <c r="Q526" s="7">
        <v>23.9</v>
      </c>
      <c r="S526" t="s">
        <v>3209</v>
      </c>
      <c r="T526" s="8">
        <v>43747</v>
      </c>
      <c r="U526">
        <v>1</v>
      </c>
      <c r="V526">
        <v>23.9</v>
      </c>
      <c r="W526" s="7">
        <v>1046</v>
      </c>
      <c r="X526">
        <f t="shared" si="41"/>
        <v>1</v>
      </c>
      <c r="Y526">
        <f t="shared" si="42"/>
        <v>0</v>
      </c>
      <c r="Z526">
        <f t="shared" si="43"/>
        <v>4</v>
      </c>
      <c r="AA526" s="10">
        <f t="shared" si="44"/>
        <v>1.6666666666666667</v>
      </c>
      <c r="AB526"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At Risk</v>
      </c>
      <c r="AC526" t="str">
        <f>_xlfn.XLOOKUP(table_RFM_processed[[#This Row],[Customer ID]],table_RFM_preprocess[Customer ID],table_RFM_preprocess[Loyalty Card],,0)</f>
        <v>No</v>
      </c>
    </row>
    <row r="527" spans="1:29" x14ac:dyDescent="0.25">
      <c r="A527" s="2" t="s">
        <v>3453</v>
      </c>
      <c r="B527" s="3">
        <v>44255</v>
      </c>
      <c r="C527" s="2" t="s">
        <v>3454</v>
      </c>
      <c r="D527" t="s">
        <v>6164</v>
      </c>
      <c r="E527" s="2">
        <v>2</v>
      </c>
      <c r="F527" s="2" t="str">
        <f>_xlfn.XLOOKUP(C527,customers!$A$2:$A$1001,customers!$B$2:$B$1001,,0)</f>
        <v>Erny Stenyng</v>
      </c>
      <c r="G527" s="2" t="str">
        <f>_xlfn.XLOOKUP(C527,customers!$A$1:$A$1001,customers!$G$1:$G$1001,,0)</f>
        <v>United States</v>
      </c>
      <c r="H527" t="str">
        <f>INDEX(products!$A$1:$G$49,MATCH(RFM_prep!$D527,products!$A$1:$A$49,0),MATCH(RFM_prep!H$2,products!$A$1:$G$1,0))</f>
        <v>Lib</v>
      </c>
      <c r="I527">
        <f>INDEX(products!$A$1:$G$49,MATCH(RFM_prep!$D527,products!$A$1:$A$49,0),MATCH(RFM_prep!I$2,products!$A$1:$G$1,0))</f>
        <v>36.454999999999998</v>
      </c>
      <c r="J527">
        <f>I527*E527</f>
        <v>72.91</v>
      </c>
      <c r="K527" t="str">
        <f>_xlfn.XLOOKUP(C527,customers!$A$2:$A$1001,customers!$I$2:$I$1001,,0)</f>
        <v>No</v>
      </c>
      <c r="L527" t="str">
        <f t="shared" si="40"/>
        <v>538</v>
      </c>
      <c r="N527" s="6" t="s">
        <v>2969</v>
      </c>
      <c r="O527" s="8">
        <v>44230</v>
      </c>
      <c r="P527" s="7">
        <v>1</v>
      </c>
      <c r="Q527" s="7">
        <v>103.49999999999999</v>
      </c>
      <c r="S527" t="s">
        <v>2969</v>
      </c>
      <c r="T527" s="8">
        <v>44230</v>
      </c>
      <c r="U527">
        <v>1</v>
      </c>
      <c r="V527">
        <v>103.49999999999999</v>
      </c>
      <c r="W527" s="7">
        <v>563</v>
      </c>
      <c r="X527">
        <f t="shared" si="41"/>
        <v>5</v>
      </c>
      <c r="Y527">
        <f t="shared" si="42"/>
        <v>0</v>
      </c>
      <c r="Z527">
        <f t="shared" si="43"/>
        <v>8</v>
      </c>
      <c r="AA527" s="10">
        <f t="shared" si="44"/>
        <v>4.333333333333333</v>
      </c>
      <c r="AB527"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Need Attention</v>
      </c>
      <c r="AC527" t="str">
        <f>_xlfn.XLOOKUP(table_RFM_processed[[#This Row],[Customer ID]],table_RFM_preprocess[Customer ID],table_RFM_preprocess[Loyalty Card],,0)</f>
        <v>Yes</v>
      </c>
    </row>
    <row r="528" spans="1:29" x14ac:dyDescent="0.25">
      <c r="A528" s="2" t="s">
        <v>3458</v>
      </c>
      <c r="B528" s="3">
        <v>44038</v>
      </c>
      <c r="C528" s="2" t="s">
        <v>3459</v>
      </c>
      <c r="D528" t="s">
        <v>6163</v>
      </c>
      <c r="E528" s="2">
        <v>5</v>
      </c>
      <c r="F528" s="2" t="str">
        <f>_xlfn.XLOOKUP(C528,customers!$A$2:$A$1001,customers!$B$2:$B$1001,,0)</f>
        <v>Edin Yantsurev</v>
      </c>
      <c r="G528" s="2" t="str">
        <f>_xlfn.XLOOKUP(C528,customers!$A$1:$A$1001,customers!$G$1:$G$1001,,0)</f>
        <v>United States</v>
      </c>
      <c r="H528" t="str">
        <f>INDEX(products!$A$1:$G$49,MATCH(RFM_prep!$D528,products!$A$1:$A$49,0),MATCH(RFM_prep!H$2,products!$A$1:$G$1,0))</f>
        <v>Rob</v>
      </c>
      <c r="I528">
        <f>INDEX(products!$A$1:$G$49,MATCH(RFM_prep!$D528,products!$A$1:$A$49,0),MATCH(RFM_prep!I$2,products!$A$1:$G$1,0))</f>
        <v>2.6849999999999996</v>
      </c>
      <c r="J528">
        <f>I528*E528</f>
        <v>13.424999999999997</v>
      </c>
      <c r="K528" t="str">
        <f>_xlfn.XLOOKUP(C528,customers!$A$2:$A$1001,customers!$I$2:$I$1001,,0)</f>
        <v>Yes</v>
      </c>
      <c r="L528" t="str">
        <f t="shared" si="40"/>
        <v>755</v>
      </c>
      <c r="N528" s="6" t="s">
        <v>1941</v>
      </c>
      <c r="O528" s="8">
        <v>44676</v>
      </c>
      <c r="P528" s="7">
        <v>1</v>
      </c>
      <c r="Q528" s="7">
        <v>27.945</v>
      </c>
      <c r="S528" t="s">
        <v>1941</v>
      </c>
      <c r="T528" s="8">
        <v>44676</v>
      </c>
      <c r="U528">
        <v>1</v>
      </c>
      <c r="V528">
        <v>27.945</v>
      </c>
      <c r="W528" s="7">
        <v>117</v>
      </c>
      <c r="X528">
        <f t="shared" si="41"/>
        <v>9</v>
      </c>
      <c r="Y528">
        <f t="shared" si="42"/>
        <v>0</v>
      </c>
      <c r="Z528">
        <f t="shared" si="43"/>
        <v>4</v>
      </c>
      <c r="AA528" s="10">
        <f t="shared" si="44"/>
        <v>4.333333333333333</v>
      </c>
      <c r="AB528"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Need Attention</v>
      </c>
      <c r="AC528" t="str">
        <f>_xlfn.XLOOKUP(table_RFM_processed[[#This Row],[Customer ID]],table_RFM_preprocess[Customer ID],table_RFM_preprocess[Loyalty Card],,0)</f>
        <v>Yes</v>
      </c>
    </row>
    <row r="529" spans="1:29" x14ac:dyDescent="0.25">
      <c r="A529" s="2" t="s">
        <v>3463</v>
      </c>
      <c r="B529" s="3">
        <v>44717</v>
      </c>
      <c r="C529" s="2" t="s">
        <v>3464</v>
      </c>
      <c r="D529" t="s">
        <v>6166</v>
      </c>
      <c r="E529" s="2">
        <v>4</v>
      </c>
      <c r="F529" s="2" t="str">
        <f>_xlfn.XLOOKUP(C529,customers!$A$2:$A$1001,customers!$B$2:$B$1001,,0)</f>
        <v>Webb Speechly</v>
      </c>
      <c r="G529" s="2" t="str">
        <f>_xlfn.XLOOKUP(C529,customers!$A$1:$A$1001,customers!$G$1:$G$1001,,0)</f>
        <v>United States</v>
      </c>
      <c r="H529" t="str">
        <f>INDEX(products!$A$1:$G$49,MATCH(RFM_prep!$D529,products!$A$1:$A$49,0),MATCH(RFM_prep!H$2,products!$A$1:$G$1,0))</f>
        <v>Exc</v>
      </c>
      <c r="I529">
        <f>INDEX(products!$A$1:$G$49,MATCH(RFM_prep!$D529,products!$A$1:$A$49,0),MATCH(RFM_prep!I$2,products!$A$1:$G$1,0))</f>
        <v>31.624999999999996</v>
      </c>
      <c r="J529">
        <f>I529*E529</f>
        <v>126.49999999999999</v>
      </c>
      <c r="K529" t="str">
        <f>_xlfn.XLOOKUP(C529,customers!$A$2:$A$1001,customers!$I$2:$I$1001,,0)</f>
        <v>Yes</v>
      </c>
      <c r="L529" t="str">
        <f t="shared" si="40"/>
        <v>76</v>
      </c>
      <c r="N529" s="6" t="s">
        <v>2604</v>
      </c>
      <c r="O529" s="8">
        <v>44120</v>
      </c>
      <c r="P529" s="7">
        <v>1</v>
      </c>
      <c r="Q529" s="7">
        <v>6.75</v>
      </c>
      <c r="S529" t="s">
        <v>2604</v>
      </c>
      <c r="T529" s="8">
        <v>44120</v>
      </c>
      <c r="U529">
        <v>1</v>
      </c>
      <c r="V529">
        <v>6.75</v>
      </c>
      <c r="W529" s="7">
        <v>673</v>
      </c>
      <c r="X529">
        <f t="shared" si="41"/>
        <v>4</v>
      </c>
      <c r="Y529">
        <f t="shared" si="42"/>
        <v>0</v>
      </c>
      <c r="Z529">
        <f t="shared" si="43"/>
        <v>0</v>
      </c>
      <c r="AA529" s="10">
        <f t="shared" si="44"/>
        <v>1.3333333333333333</v>
      </c>
      <c r="AB529"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At Risk</v>
      </c>
      <c r="AC529" t="str">
        <f>_xlfn.XLOOKUP(table_RFM_processed[[#This Row],[Customer ID]],table_RFM_preprocess[Customer ID],table_RFM_preprocess[Loyalty Card],,0)</f>
        <v>Yes</v>
      </c>
    </row>
    <row r="530" spans="1:29" x14ac:dyDescent="0.25">
      <c r="A530" s="2" t="s">
        <v>3469</v>
      </c>
      <c r="B530" s="3">
        <v>43517</v>
      </c>
      <c r="C530" s="2" t="s">
        <v>3470</v>
      </c>
      <c r="D530" t="s">
        <v>6139</v>
      </c>
      <c r="E530" s="2">
        <v>5</v>
      </c>
      <c r="F530" s="2" t="str">
        <f>_xlfn.XLOOKUP(C530,customers!$A$2:$A$1001,customers!$B$2:$B$1001,,0)</f>
        <v>Irvine Phillpot</v>
      </c>
      <c r="G530" s="2" t="str">
        <f>_xlfn.XLOOKUP(C530,customers!$A$1:$A$1001,customers!$G$1:$G$1001,,0)</f>
        <v>United Kingdom</v>
      </c>
      <c r="H530" t="str">
        <f>INDEX(products!$A$1:$G$49,MATCH(RFM_prep!$D530,products!$A$1:$A$49,0),MATCH(RFM_prep!H$2,products!$A$1:$G$1,0))</f>
        <v>Exc</v>
      </c>
      <c r="I530">
        <f>INDEX(products!$A$1:$G$49,MATCH(RFM_prep!$D530,products!$A$1:$A$49,0),MATCH(RFM_prep!I$2,products!$A$1:$G$1,0))</f>
        <v>8.25</v>
      </c>
      <c r="J530">
        <f>I530*E530</f>
        <v>41.25</v>
      </c>
      <c r="K530" t="str">
        <f>_xlfn.XLOOKUP(C530,customers!$A$2:$A$1001,customers!$I$2:$I$1001,,0)</f>
        <v>No</v>
      </c>
      <c r="L530" t="str">
        <f t="shared" si="40"/>
        <v>1276</v>
      </c>
      <c r="N530" s="6" t="s">
        <v>3735</v>
      </c>
      <c r="O530" s="8">
        <v>44697</v>
      </c>
      <c r="P530" s="7">
        <v>1</v>
      </c>
      <c r="Q530" s="7">
        <v>21.509999999999998</v>
      </c>
      <c r="S530" t="s">
        <v>3735</v>
      </c>
      <c r="T530" s="8">
        <v>44697</v>
      </c>
      <c r="U530">
        <v>1</v>
      </c>
      <c r="V530">
        <v>21.509999999999998</v>
      </c>
      <c r="W530" s="7">
        <v>96</v>
      </c>
      <c r="X530">
        <f t="shared" si="41"/>
        <v>9</v>
      </c>
      <c r="Y530">
        <f t="shared" si="42"/>
        <v>0</v>
      </c>
      <c r="Z530">
        <f t="shared" si="43"/>
        <v>3</v>
      </c>
      <c r="AA530" s="10">
        <f t="shared" si="44"/>
        <v>4</v>
      </c>
      <c r="AB530"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Need Attention</v>
      </c>
      <c r="AC530" t="str">
        <f>_xlfn.XLOOKUP(table_RFM_processed[[#This Row],[Customer ID]],table_RFM_preprocess[Customer ID],table_RFM_preprocess[Loyalty Card],,0)</f>
        <v>Yes</v>
      </c>
    </row>
    <row r="531" spans="1:29" x14ac:dyDescent="0.25">
      <c r="A531" s="2" t="s">
        <v>3475</v>
      </c>
      <c r="B531" s="3">
        <v>43926</v>
      </c>
      <c r="C531" s="2" t="s">
        <v>3476</v>
      </c>
      <c r="D531" t="s">
        <v>6176</v>
      </c>
      <c r="E531" s="2">
        <v>6</v>
      </c>
      <c r="F531" s="2" t="str">
        <f>_xlfn.XLOOKUP(C531,customers!$A$2:$A$1001,customers!$B$2:$B$1001,,0)</f>
        <v>Lem Pennacci</v>
      </c>
      <c r="G531" s="2" t="str">
        <f>_xlfn.XLOOKUP(C531,customers!$A$1:$A$1001,customers!$G$1:$G$1001,,0)</f>
        <v>United States</v>
      </c>
      <c r="H531" t="str">
        <f>INDEX(products!$A$1:$G$49,MATCH(RFM_prep!$D531,products!$A$1:$A$49,0),MATCH(RFM_prep!H$2,products!$A$1:$G$1,0))</f>
        <v>Exc</v>
      </c>
      <c r="I531">
        <f>INDEX(products!$A$1:$G$49,MATCH(RFM_prep!$D531,products!$A$1:$A$49,0),MATCH(RFM_prep!I$2,products!$A$1:$G$1,0))</f>
        <v>8.91</v>
      </c>
      <c r="J531">
        <f>I531*E531</f>
        <v>53.46</v>
      </c>
      <c r="K531" t="str">
        <f>_xlfn.XLOOKUP(C531,customers!$A$2:$A$1001,customers!$I$2:$I$1001,,0)</f>
        <v>No</v>
      </c>
      <c r="L531" t="str">
        <f t="shared" si="40"/>
        <v>867</v>
      </c>
      <c r="N531" s="6" t="s">
        <v>2560</v>
      </c>
      <c r="O531" s="8">
        <v>44393</v>
      </c>
      <c r="P531" s="7">
        <v>1</v>
      </c>
      <c r="Q531" s="7">
        <v>8.73</v>
      </c>
      <c r="S531" t="s">
        <v>2560</v>
      </c>
      <c r="T531" s="8">
        <v>44393</v>
      </c>
      <c r="U531">
        <v>1</v>
      </c>
      <c r="V531">
        <v>8.73</v>
      </c>
      <c r="W531" s="7">
        <v>400</v>
      </c>
      <c r="X531">
        <f t="shared" si="41"/>
        <v>6</v>
      </c>
      <c r="Y531">
        <f t="shared" si="42"/>
        <v>0</v>
      </c>
      <c r="Z531">
        <f t="shared" si="43"/>
        <v>0</v>
      </c>
      <c r="AA531" s="10">
        <f t="shared" si="44"/>
        <v>2</v>
      </c>
      <c r="AB531"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At Risk</v>
      </c>
      <c r="AC531" t="str">
        <f>_xlfn.XLOOKUP(table_RFM_processed[[#This Row],[Customer ID]],table_RFM_preprocess[Customer ID],table_RFM_preprocess[Loyalty Card],,0)</f>
        <v>Yes</v>
      </c>
    </row>
    <row r="532" spans="1:29" x14ac:dyDescent="0.25">
      <c r="A532" s="2" t="s">
        <v>3481</v>
      </c>
      <c r="B532" s="3">
        <v>43475</v>
      </c>
      <c r="C532" s="2" t="s">
        <v>3482</v>
      </c>
      <c r="D532" t="s">
        <v>6138</v>
      </c>
      <c r="E532" s="2">
        <v>6</v>
      </c>
      <c r="F532" s="2" t="str">
        <f>_xlfn.XLOOKUP(C532,customers!$A$2:$A$1001,customers!$B$2:$B$1001,,0)</f>
        <v>Starr Arpin</v>
      </c>
      <c r="G532" s="2" t="str">
        <f>_xlfn.XLOOKUP(C532,customers!$A$1:$A$1001,customers!$G$1:$G$1001,,0)</f>
        <v>United States</v>
      </c>
      <c r="H532" t="str">
        <f>INDEX(products!$A$1:$G$49,MATCH(RFM_prep!$D532,products!$A$1:$A$49,0),MATCH(RFM_prep!H$2,products!$A$1:$G$1,0))</f>
        <v>Rob</v>
      </c>
      <c r="I532">
        <f>INDEX(products!$A$1:$G$49,MATCH(RFM_prep!$D532,products!$A$1:$A$49,0),MATCH(RFM_prep!I$2,products!$A$1:$G$1,0))</f>
        <v>9.9499999999999993</v>
      </c>
      <c r="J532">
        <f>I532*E532</f>
        <v>59.699999999999996</v>
      </c>
      <c r="K532" t="str">
        <f>_xlfn.XLOOKUP(C532,customers!$A$2:$A$1001,customers!$I$2:$I$1001,,0)</f>
        <v>No</v>
      </c>
      <c r="L532" t="str">
        <f t="shared" si="40"/>
        <v>1318</v>
      </c>
      <c r="N532" s="6" t="s">
        <v>3649</v>
      </c>
      <c r="O532" s="8">
        <v>44667</v>
      </c>
      <c r="P532" s="7">
        <v>1</v>
      </c>
      <c r="Q532" s="7">
        <v>38.849999999999994</v>
      </c>
      <c r="S532" t="s">
        <v>3649</v>
      </c>
      <c r="T532" s="8">
        <v>44667</v>
      </c>
      <c r="U532">
        <v>1</v>
      </c>
      <c r="V532">
        <v>38.849999999999994</v>
      </c>
      <c r="W532" s="7">
        <v>126</v>
      </c>
      <c r="X532">
        <f t="shared" si="41"/>
        <v>9</v>
      </c>
      <c r="Y532">
        <f t="shared" si="42"/>
        <v>0</v>
      </c>
      <c r="Z532">
        <f t="shared" si="43"/>
        <v>5</v>
      </c>
      <c r="AA532" s="10">
        <f t="shared" si="44"/>
        <v>4.666666666666667</v>
      </c>
      <c r="AB532"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Need Attention</v>
      </c>
      <c r="AC532" t="str">
        <f>_xlfn.XLOOKUP(table_RFM_processed[[#This Row],[Customer ID]],table_RFM_preprocess[Customer ID],table_RFM_preprocess[Loyalty Card],,0)</f>
        <v>Yes</v>
      </c>
    </row>
    <row r="533" spans="1:29" x14ac:dyDescent="0.25">
      <c r="A533" s="2" t="s">
        <v>3487</v>
      </c>
      <c r="B533" s="3">
        <v>44663</v>
      </c>
      <c r="C533" s="2" t="s">
        <v>3488</v>
      </c>
      <c r="D533" t="s">
        <v>6138</v>
      </c>
      <c r="E533" s="2">
        <v>6</v>
      </c>
      <c r="F533" s="2" t="str">
        <f>_xlfn.XLOOKUP(C533,customers!$A$2:$A$1001,customers!$B$2:$B$1001,,0)</f>
        <v>Donny Fries</v>
      </c>
      <c r="G533" s="2" t="str">
        <f>_xlfn.XLOOKUP(C533,customers!$A$1:$A$1001,customers!$G$1:$G$1001,,0)</f>
        <v>United States</v>
      </c>
      <c r="H533" t="str">
        <f>INDEX(products!$A$1:$G$49,MATCH(RFM_prep!$D533,products!$A$1:$A$49,0),MATCH(RFM_prep!H$2,products!$A$1:$G$1,0))</f>
        <v>Rob</v>
      </c>
      <c r="I533">
        <f>INDEX(products!$A$1:$G$49,MATCH(RFM_prep!$D533,products!$A$1:$A$49,0),MATCH(RFM_prep!I$2,products!$A$1:$G$1,0))</f>
        <v>9.9499999999999993</v>
      </c>
      <c r="J533">
        <f>I533*E533</f>
        <v>59.699999999999996</v>
      </c>
      <c r="K533" t="str">
        <f>_xlfn.XLOOKUP(C533,customers!$A$2:$A$1001,customers!$I$2:$I$1001,,0)</f>
        <v>No</v>
      </c>
      <c r="L533" t="str">
        <f t="shared" si="40"/>
        <v>130</v>
      </c>
      <c r="N533" s="6" t="s">
        <v>2539</v>
      </c>
      <c r="O533" s="8">
        <v>44282</v>
      </c>
      <c r="P533" s="7">
        <v>1</v>
      </c>
      <c r="Q533" s="7">
        <v>87.300000000000011</v>
      </c>
      <c r="S533" t="s">
        <v>2539</v>
      </c>
      <c r="T533" s="8">
        <v>44282</v>
      </c>
      <c r="U533">
        <v>1</v>
      </c>
      <c r="V533">
        <v>87.300000000000011</v>
      </c>
      <c r="W533" s="7">
        <v>511</v>
      </c>
      <c r="X533">
        <f t="shared" si="41"/>
        <v>6</v>
      </c>
      <c r="Y533">
        <f t="shared" si="42"/>
        <v>0</v>
      </c>
      <c r="Z533">
        <f t="shared" si="43"/>
        <v>8</v>
      </c>
      <c r="AA533" s="10">
        <f t="shared" si="44"/>
        <v>4.666666666666667</v>
      </c>
      <c r="AB533"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Need Attention</v>
      </c>
      <c r="AC533" t="str">
        <f>_xlfn.XLOOKUP(table_RFM_processed[[#This Row],[Customer ID]],table_RFM_preprocess[Customer ID],table_RFM_preprocess[Loyalty Card],,0)</f>
        <v>No</v>
      </c>
    </row>
    <row r="534" spans="1:29" x14ac:dyDescent="0.25">
      <c r="A534" s="2" t="s">
        <v>3493</v>
      </c>
      <c r="B534" s="3">
        <v>44591</v>
      </c>
      <c r="C534" s="2" t="s">
        <v>3494</v>
      </c>
      <c r="D534" t="s">
        <v>6177</v>
      </c>
      <c r="E534" s="2">
        <v>5</v>
      </c>
      <c r="F534" s="2" t="str">
        <f>_xlfn.XLOOKUP(C534,customers!$A$2:$A$1001,customers!$B$2:$B$1001,,0)</f>
        <v>Rana Sharer</v>
      </c>
      <c r="G534" s="2" t="str">
        <f>_xlfn.XLOOKUP(C534,customers!$A$1:$A$1001,customers!$G$1:$G$1001,,0)</f>
        <v>United States</v>
      </c>
      <c r="H534" t="str">
        <f>INDEX(products!$A$1:$G$49,MATCH(RFM_prep!$D534,products!$A$1:$A$49,0),MATCH(RFM_prep!H$2,products!$A$1:$G$1,0))</f>
        <v>Rob</v>
      </c>
      <c r="I534">
        <f>INDEX(products!$A$1:$G$49,MATCH(RFM_prep!$D534,products!$A$1:$A$49,0),MATCH(RFM_prep!I$2,products!$A$1:$G$1,0))</f>
        <v>8.9499999999999993</v>
      </c>
      <c r="J534">
        <f>I534*E534</f>
        <v>44.75</v>
      </c>
      <c r="K534" t="str">
        <f>_xlfn.XLOOKUP(C534,customers!$A$2:$A$1001,customers!$I$2:$I$1001,,0)</f>
        <v>No</v>
      </c>
      <c r="L534" t="str">
        <f t="shared" si="40"/>
        <v>202</v>
      </c>
      <c r="N534" s="6" t="s">
        <v>1426</v>
      </c>
      <c r="O534" s="8">
        <v>44270</v>
      </c>
      <c r="P534" s="7">
        <v>1</v>
      </c>
      <c r="Q534" s="7">
        <v>26.849999999999994</v>
      </c>
      <c r="S534" t="s">
        <v>1426</v>
      </c>
      <c r="T534" s="8">
        <v>44270</v>
      </c>
      <c r="U534">
        <v>1</v>
      </c>
      <c r="V534">
        <v>26.849999999999994</v>
      </c>
      <c r="W534" s="7">
        <v>523</v>
      </c>
      <c r="X534">
        <f t="shared" si="41"/>
        <v>5</v>
      </c>
      <c r="Y534">
        <f t="shared" si="42"/>
        <v>0</v>
      </c>
      <c r="Z534">
        <f t="shared" si="43"/>
        <v>4</v>
      </c>
      <c r="AA534" s="10">
        <f t="shared" si="44"/>
        <v>3</v>
      </c>
      <c r="AB534"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Need Attention</v>
      </c>
      <c r="AC534" t="str">
        <f>_xlfn.XLOOKUP(table_RFM_processed[[#This Row],[Customer ID]],table_RFM_preprocess[Customer ID],table_RFM_preprocess[Loyalty Card],,0)</f>
        <v>Yes</v>
      </c>
    </row>
    <row r="535" spans="1:29" x14ac:dyDescent="0.25">
      <c r="A535" s="2" t="s">
        <v>3499</v>
      </c>
      <c r="B535" s="3">
        <v>44330</v>
      </c>
      <c r="C535" s="2" t="s">
        <v>3500</v>
      </c>
      <c r="D535" t="s">
        <v>6139</v>
      </c>
      <c r="E535" s="2">
        <v>2</v>
      </c>
      <c r="F535" s="2" t="str">
        <f>_xlfn.XLOOKUP(C535,customers!$A$2:$A$1001,customers!$B$2:$B$1001,,0)</f>
        <v>Nannie Naseby</v>
      </c>
      <c r="G535" s="2" t="str">
        <f>_xlfn.XLOOKUP(C535,customers!$A$1:$A$1001,customers!$G$1:$G$1001,,0)</f>
        <v>United States</v>
      </c>
      <c r="H535" t="str">
        <f>INDEX(products!$A$1:$G$49,MATCH(RFM_prep!$D535,products!$A$1:$A$49,0),MATCH(RFM_prep!H$2,products!$A$1:$G$1,0))</f>
        <v>Exc</v>
      </c>
      <c r="I535">
        <f>INDEX(products!$A$1:$G$49,MATCH(RFM_prep!$D535,products!$A$1:$A$49,0),MATCH(RFM_prep!I$2,products!$A$1:$G$1,0))</f>
        <v>8.25</v>
      </c>
      <c r="J535">
        <f>I535*E535</f>
        <v>16.5</v>
      </c>
      <c r="K535" t="str">
        <f>_xlfn.XLOOKUP(C535,customers!$A$2:$A$1001,customers!$I$2:$I$1001,,0)</f>
        <v>Yes</v>
      </c>
      <c r="L535" t="str">
        <f t="shared" si="40"/>
        <v>463</v>
      </c>
      <c r="N535" s="6" t="s">
        <v>2580</v>
      </c>
      <c r="O535" s="8">
        <v>44705</v>
      </c>
      <c r="P535" s="7">
        <v>1</v>
      </c>
      <c r="Q535" s="7">
        <v>46.62</v>
      </c>
      <c r="S535" t="s">
        <v>2580</v>
      </c>
      <c r="T535" s="8">
        <v>44705</v>
      </c>
      <c r="U535">
        <v>1</v>
      </c>
      <c r="V535">
        <v>46.62</v>
      </c>
      <c r="W535" s="7">
        <v>88</v>
      </c>
      <c r="X535">
        <f t="shared" si="41"/>
        <v>9</v>
      </c>
      <c r="Y535">
        <f t="shared" si="42"/>
        <v>0</v>
      </c>
      <c r="Z535">
        <f t="shared" si="43"/>
        <v>6</v>
      </c>
      <c r="AA535" s="10">
        <f t="shared" si="44"/>
        <v>5</v>
      </c>
      <c r="AB535"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Potential Promising</v>
      </c>
      <c r="AC535" t="str">
        <f>_xlfn.XLOOKUP(table_RFM_processed[[#This Row],[Customer ID]],table_RFM_preprocess[Customer ID],table_RFM_preprocess[Loyalty Card],,0)</f>
        <v>Yes</v>
      </c>
    </row>
    <row r="536" spans="1:29" x14ac:dyDescent="0.25">
      <c r="A536" s="2" t="s">
        <v>3505</v>
      </c>
      <c r="B536" s="3">
        <v>44724</v>
      </c>
      <c r="C536" s="2" t="s">
        <v>3506</v>
      </c>
      <c r="D536" t="s">
        <v>6172</v>
      </c>
      <c r="E536" s="2">
        <v>4</v>
      </c>
      <c r="F536" s="2" t="str">
        <f>_xlfn.XLOOKUP(C536,customers!$A$2:$A$1001,customers!$B$2:$B$1001,,0)</f>
        <v>Rea Offell</v>
      </c>
      <c r="G536" s="2" t="str">
        <f>_xlfn.XLOOKUP(C536,customers!$A$1:$A$1001,customers!$G$1:$G$1001,,0)</f>
        <v>United States</v>
      </c>
      <c r="H536" t="str">
        <f>INDEX(products!$A$1:$G$49,MATCH(RFM_prep!$D536,products!$A$1:$A$49,0),MATCH(RFM_prep!H$2,products!$A$1:$G$1,0))</f>
        <v>Rob</v>
      </c>
      <c r="I536">
        <f>INDEX(products!$A$1:$G$49,MATCH(RFM_prep!$D536,products!$A$1:$A$49,0),MATCH(RFM_prep!I$2,products!$A$1:$G$1,0))</f>
        <v>5.3699999999999992</v>
      </c>
      <c r="J536">
        <f>I536*E536</f>
        <v>21.479999999999997</v>
      </c>
      <c r="K536" t="str">
        <f>_xlfn.XLOOKUP(C536,customers!$A$2:$A$1001,customers!$I$2:$I$1001,,0)</f>
        <v>No</v>
      </c>
      <c r="L536" t="str">
        <f t="shared" si="40"/>
        <v>69</v>
      </c>
      <c r="N536" s="6" t="s">
        <v>1368</v>
      </c>
      <c r="O536" s="8">
        <v>43764</v>
      </c>
      <c r="P536" s="7">
        <v>1</v>
      </c>
      <c r="Q536" s="7">
        <v>77.624999999999986</v>
      </c>
      <c r="S536" t="s">
        <v>1368</v>
      </c>
      <c r="T536" s="8">
        <v>43764</v>
      </c>
      <c r="U536">
        <v>1</v>
      </c>
      <c r="V536">
        <v>77.624999999999986</v>
      </c>
      <c r="W536" s="7">
        <v>1029</v>
      </c>
      <c r="X536">
        <f t="shared" si="41"/>
        <v>2</v>
      </c>
      <c r="Y536">
        <f t="shared" si="42"/>
        <v>0</v>
      </c>
      <c r="Z536">
        <f t="shared" si="43"/>
        <v>8</v>
      </c>
      <c r="AA536" s="10">
        <f t="shared" si="44"/>
        <v>3.3333333333333335</v>
      </c>
      <c r="AB536"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Need Attention</v>
      </c>
      <c r="AC536" t="str">
        <f>_xlfn.XLOOKUP(table_RFM_processed[[#This Row],[Customer ID]],table_RFM_preprocess[Customer ID],table_RFM_preprocess[Loyalty Card],,0)</f>
        <v>Yes</v>
      </c>
    </row>
    <row r="537" spans="1:29" x14ac:dyDescent="0.25">
      <c r="A537" s="2" t="s">
        <v>3510</v>
      </c>
      <c r="B537" s="3">
        <v>44563</v>
      </c>
      <c r="C537" s="2" t="s">
        <v>3511</v>
      </c>
      <c r="D537" t="s">
        <v>6151</v>
      </c>
      <c r="E537" s="2">
        <v>2</v>
      </c>
      <c r="F537" s="2" t="str">
        <f>_xlfn.XLOOKUP(C537,customers!$A$2:$A$1001,customers!$B$2:$B$1001,,0)</f>
        <v>Kris O'Cullen</v>
      </c>
      <c r="G537" s="2" t="str">
        <f>_xlfn.XLOOKUP(C537,customers!$A$1:$A$1001,customers!$G$1:$G$1001,,0)</f>
        <v>Ireland</v>
      </c>
      <c r="H537" t="str">
        <f>INDEX(products!$A$1:$G$49,MATCH(RFM_prep!$D537,products!$A$1:$A$49,0),MATCH(RFM_prep!H$2,products!$A$1:$G$1,0))</f>
        <v>Rob</v>
      </c>
      <c r="I537">
        <f>INDEX(products!$A$1:$G$49,MATCH(RFM_prep!$D537,products!$A$1:$A$49,0),MATCH(RFM_prep!I$2,products!$A$1:$G$1,0))</f>
        <v>22.884999999999998</v>
      </c>
      <c r="J537">
        <f>I537*E537</f>
        <v>45.769999999999996</v>
      </c>
      <c r="K537" t="str">
        <f>_xlfn.XLOOKUP(C537,customers!$A$2:$A$1001,customers!$I$2:$I$1001,,0)</f>
        <v>Yes</v>
      </c>
      <c r="L537" t="str">
        <f t="shared" si="40"/>
        <v>230</v>
      </c>
      <c r="N537" s="6" t="s">
        <v>2717</v>
      </c>
      <c r="O537" s="8">
        <v>44465</v>
      </c>
      <c r="P537" s="7">
        <v>1</v>
      </c>
      <c r="Q537" s="7">
        <v>46.62</v>
      </c>
      <c r="S537" t="s">
        <v>2717</v>
      </c>
      <c r="T537" s="8">
        <v>44465</v>
      </c>
      <c r="U537">
        <v>1</v>
      </c>
      <c r="V537">
        <v>46.62</v>
      </c>
      <c r="W537" s="7">
        <v>328</v>
      </c>
      <c r="X537">
        <f t="shared" si="41"/>
        <v>7</v>
      </c>
      <c r="Y537">
        <f t="shared" si="42"/>
        <v>0</v>
      </c>
      <c r="Z537">
        <f t="shared" si="43"/>
        <v>6</v>
      </c>
      <c r="AA537" s="10">
        <f t="shared" si="44"/>
        <v>4.333333333333333</v>
      </c>
      <c r="AB537"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Need Attention</v>
      </c>
      <c r="AC537" t="str">
        <f>_xlfn.XLOOKUP(table_RFM_processed[[#This Row],[Customer ID]],table_RFM_preprocess[Customer ID],table_RFM_preprocess[Loyalty Card],,0)</f>
        <v>Yes</v>
      </c>
    </row>
    <row r="538" spans="1:29" x14ac:dyDescent="0.25">
      <c r="A538" s="2" t="s">
        <v>3516</v>
      </c>
      <c r="B538" s="3">
        <v>44585</v>
      </c>
      <c r="C538" s="2" t="s">
        <v>3517</v>
      </c>
      <c r="D538" t="s">
        <v>6145</v>
      </c>
      <c r="E538" s="2">
        <v>2</v>
      </c>
      <c r="F538" s="2" t="str">
        <f>_xlfn.XLOOKUP(C538,customers!$A$2:$A$1001,customers!$B$2:$B$1001,,0)</f>
        <v>Timoteo Glisane</v>
      </c>
      <c r="G538" s="2" t="str">
        <f>_xlfn.XLOOKUP(C538,customers!$A$1:$A$1001,customers!$G$1:$G$1001,,0)</f>
        <v>Ireland</v>
      </c>
      <c r="H538" t="str">
        <f>INDEX(products!$A$1:$G$49,MATCH(RFM_prep!$D538,products!$A$1:$A$49,0),MATCH(RFM_prep!H$2,products!$A$1:$G$1,0))</f>
        <v>Lib</v>
      </c>
      <c r="I538">
        <f>INDEX(products!$A$1:$G$49,MATCH(RFM_prep!$D538,products!$A$1:$A$49,0),MATCH(RFM_prep!I$2,products!$A$1:$G$1,0))</f>
        <v>4.7549999999999999</v>
      </c>
      <c r="J538">
        <f>I538*E538</f>
        <v>9.51</v>
      </c>
      <c r="K538" t="str">
        <f>_xlfn.XLOOKUP(C538,customers!$A$2:$A$1001,customers!$I$2:$I$1001,,0)</f>
        <v>No</v>
      </c>
      <c r="L538" t="str">
        <f t="shared" si="40"/>
        <v>208</v>
      </c>
      <c r="N538" s="6" t="s">
        <v>5279</v>
      </c>
      <c r="O538" s="8">
        <v>44460</v>
      </c>
      <c r="P538" s="7">
        <v>1</v>
      </c>
      <c r="Q538" s="7">
        <v>8.9550000000000001</v>
      </c>
      <c r="S538" t="s">
        <v>5279</v>
      </c>
      <c r="T538" s="8">
        <v>44460</v>
      </c>
      <c r="U538">
        <v>1</v>
      </c>
      <c r="V538">
        <v>8.9550000000000001</v>
      </c>
      <c r="W538" s="7">
        <v>333</v>
      </c>
      <c r="X538">
        <f t="shared" si="41"/>
        <v>7</v>
      </c>
      <c r="Y538">
        <f t="shared" si="42"/>
        <v>0</v>
      </c>
      <c r="Z538">
        <f t="shared" si="43"/>
        <v>1</v>
      </c>
      <c r="AA538" s="10">
        <f t="shared" si="44"/>
        <v>2.6666666666666665</v>
      </c>
      <c r="AB538"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At Risk</v>
      </c>
      <c r="AC538" t="str">
        <f>_xlfn.XLOOKUP(table_RFM_processed[[#This Row],[Customer ID]],table_RFM_preprocess[Customer ID],table_RFM_preprocess[Loyalty Card],,0)</f>
        <v>Yes</v>
      </c>
    </row>
    <row r="539" spans="1:29" x14ac:dyDescent="0.25">
      <c r="A539" s="2" t="s">
        <v>3521</v>
      </c>
      <c r="B539" s="3">
        <v>43544</v>
      </c>
      <c r="C539" s="2" t="s">
        <v>3368</v>
      </c>
      <c r="D539" t="s">
        <v>6163</v>
      </c>
      <c r="E539" s="2">
        <v>3</v>
      </c>
      <c r="F539" s="2" t="str">
        <f>_xlfn.XLOOKUP(C539,customers!$A$2:$A$1001,customers!$B$2:$B$1001,,0)</f>
        <v>Marja Urion</v>
      </c>
      <c r="G539" s="2" t="str">
        <f>_xlfn.XLOOKUP(C539,customers!$A$1:$A$1001,customers!$G$1:$G$1001,,0)</f>
        <v>Ireland</v>
      </c>
      <c r="H539" t="str">
        <f>INDEX(products!$A$1:$G$49,MATCH(RFM_prep!$D539,products!$A$1:$A$49,0),MATCH(RFM_prep!H$2,products!$A$1:$G$1,0))</f>
        <v>Rob</v>
      </c>
      <c r="I539">
        <f>INDEX(products!$A$1:$G$49,MATCH(RFM_prep!$D539,products!$A$1:$A$49,0),MATCH(RFM_prep!I$2,products!$A$1:$G$1,0))</f>
        <v>2.6849999999999996</v>
      </c>
      <c r="J539">
        <f>I539*E539</f>
        <v>8.0549999999999997</v>
      </c>
      <c r="K539" t="str">
        <f>_xlfn.XLOOKUP(C539,customers!$A$2:$A$1001,customers!$I$2:$I$1001,,0)</f>
        <v>Yes</v>
      </c>
      <c r="L539" t="str">
        <f t="shared" si="40"/>
        <v>1249</v>
      </c>
      <c r="N539" s="6" t="s">
        <v>2170</v>
      </c>
      <c r="O539" s="8">
        <v>43872</v>
      </c>
      <c r="P539" s="7">
        <v>1</v>
      </c>
      <c r="Q539" s="7">
        <v>26.73</v>
      </c>
      <c r="S539" t="s">
        <v>2170</v>
      </c>
      <c r="T539" s="8">
        <v>43872</v>
      </c>
      <c r="U539">
        <v>1</v>
      </c>
      <c r="V539">
        <v>26.73</v>
      </c>
      <c r="W539" s="7">
        <v>921</v>
      </c>
      <c r="X539">
        <f t="shared" si="41"/>
        <v>2</v>
      </c>
      <c r="Y539">
        <f t="shared" si="42"/>
        <v>0</v>
      </c>
      <c r="Z539">
        <f t="shared" si="43"/>
        <v>4</v>
      </c>
      <c r="AA539" s="10">
        <f t="shared" si="44"/>
        <v>2</v>
      </c>
      <c r="AB539"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At Risk</v>
      </c>
      <c r="AC539" t="str">
        <f>_xlfn.XLOOKUP(table_RFM_processed[[#This Row],[Customer ID]],table_RFM_preprocess[Customer ID],table_RFM_preprocess[Loyalty Card],,0)</f>
        <v>Yes</v>
      </c>
    </row>
    <row r="540" spans="1:29" x14ac:dyDescent="0.25">
      <c r="A540" s="2" t="s">
        <v>3527</v>
      </c>
      <c r="B540" s="3">
        <v>44156</v>
      </c>
      <c r="C540" s="2" t="s">
        <v>3528</v>
      </c>
      <c r="D540" t="s">
        <v>6185</v>
      </c>
      <c r="E540" s="2">
        <v>4</v>
      </c>
      <c r="F540" s="2" t="str">
        <f>_xlfn.XLOOKUP(C540,customers!$A$2:$A$1001,customers!$B$2:$B$1001,,0)</f>
        <v>Hildegarde Brangan</v>
      </c>
      <c r="G540" s="2" t="str">
        <f>_xlfn.XLOOKUP(C540,customers!$A$1:$A$1001,customers!$G$1:$G$1001,,0)</f>
        <v>United States</v>
      </c>
      <c r="H540" t="str">
        <f>INDEX(products!$A$1:$G$49,MATCH(RFM_prep!$D540,products!$A$1:$A$49,0),MATCH(RFM_prep!H$2,products!$A$1:$G$1,0))</f>
        <v>Exc</v>
      </c>
      <c r="I540">
        <f>INDEX(products!$A$1:$G$49,MATCH(RFM_prep!$D540,products!$A$1:$A$49,0),MATCH(RFM_prep!I$2,products!$A$1:$G$1,0))</f>
        <v>27.945</v>
      </c>
      <c r="J540">
        <f>I540*E540</f>
        <v>111.78</v>
      </c>
      <c r="K540" t="str">
        <f>_xlfn.XLOOKUP(C540,customers!$A$2:$A$1001,customers!$I$2:$I$1001,,0)</f>
        <v>Yes</v>
      </c>
      <c r="L540" t="str">
        <f t="shared" si="40"/>
        <v>637</v>
      </c>
      <c r="N540" s="6" t="s">
        <v>5177</v>
      </c>
      <c r="O540" s="8">
        <v>43890</v>
      </c>
      <c r="P540" s="7">
        <v>1</v>
      </c>
      <c r="Q540" s="7">
        <v>2.9849999999999999</v>
      </c>
      <c r="S540" t="s">
        <v>5177</v>
      </c>
      <c r="T540" s="8">
        <v>43890</v>
      </c>
      <c r="U540">
        <v>1</v>
      </c>
      <c r="V540">
        <v>2.9849999999999999</v>
      </c>
      <c r="W540" s="7">
        <v>903</v>
      </c>
      <c r="X540">
        <f t="shared" si="41"/>
        <v>2</v>
      </c>
      <c r="Y540">
        <f t="shared" si="42"/>
        <v>0</v>
      </c>
      <c r="Z540">
        <f t="shared" si="43"/>
        <v>0</v>
      </c>
      <c r="AA540" s="10">
        <f t="shared" si="44"/>
        <v>0.66666666666666663</v>
      </c>
      <c r="AB540"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Lost</v>
      </c>
      <c r="AC540" t="str">
        <f>_xlfn.XLOOKUP(table_RFM_processed[[#This Row],[Customer ID]],table_RFM_preprocess[Customer ID],table_RFM_preprocess[Loyalty Card],,0)</f>
        <v>No</v>
      </c>
    </row>
    <row r="541" spans="1:29" x14ac:dyDescent="0.25">
      <c r="A541" s="2" t="s">
        <v>3532</v>
      </c>
      <c r="B541" s="3">
        <v>44482</v>
      </c>
      <c r="C541" s="2" t="s">
        <v>3533</v>
      </c>
      <c r="D541" t="s">
        <v>6163</v>
      </c>
      <c r="E541" s="2">
        <v>4</v>
      </c>
      <c r="F541" s="2" t="str">
        <f>_xlfn.XLOOKUP(C541,customers!$A$2:$A$1001,customers!$B$2:$B$1001,,0)</f>
        <v>Amii Gallyon</v>
      </c>
      <c r="G541" s="2" t="str">
        <f>_xlfn.XLOOKUP(C541,customers!$A$1:$A$1001,customers!$G$1:$G$1001,,0)</f>
        <v>United States</v>
      </c>
      <c r="H541" t="str">
        <f>INDEX(products!$A$1:$G$49,MATCH(RFM_prep!$D541,products!$A$1:$A$49,0),MATCH(RFM_prep!H$2,products!$A$1:$G$1,0))</f>
        <v>Rob</v>
      </c>
      <c r="I541">
        <f>INDEX(products!$A$1:$G$49,MATCH(RFM_prep!$D541,products!$A$1:$A$49,0),MATCH(RFM_prep!I$2,products!$A$1:$G$1,0))</f>
        <v>2.6849999999999996</v>
      </c>
      <c r="J541">
        <f>I541*E541</f>
        <v>10.739999999999998</v>
      </c>
      <c r="K541" t="str">
        <f>_xlfn.XLOOKUP(C541,customers!$A$2:$A$1001,customers!$I$2:$I$1001,,0)</f>
        <v>Yes</v>
      </c>
      <c r="L541" t="str">
        <f t="shared" si="40"/>
        <v>311</v>
      </c>
      <c r="N541" s="6" t="s">
        <v>3016</v>
      </c>
      <c r="O541" s="8">
        <v>44718</v>
      </c>
      <c r="P541" s="7">
        <v>1</v>
      </c>
      <c r="Q541" s="7">
        <v>7.169999999999999</v>
      </c>
      <c r="S541" t="s">
        <v>3016</v>
      </c>
      <c r="T541" s="8">
        <v>44718</v>
      </c>
      <c r="U541">
        <v>1</v>
      </c>
      <c r="V541">
        <v>7.169999999999999</v>
      </c>
      <c r="W541" s="7">
        <v>75</v>
      </c>
      <c r="X541">
        <f t="shared" si="41"/>
        <v>9</v>
      </c>
      <c r="Y541">
        <f t="shared" si="42"/>
        <v>0</v>
      </c>
      <c r="Z541">
        <f t="shared" si="43"/>
        <v>0</v>
      </c>
      <c r="AA541" s="10">
        <f t="shared" si="44"/>
        <v>3</v>
      </c>
      <c r="AB541"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Need Attention</v>
      </c>
      <c r="AC541" t="str">
        <f>_xlfn.XLOOKUP(table_RFM_processed[[#This Row],[Customer ID]],table_RFM_preprocess[Customer ID],table_RFM_preprocess[Loyalty Card],,0)</f>
        <v>No</v>
      </c>
    </row>
    <row r="542" spans="1:29" x14ac:dyDescent="0.25">
      <c r="A542" s="2" t="s">
        <v>3537</v>
      </c>
      <c r="B542" s="3">
        <v>44488</v>
      </c>
      <c r="C542" s="2" t="s">
        <v>3538</v>
      </c>
      <c r="D542" t="s">
        <v>6172</v>
      </c>
      <c r="E542" s="2">
        <v>5</v>
      </c>
      <c r="F542" s="2" t="str">
        <f>_xlfn.XLOOKUP(C542,customers!$A$2:$A$1001,customers!$B$2:$B$1001,,0)</f>
        <v>Birgit Domange</v>
      </c>
      <c r="G542" s="2" t="str">
        <f>_xlfn.XLOOKUP(C542,customers!$A$1:$A$1001,customers!$G$1:$G$1001,,0)</f>
        <v>United States</v>
      </c>
      <c r="H542" t="str">
        <f>INDEX(products!$A$1:$G$49,MATCH(RFM_prep!$D542,products!$A$1:$A$49,0),MATCH(RFM_prep!H$2,products!$A$1:$G$1,0))</f>
        <v>Rob</v>
      </c>
      <c r="I542">
        <f>INDEX(products!$A$1:$G$49,MATCH(RFM_prep!$D542,products!$A$1:$A$49,0),MATCH(RFM_prep!I$2,products!$A$1:$G$1,0))</f>
        <v>5.3699999999999992</v>
      </c>
      <c r="J542">
        <f>I542*E542</f>
        <v>26.849999999999994</v>
      </c>
      <c r="K542" t="str">
        <f>_xlfn.XLOOKUP(C542,customers!$A$2:$A$1001,customers!$I$2:$I$1001,,0)</f>
        <v>No</v>
      </c>
      <c r="L542" t="str">
        <f t="shared" si="40"/>
        <v>305</v>
      </c>
      <c r="N542" s="6" t="s">
        <v>4570</v>
      </c>
      <c r="O542" s="8">
        <v>44620</v>
      </c>
      <c r="P542" s="7">
        <v>1</v>
      </c>
      <c r="Q542" s="7">
        <v>24.3</v>
      </c>
      <c r="S542" t="s">
        <v>4570</v>
      </c>
      <c r="T542" s="8">
        <v>44620</v>
      </c>
      <c r="U542">
        <v>1</v>
      </c>
      <c r="V542">
        <v>24.3</v>
      </c>
      <c r="W542" s="7">
        <v>173</v>
      </c>
      <c r="X542">
        <f t="shared" si="41"/>
        <v>8</v>
      </c>
      <c r="Y542">
        <f t="shared" si="42"/>
        <v>0</v>
      </c>
      <c r="Z542">
        <f t="shared" si="43"/>
        <v>4</v>
      </c>
      <c r="AA542" s="10">
        <f t="shared" si="44"/>
        <v>4</v>
      </c>
      <c r="AB542"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Need Attention</v>
      </c>
      <c r="AC542" t="str">
        <f>_xlfn.XLOOKUP(table_RFM_processed[[#This Row],[Customer ID]],table_RFM_preprocess[Customer ID],table_RFM_preprocess[Loyalty Card],,0)</f>
        <v>No</v>
      </c>
    </row>
    <row r="543" spans="1:29" x14ac:dyDescent="0.25">
      <c r="A543" s="2" t="s">
        <v>3542</v>
      </c>
      <c r="B543" s="3">
        <v>43584</v>
      </c>
      <c r="C543" s="2" t="s">
        <v>3543</v>
      </c>
      <c r="D543" t="s">
        <v>6170</v>
      </c>
      <c r="E543" s="2">
        <v>4</v>
      </c>
      <c r="F543" s="2" t="str">
        <f>_xlfn.XLOOKUP(C543,customers!$A$2:$A$1001,customers!$B$2:$B$1001,,0)</f>
        <v>Killian Osler</v>
      </c>
      <c r="G543" s="2" t="str">
        <f>_xlfn.XLOOKUP(C543,customers!$A$1:$A$1001,customers!$G$1:$G$1001,,0)</f>
        <v>United States</v>
      </c>
      <c r="H543" t="str">
        <f>INDEX(products!$A$1:$G$49,MATCH(RFM_prep!$D543,products!$A$1:$A$49,0),MATCH(RFM_prep!H$2,products!$A$1:$G$1,0))</f>
        <v>Lib</v>
      </c>
      <c r="I543">
        <f>INDEX(products!$A$1:$G$49,MATCH(RFM_prep!$D543,products!$A$1:$A$49,0),MATCH(RFM_prep!I$2,products!$A$1:$G$1,0))</f>
        <v>15.85</v>
      </c>
      <c r="J543">
        <f>I543*E543</f>
        <v>63.4</v>
      </c>
      <c r="K543" t="str">
        <f>_xlfn.XLOOKUP(C543,customers!$A$2:$A$1001,customers!$I$2:$I$1001,,0)</f>
        <v>Yes</v>
      </c>
      <c r="L543" t="str">
        <f t="shared" si="40"/>
        <v>1209</v>
      </c>
      <c r="N543" s="6" t="s">
        <v>3295</v>
      </c>
      <c r="O543" s="8">
        <v>44438</v>
      </c>
      <c r="P543" s="7">
        <v>1</v>
      </c>
      <c r="Q543" s="7">
        <v>10.935</v>
      </c>
      <c r="S543" t="s">
        <v>3295</v>
      </c>
      <c r="T543" s="8">
        <v>44438</v>
      </c>
      <c r="U543">
        <v>1</v>
      </c>
      <c r="V543">
        <v>10.935</v>
      </c>
      <c r="W543" s="7">
        <v>355</v>
      </c>
      <c r="X543">
        <f t="shared" si="41"/>
        <v>7</v>
      </c>
      <c r="Y543">
        <f t="shared" si="42"/>
        <v>0</v>
      </c>
      <c r="Z543">
        <f t="shared" si="43"/>
        <v>1</v>
      </c>
      <c r="AA543" s="10">
        <f t="shared" si="44"/>
        <v>2.6666666666666665</v>
      </c>
      <c r="AB543"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At Risk</v>
      </c>
      <c r="AC543" t="str">
        <f>_xlfn.XLOOKUP(table_RFM_processed[[#This Row],[Customer ID]],table_RFM_preprocess[Customer ID],table_RFM_preprocess[Loyalty Card],,0)</f>
        <v>No</v>
      </c>
    </row>
    <row r="544" spans="1:29" x14ac:dyDescent="0.25">
      <c r="A544" s="2" t="s">
        <v>3548</v>
      </c>
      <c r="B544" s="3">
        <v>43750</v>
      </c>
      <c r="C544" s="2" t="s">
        <v>3549</v>
      </c>
      <c r="D544" t="s">
        <v>6168</v>
      </c>
      <c r="E544" s="2">
        <v>1</v>
      </c>
      <c r="F544" s="2" t="str">
        <f>_xlfn.XLOOKUP(C544,customers!$A$2:$A$1001,customers!$B$2:$B$1001,,0)</f>
        <v>Lora Dukes</v>
      </c>
      <c r="G544" s="2" t="str">
        <f>_xlfn.XLOOKUP(C544,customers!$A$1:$A$1001,customers!$G$1:$G$1001,,0)</f>
        <v>Ireland</v>
      </c>
      <c r="H544" t="str">
        <f>INDEX(products!$A$1:$G$49,MATCH(RFM_prep!$D544,products!$A$1:$A$49,0),MATCH(RFM_prep!H$2,products!$A$1:$G$1,0))</f>
        <v>Ara</v>
      </c>
      <c r="I544">
        <f>INDEX(products!$A$1:$G$49,MATCH(RFM_prep!$D544,products!$A$1:$A$49,0),MATCH(RFM_prep!I$2,products!$A$1:$G$1,0))</f>
        <v>22.884999999999998</v>
      </c>
      <c r="J544">
        <f>I544*E544</f>
        <v>22.884999999999998</v>
      </c>
      <c r="K544" t="str">
        <f>_xlfn.XLOOKUP(C544,customers!$A$2:$A$1001,customers!$I$2:$I$1001,,0)</f>
        <v>Yes</v>
      </c>
      <c r="L544" t="str">
        <f t="shared" si="40"/>
        <v>1043</v>
      </c>
      <c r="N544" s="6" t="s">
        <v>4087</v>
      </c>
      <c r="O544" s="8">
        <v>43889</v>
      </c>
      <c r="P544" s="7">
        <v>1</v>
      </c>
      <c r="Q544" s="7">
        <v>31.624999999999996</v>
      </c>
      <c r="S544" t="s">
        <v>4087</v>
      </c>
      <c r="T544" s="8">
        <v>43889</v>
      </c>
      <c r="U544">
        <v>1</v>
      </c>
      <c r="V544">
        <v>31.624999999999996</v>
      </c>
      <c r="W544" s="7">
        <v>904</v>
      </c>
      <c r="X544">
        <f t="shared" si="41"/>
        <v>2</v>
      </c>
      <c r="Y544">
        <f t="shared" si="42"/>
        <v>0</v>
      </c>
      <c r="Z544">
        <f t="shared" si="43"/>
        <v>5</v>
      </c>
      <c r="AA544" s="10">
        <f t="shared" si="44"/>
        <v>2.3333333333333335</v>
      </c>
      <c r="AB544"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At Risk</v>
      </c>
      <c r="AC544" t="str">
        <f>_xlfn.XLOOKUP(table_RFM_processed[[#This Row],[Customer ID]],table_RFM_preprocess[Customer ID],table_RFM_preprocess[Loyalty Card],,0)</f>
        <v>Yes</v>
      </c>
    </row>
    <row r="545" spans="1:29" x14ac:dyDescent="0.25">
      <c r="A545" s="2" t="s">
        <v>3553</v>
      </c>
      <c r="B545" s="3">
        <v>44335</v>
      </c>
      <c r="C545" s="2" t="s">
        <v>3554</v>
      </c>
      <c r="D545" t="s">
        <v>6175</v>
      </c>
      <c r="E545" s="2">
        <v>4</v>
      </c>
      <c r="F545" s="2" t="str">
        <f>_xlfn.XLOOKUP(C545,customers!$A$2:$A$1001,customers!$B$2:$B$1001,,0)</f>
        <v>Zack Pellett</v>
      </c>
      <c r="G545" s="2" t="str">
        <f>_xlfn.XLOOKUP(C545,customers!$A$1:$A$1001,customers!$G$1:$G$1001,,0)</f>
        <v>United States</v>
      </c>
      <c r="H545" t="str">
        <f>INDEX(products!$A$1:$G$49,MATCH(RFM_prep!$D545,products!$A$1:$A$49,0),MATCH(RFM_prep!H$2,products!$A$1:$G$1,0))</f>
        <v>Ara</v>
      </c>
      <c r="I545">
        <f>INDEX(products!$A$1:$G$49,MATCH(RFM_prep!$D545,products!$A$1:$A$49,0),MATCH(RFM_prep!I$2,products!$A$1:$G$1,0))</f>
        <v>25.874999999999996</v>
      </c>
      <c r="J545">
        <f>I545*E545</f>
        <v>103.49999999999999</v>
      </c>
      <c r="K545" t="str">
        <f>_xlfn.XLOOKUP(C545,customers!$A$2:$A$1001,customers!$I$2:$I$1001,,0)</f>
        <v>No</v>
      </c>
      <c r="L545" t="str">
        <f t="shared" si="40"/>
        <v>458</v>
      </c>
      <c r="N545" s="6" t="s">
        <v>1306</v>
      </c>
      <c r="O545" s="8">
        <v>43562</v>
      </c>
      <c r="P545" s="7">
        <v>1</v>
      </c>
      <c r="Q545" s="7">
        <v>17.46</v>
      </c>
      <c r="S545" t="s">
        <v>1306</v>
      </c>
      <c r="T545" s="8">
        <v>43562</v>
      </c>
      <c r="U545">
        <v>1</v>
      </c>
      <c r="V545">
        <v>17.46</v>
      </c>
      <c r="W545" s="7">
        <v>1231</v>
      </c>
      <c r="X545">
        <f t="shared" si="41"/>
        <v>0</v>
      </c>
      <c r="Y545">
        <f t="shared" si="42"/>
        <v>0</v>
      </c>
      <c r="Z545">
        <f t="shared" si="43"/>
        <v>2</v>
      </c>
      <c r="AA545" s="10">
        <f t="shared" si="44"/>
        <v>0.66666666666666663</v>
      </c>
      <c r="AB545"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Lost</v>
      </c>
      <c r="AC545" t="str">
        <f>_xlfn.XLOOKUP(table_RFM_processed[[#This Row],[Customer ID]],table_RFM_preprocess[Customer ID],table_RFM_preprocess[Loyalty Card],,0)</f>
        <v>No</v>
      </c>
    </row>
    <row r="546" spans="1:29" x14ac:dyDescent="0.25">
      <c r="A546" s="2" t="s">
        <v>3559</v>
      </c>
      <c r="B546" s="3">
        <v>44380</v>
      </c>
      <c r="C546" s="2" t="s">
        <v>3560</v>
      </c>
      <c r="D546" t="s">
        <v>6142</v>
      </c>
      <c r="E546" s="2">
        <v>2</v>
      </c>
      <c r="F546" s="2" t="str">
        <f>_xlfn.XLOOKUP(C546,customers!$A$2:$A$1001,customers!$B$2:$B$1001,,0)</f>
        <v>Ilaire Sprakes</v>
      </c>
      <c r="G546" s="2" t="str">
        <f>_xlfn.XLOOKUP(C546,customers!$A$1:$A$1001,customers!$G$1:$G$1001,,0)</f>
        <v>United States</v>
      </c>
      <c r="H546" t="str">
        <f>INDEX(products!$A$1:$G$49,MATCH(RFM_prep!$D546,products!$A$1:$A$49,0),MATCH(RFM_prep!H$2,products!$A$1:$G$1,0))</f>
        <v>Rob</v>
      </c>
      <c r="I546">
        <f>INDEX(products!$A$1:$G$49,MATCH(RFM_prep!$D546,products!$A$1:$A$49,0),MATCH(RFM_prep!I$2,products!$A$1:$G$1,0))</f>
        <v>27.484999999999996</v>
      </c>
      <c r="J546">
        <f>I546*E546</f>
        <v>54.969999999999992</v>
      </c>
      <c r="K546" t="str">
        <f>_xlfn.XLOOKUP(C546,customers!$A$2:$A$1001,customers!$I$2:$I$1001,,0)</f>
        <v>No</v>
      </c>
      <c r="L546" t="str">
        <f t="shared" si="40"/>
        <v>413</v>
      </c>
      <c r="N546" s="6" t="s">
        <v>3028</v>
      </c>
      <c r="O546" s="8">
        <v>44207</v>
      </c>
      <c r="P546" s="7">
        <v>1</v>
      </c>
      <c r="Q546" s="7">
        <v>23.774999999999999</v>
      </c>
      <c r="S546" t="s">
        <v>3028</v>
      </c>
      <c r="T546" s="8">
        <v>44207</v>
      </c>
      <c r="U546">
        <v>1</v>
      </c>
      <c r="V546">
        <v>23.774999999999999</v>
      </c>
      <c r="W546" s="7">
        <v>586</v>
      </c>
      <c r="X546">
        <f t="shared" si="41"/>
        <v>5</v>
      </c>
      <c r="Y546">
        <f t="shared" si="42"/>
        <v>0</v>
      </c>
      <c r="Z546">
        <f t="shared" si="43"/>
        <v>3</v>
      </c>
      <c r="AA546" s="10">
        <f t="shared" si="44"/>
        <v>2.6666666666666665</v>
      </c>
      <c r="AB546"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At Risk</v>
      </c>
      <c r="AC546" t="str">
        <f>_xlfn.XLOOKUP(table_RFM_processed[[#This Row],[Customer ID]],table_RFM_preprocess[Customer ID],table_RFM_preprocess[Loyalty Card],,0)</f>
        <v>No</v>
      </c>
    </row>
    <row r="547" spans="1:29" x14ac:dyDescent="0.25">
      <c r="A547" s="2" t="s">
        <v>3565</v>
      </c>
      <c r="B547" s="3">
        <v>43869</v>
      </c>
      <c r="C547" s="2" t="s">
        <v>3566</v>
      </c>
      <c r="D547" t="s">
        <v>6180</v>
      </c>
      <c r="E547" s="2">
        <v>2</v>
      </c>
      <c r="F547" s="2" t="str">
        <f>_xlfn.XLOOKUP(C547,customers!$A$2:$A$1001,customers!$B$2:$B$1001,,0)</f>
        <v>Heda Fromant</v>
      </c>
      <c r="G547" s="2" t="str">
        <f>_xlfn.XLOOKUP(C547,customers!$A$1:$A$1001,customers!$G$1:$G$1001,,0)</f>
        <v>United States</v>
      </c>
      <c r="H547" t="str">
        <f>INDEX(products!$A$1:$G$49,MATCH(RFM_prep!$D547,products!$A$1:$A$49,0),MATCH(RFM_prep!H$2,products!$A$1:$G$1,0))</f>
        <v>Ara</v>
      </c>
      <c r="I547">
        <f>INDEX(products!$A$1:$G$49,MATCH(RFM_prep!$D547,products!$A$1:$A$49,0),MATCH(RFM_prep!I$2,products!$A$1:$G$1,0))</f>
        <v>7.77</v>
      </c>
      <c r="J547">
        <f>I547*E547</f>
        <v>15.54</v>
      </c>
      <c r="K547" t="str">
        <f>_xlfn.XLOOKUP(C547,customers!$A$2:$A$1001,customers!$I$2:$I$1001,,0)</f>
        <v>No</v>
      </c>
      <c r="L547" t="str">
        <f t="shared" si="40"/>
        <v>924</v>
      </c>
      <c r="N547" s="6" t="s">
        <v>2570</v>
      </c>
      <c r="O547" s="8">
        <v>43500</v>
      </c>
      <c r="P547" s="7">
        <v>1</v>
      </c>
      <c r="Q547" s="7">
        <v>8.91</v>
      </c>
      <c r="S547" t="s">
        <v>2570</v>
      </c>
      <c r="T547" s="8">
        <v>43500</v>
      </c>
      <c r="U547">
        <v>1</v>
      </c>
      <c r="V547">
        <v>8.91</v>
      </c>
      <c r="W547" s="7">
        <v>1293</v>
      </c>
      <c r="X547">
        <f t="shared" si="41"/>
        <v>0</v>
      </c>
      <c r="Y547">
        <f t="shared" si="42"/>
        <v>0</v>
      </c>
      <c r="Z547">
        <f t="shared" si="43"/>
        <v>0</v>
      </c>
      <c r="AA547" s="10">
        <f t="shared" si="44"/>
        <v>0</v>
      </c>
      <c r="AB547"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Lost</v>
      </c>
      <c r="AC547" t="str">
        <f>_xlfn.XLOOKUP(table_RFM_processed[[#This Row],[Customer ID]],table_RFM_preprocess[Customer ID],table_RFM_preprocess[Loyalty Card],,0)</f>
        <v>Yes</v>
      </c>
    </row>
    <row r="548" spans="1:29" x14ac:dyDescent="0.25">
      <c r="A548" s="2" t="s">
        <v>3571</v>
      </c>
      <c r="B548" s="3">
        <v>44120</v>
      </c>
      <c r="C548" s="2" t="s">
        <v>3572</v>
      </c>
      <c r="D548" t="s">
        <v>6150</v>
      </c>
      <c r="E548" s="2">
        <v>4</v>
      </c>
      <c r="F548" s="2" t="str">
        <f>_xlfn.XLOOKUP(C548,customers!$A$2:$A$1001,customers!$B$2:$B$1001,,0)</f>
        <v>Rufus Flear</v>
      </c>
      <c r="G548" s="2" t="str">
        <f>_xlfn.XLOOKUP(C548,customers!$A$1:$A$1001,customers!$G$1:$G$1001,,0)</f>
        <v>United Kingdom</v>
      </c>
      <c r="H548" t="str">
        <f>INDEX(products!$A$1:$G$49,MATCH(RFM_prep!$D548,products!$A$1:$A$49,0),MATCH(RFM_prep!H$2,products!$A$1:$G$1,0))</f>
        <v>Lib</v>
      </c>
      <c r="I548">
        <f>INDEX(products!$A$1:$G$49,MATCH(RFM_prep!$D548,products!$A$1:$A$49,0),MATCH(RFM_prep!I$2,products!$A$1:$G$1,0))</f>
        <v>3.8849999999999998</v>
      </c>
      <c r="J548">
        <f>I548*E548</f>
        <v>15.54</v>
      </c>
      <c r="K548" t="str">
        <f>_xlfn.XLOOKUP(C548,customers!$A$2:$A$1001,customers!$I$2:$I$1001,,0)</f>
        <v>No</v>
      </c>
      <c r="L548" t="str">
        <f t="shared" si="40"/>
        <v>673</v>
      </c>
      <c r="N548" s="6" t="s">
        <v>2700</v>
      </c>
      <c r="O548" s="8">
        <v>44445</v>
      </c>
      <c r="P548" s="7">
        <v>2</v>
      </c>
      <c r="Q548" s="7">
        <v>92.984999999999999</v>
      </c>
      <c r="S548" t="s">
        <v>2700</v>
      </c>
      <c r="T548" s="8">
        <v>44445</v>
      </c>
      <c r="U548">
        <v>2</v>
      </c>
      <c r="V548">
        <v>92.984999999999999</v>
      </c>
      <c r="W548" s="7">
        <v>348</v>
      </c>
      <c r="X548">
        <f t="shared" si="41"/>
        <v>7</v>
      </c>
      <c r="Y548">
        <f t="shared" si="42"/>
        <v>9</v>
      </c>
      <c r="Z548">
        <f t="shared" si="43"/>
        <v>8</v>
      </c>
      <c r="AA548" s="10">
        <f t="shared" si="44"/>
        <v>8</v>
      </c>
      <c r="AB548"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Loyal</v>
      </c>
      <c r="AC548" t="str">
        <f>_xlfn.XLOOKUP(table_RFM_processed[[#This Row],[Customer ID]],table_RFM_preprocess[Customer ID],table_RFM_preprocess[Loyalty Card],,0)</f>
        <v>No</v>
      </c>
    </row>
    <row r="549" spans="1:29" x14ac:dyDescent="0.25">
      <c r="A549" s="2" t="s">
        <v>3577</v>
      </c>
      <c r="B549" s="3">
        <v>44127</v>
      </c>
      <c r="C549" s="2" t="s">
        <v>3578</v>
      </c>
      <c r="D549" t="s">
        <v>6185</v>
      </c>
      <c r="E549" s="2">
        <v>3</v>
      </c>
      <c r="F549" s="2" t="str">
        <f>_xlfn.XLOOKUP(C549,customers!$A$2:$A$1001,customers!$B$2:$B$1001,,0)</f>
        <v>Dom Milella</v>
      </c>
      <c r="G549" s="2" t="str">
        <f>_xlfn.XLOOKUP(C549,customers!$A$1:$A$1001,customers!$G$1:$G$1001,,0)</f>
        <v>Ireland</v>
      </c>
      <c r="H549" t="str">
        <f>INDEX(products!$A$1:$G$49,MATCH(RFM_prep!$D549,products!$A$1:$A$49,0),MATCH(RFM_prep!H$2,products!$A$1:$G$1,0))</f>
        <v>Exc</v>
      </c>
      <c r="I549">
        <f>INDEX(products!$A$1:$G$49,MATCH(RFM_prep!$D549,products!$A$1:$A$49,0),MATCH(RFM_prep!I$2,products!$A$1:$G$1,0))</f>
        <v>27.945</v>
      </c>
      <c r="J549">
        <f>I549*E549</f>
        <v>83.835000000000008</v>
      </c>
      <c r="K549" t="str">
        <f>_xlfn.XLOOKUP(C549,customers!$A$2:$A$1001,customers!$I$2:$I$1001,,0)</f>
        <v>No</v>
      </c>
      <c r="L549" t="str">
        <f t="shared" si="40"/>
        <v>666</v>
      </c>
      <c r="N549" s="6" t="s">
        <v>542</v>
      </c>
      <c r="O549" s="8">
        <v>43713</v>
      </c>
      <c r="P549" s="7">
        <v>1</v>
      </c>
      <c r="Q549" s="7">
        <v>5.97</v>
      </c>
      <c r="S549" t="s">
        <v>542</v>
      </c>
      <c r="T549" s="8">
        <v>43713</v>
      </c>
      <c r="U549">
        <v>1</v>
      </c>
      <c r="V549">
        <v>5.97</v>
      </c>
      <c r="W549" s="7">
        <v>1080</v>
      </c>
      <c r="X549">
        <f t="shared" si="41"/>
        <v>1</v>
      </c>
      <c r="Y549">
        <f t="shared" si="42"/>
        <v>0</v>
      </c>
      <c r="Z549">
        <f t="shared" si="43"/>
        <v>0</v>
      </c>
      <c r="AA549" s="10">
        <f t="shared" si="44"/>
        <v>0.33333333333333331</v>
      </c>
      <c r="AB549"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Lost</v>
      </c>
      <c r="AC549" t="str">
        <f>_xlfn.XLOOKUP(table_RFM_processed[[#This Row],[Customer ID]],table_RFM_preprocess[Customer ID],table_RFM_preprocess[Loyalty Card],,0)</f>
        <v>No</v>
      </c>
    </row>
    <row r="550" spans="1:29" x14ac:dyDescent="0.25">
      <c r="A550" s="2" t="s">
        <v>3582</v>
      </c>
      <c r="B550" s="3">
        <v>44265</v>
      </c>
      <c r="C550" s="2" t="s">
        <v>3594</v>
      </c>
      <c r="D550" t="s">
        <v>6178</v>
      </c>
      <c r="E550" s="2">
        <v>3</v>
      </c>
      <c r="F550" s="2" t="str">
        <f>_xlfn.XLOOKUP(C550,customers!$A$2:$A$1001,customers!$B$2:$B$1001,,0)</f>
        <v>Wilek Lightollers</v>
      </c>
      <c r="G550" s="2" t="str">
        <f>_xlfn.XLOOKUP(C550,customers!$A$1:$A$1001,customers!$G$1:$G$1001,,0)</f>
        <v>United States</v>
      </c>
      <c r="H550" t="str">
        <f>INDEX(products!$A$1:$G$49,MATCH(RFM_prep!$D550,products!$A$1:$A$49,0),MATCH(RFM_prep!H$2,products!$A$1:$G$1,0))</f>
        <v>Rob</v>
      </c>
      <c r="I550">
        <f>INDEX(products!$A$1:$G$49,MATCH(RFM_prep!$D550,products!$A$1:$A$49,0),MATCH(RFM_prep!I$2,products!$A$1:$G$1,0))</f>
        <v>3.5849999999999995</v>
      </c>
      <c r="J550">
        <f>I550*E550</f>
        <v>10.754999999999999</v>
      </c>
      <c r="K550" t="str">
        <f>_xlfn.XLOOKUP(C550,customers!$A$2:$A$1001,customers!$I$2:$I$1001,,0)</f>
        <v>Yes</v>
      </c>
      <c r="L550" t="str">
        <f t="shared" si="40"/>
        <v>528</v>
      </c>
      <c r="N550" s="6" t="s">
        <v>4962</v>
      </c>
      <c r="O550" s="8">
        <v>43954</v>
      </c>
      <c r="P550" s="7">
        <v>1</v>
      </c>
      <c r="Q550" s="7">
        <v>23.774999999999999</v>
      </c>
      <c r="S550" t="s">
        <v>4962</v>
      </c>
      <c r="T550" s="8">
        <v>43954</v>
      </c>
      <c r="U550">
        <v>1</v>
      </c>
      <c r="V550">
        <v>23.774999999999999</v>
      </c>
      <c r="W550" s="7">
        <v>839</v>
      </c>
      <c r="X550">
        <f t="shared" si="41"/>
        <v>3</v>
      </c>
      <c r="Y550">
        <f t="shared" si="42"/>
        <v>0</v>
      </c>
      <c r="Z550">
        <f t="shared" si="43"/>
        <v>3</v>
      </c>
      <c r="AA550" s="10">
        <f t="shared" si="44"/>
        <v>2</v>
      </c>
      <c r="AB550"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At Risk</v>
      </c>
      <c r="AC550" t="str">
        <f>_xlfn.XLOOKUP(table_RFM_processed[[#This Row],[Customer ID]],table_RFM_preprocess[Customer ID],table_RFM_preprocess[Loyalty Card],,0)</f>
        <v>Yes</v>
      </c>
    </row>
    <row r="551" spans="1:29" x14ac:dyDescent="0.25">
      <c r="A551" s="2" t="s">
        <v>3587</v>
      </c>
      <c r="B551" s="3">
        <v>44384</v>
      </c>
      <c r="C551" s="2" t="s">
        <v>3588</v>
      </c>
      <c r="D551" t="s">
        <v>6184</v>
      </c>
      <c r="E551" s="2">
        <v>3</v>
      </c>
      <c r="F551" s="2" t="str">
        <f>_xlfn.XLOOKUP(C551,customers!$A$2:$A$1001,customers!$B$2:$B$1001,,0)</f>
        <v>Bette-ann Munden</v>
      </c>
      <c r="G551" s="2" t="str">
        <f>_xlfn.XLOOKUP(C551,customers!$A$1:$A$1001,customers!$G$1:$G$1001,,0)</f>
        <v>United States</v>
      </c>
      <c r="H551" t="str">
        <f>INDEX(products!$A$1:$G$49,MATCH(RFM_prep!$D551,products!$A$1:$A$49,0),MATCH(RFM_prep!H$2,products!$A$1:$G$1,0))</f>
        <v>Exc</v>
      </c>
      <c r="I551">
        <f>INDEX(products!$A$1:$G$49,MATCH(RFM_prep!$D551,products!$A$1:$A$49,0),MATCH(RFM_prep!I$2,products!$A$1:$G$1,0))</f>
        <v>4.4550000000000001</v>
      </c>
      <c r="J551">
        <f>I551*E551</f>
        <v>13.365</v>
      </c>
      <c r="K551" t="str">
        <f>_xlfn.XLOOKUP(C551,customers!$A$2:$A$1001,customers!$I$2:$I$1001,,0)</f>
        <v>Yes</v>
      </c>
      <c r="L551" t="str">
        <f t="shared" si="40"/>
        <v>409</v>
      </c>
      <c r="N551" s="6" t="s">
        <v>2728</v>
      </c>
      <c r="O551" s="8">
        <v>43720</v>
      </c>
      <c r="P551" s="7">
        <v>1</v>
      </c>
      <c r="Q551" s="7">
        <v>31.08</v>
      </c>
      <c r="S551" t="s">
        <v>2728</v>
      </c>
      <c r="T551" s="8">
        <v>43720</v>
      </c>
      <c r="U551">
        <v>1</v>
      </c>
      <c r="V551">
        <v>31.08</v>
      </c>
      <c r="W551" s="7">
        <v>1073</v>
      </c>
      <c r="X551">
        <f t="shared" si="41"/>
        <v>1</v>
      </c>
      <c r="Y551">
        <f t="shared" si="42"/>
        <v>0</v>
      </c>
      <c r="Z551">
        <f t="shared" si="43"/>
        <v>4</v>
      </c>
      <c r="AA551" s="10">
        <f t="shared" si="44"/>
        <v>1.6666666666666667</v>
      </c>
      <c r="AB551"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At Risk</v>
      </c>
      <c r="AC551" t="str">
        <f>_xlfn.XLOOKUP(table_RFM_processed[[#This Row],[Customer ID]],table_RFM_preprocess[Customer ID],table_RFM_preprocess[Loyalty Card],,0)</f>
        <v>Yes</v>
      </c>
    </row>
    <row r="552" spans="1:29" x14ac:dyDescent="0.25">
      <c r="A552" s="2" t="s">
        <v>3593</v>
      </c>
      <c r="B552" s="3">
        <v>44232</v>
      </c>
      <c r="C552" s="2" t="s">
        <v>3594</v>
      </c>
      <c r="D552" t="s">
        <v>6184</v>
      </c>
      <c r="E552" s="2">
        <v>4</v>
      </c>
      <c r="F552" s="2" t="str">
        <f>_xlfn.XLOOKUP(C552,customers!$A$2:$A$1001,customers!$B$2:$B$1001,,0)</f>
        <v>Wilek Lightollers</v>
      </c>
      <c r="G552" s="2" t="str">
        <f>_xlfn.XLOOKUP(C552,customers!$A$1:$A$1001,customers!$G$1:$G$1001,,0)</f>
        <v>United States</v>
      </c>
      <c r="H552" t="str">
        <f>INDEX(products!$A$1:$G$49,MATCH(RFM_prep!$D552,products!$A$1:$A$49,0),MATCH(RFM_prep!H$2,products!$A$1:$G$1,0))</f>
        <v>Exc</v>
      </c>
      <c r="I552">
        <f>INDEX(products!$A$1:$G$49,MATCH(RFM_prep!$D552,products!$A$1:$A$49,0),MATCH(RFM_prep!I$2,products!$A$1:$G$1,0))</f>
        <v>4.4550000000000001</v>
      </c>
      <c r="J552">
        <f>I552*E552</f>
        <v>17.82</v>
      </c>
      <c r="K552" t="str">
        <f>_xlfn.XLOOKUP(C552,customers!$A$2:$A$1001,customers!$I$2:$I$1001,,0)</f>
        <v>Yes</v>
      </c>
      <c r="L552" t="str">
        <f t="shared" si="40"/>
        <v>561</v>
      </c>
      <c r="N552" s="6" t="s">
        <v>4349</v>
      </c>
      <c r="O552" s="8">
        <v>43941</v>
      </c>
      <c r="P552" s="7">
        <v>1</v>
      </c>
      <c r="Q552" s="7">
        <v>46.62</v>
      </c>
      <c r="S552" t="s">
        <v>4349</v>
      </c>
      <c r="T552" s="8">
        <v>43941</v>
      </c>
      <c r="U552">
        <v>1</v>
      </c>
      <c r="V552">
        <v>46.62</v>
      </c>
      <c r="W552" s="7">
        <v>852</v>
      </c>
      <c r="X552">
        <f t="shared" si="41"/>
        <v>3</v>
      </c>
      <c r="Y552">
        <f t="shared" si="42"/>
        <v>0</v>
      </c>
      <c r="Z552">
        <f t="shared" si="43"/>
        <v>6</v>
      </c>
      <c r="AA552" s="10">
        <f t="shared" si="44"/>
        <v>3</v>
      </c>
      <c r="AB552"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Need Attention</v>
      </c>
      <c r="AC552" t="str">
        <f>_xlfn.XLOOKUP(table_RFM_processed[[#This Row],[Customer ID]],table_RFM_preprocess[Customer ID],table_RFM_preprocess[Loyalty Card],,0)</f>
        <v>No</v>
      </c>
    </row>
    <row r="553" spans="1:29" x14ac:dyDescent="0.25">
      <c r="A553" s="2" t="s">
        <v>3599</v>
      </c>
      <c r="B553" s="3">
        <v>44176</v>
      </c>
      <c r="C553" s="2" t="s">
        <v>3600</v>
      </c>
      <c r="D553" t="s">
        <v>6150</v>
      </c>
      <c r="E553" s="2">
        <v>6</v>
      </c>
      <c r="F553" s="2" t="str">
        <f>_xlfn.XLOOKUP(C553,customers!$A$2:$A$1001,customers!$B$2:$B$1001,,0)</f>
        <v>Nick Brakespear</v>
      </c>
      <c r="G553" s="2" t="str">
        <f>_xlfn.XLOOKUP(C553,customers!$A$1:$A$1001,customers!$G$1:$G$1001,,0)</f>
        <v>United States</v>
      </c>
      <c r="H553" t="str">
        <f>INDEX(products!$A$1:$G$49,MATCH(RFM_prep!$D553,products!$A$1:$A$49,0),MATCH(RFM_prep!H$2,products!$A$1:$G$1,0))</f>
        <v>Lib</v>
      </c>
      <c r="I553">
        <f>INDEX(products!$A$1:$G$49,MATCH(RFM_prep!$D553,products!$A$1:$A$49,0),MATCH(RFM_prep!I$2,products!$A$1:$G$1,0))</f>
        <v>3.8849999999999998</v>
      </c>
      <c r="J553">
        <f>I553*E553</f>
        <v>23.31</v>
      </c>
      <c r="K553" t="str">
        <f>_xlfn.XLOOKUP(C553,customers!$A$2:$A$1001,customers!$I$2:$I$1001,,0)</f>
        <v>Yes</v>
      </c>
      <c r="L553" t="str">
        <f t="shared" si="40"/>
        <v>617</v>
      </c>
      <c r="N553" s="6" t="s">
        <v>4457</v>
      </c>
      <c r="O553" s="8">
        <v>43661</v>
      </c>
      <c r="P553" s="7">
        <v>1</v>
      </c>
      <c r="Q553" s="7">
        <v>7.77</v>
      </c>
      <c r="S553" t="s">
        <v>4457</v>
      </c>
      <c r="T553" s="8">
        <v>43661</v>
      </c>
      <c r="U553">
        <v>1</v>
      </c>
      <c r="V553">
        <v>7.77</v>
      </c>
      <c r="W553" s="7">
        <v>1132</v>
      </c>
      <c r="X553">
        <f t="shared" si="41"/>
        <v>1</v>
      </c>
      <c r="Y553">
        <f t="shared" si="42"/>
        <v>0</v>
      </c>
      <c r="Z553">
        <f t="shared" si="43"/>
        <v>0</v>
      </c>
      <c r="AA553" s="10">
        <f t="shared" si="44"/>
        <v>0.33333333333333331</v>
      </c>
      <c r="AB553"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Lost</v>
      </c>
      <c r="AC553" t="str">
        <f>_xlfn.XLOOKUP(table_RFM_processed[[#This Row],[Customer ID]],table_RFM_preprocess[Customer ID],table_RFM_preprocess[Loyalty Card],,0)</f>
        <v>Yes</v>
      </c>
    </row>
    <row r="554" spans="1:29" x14ac:dyDescent="0.25">
      <c r="A554" s="2" t="s">
        <v>3605</v>
      </c>
      <c r="B554" s="3">
        <v>44694</v>
      </c>
      <c r="C554" s="2" t="s">
        <v>3606</v>
      </c>
      <c r="D554" t="s">
        <v>6153</v>
      </c>
      <c r="E554" s="2">
        <v>2</v>
      </c>
      <c r="F554" s="2" t="str">
        <f>_xlfn.XLOOKUP(C554,customers!$A$2:$A$1001,customers!$B$2:$B$1001,,0)</f>
        <v>Malynda Glawsop</v>
      </c>
      <c r="G554" s="2" t="str">
        <f>_xlfn.XLOOKUP(C554,customers!$A$1:$A$1001,customers!$G$1:$G$1001,,0)</f>
        <v>United States</v>
      </c>
      <c r="H554" t="str">
        <f>INDEX(products!$A$1:$G$49,MATCH(RFM_prep!$D554,products!$A$1:$A$49,0),MATCH(RFM_prep!H$2,products!$A$1:$G$1,0))</f>
        <v>Exc</v>
      </c>
      <c r="I554">
        <f>INDEX(products!$A$1:$G$49,MATCH(RFM_prep!$D554,products!$A$1:$A$49,0),MATCH(RFM_prep!I$2,products!$A$1:$G$1,0))</f>
        <v>3.645</v>
      </c>
      <c r="J554">
        <f>I554*E554</f>
        <v>7.29</v>
      </c>
      <c r="K554" t="str">
        <f>_xlfn.XLOOKUP(C554,customers!$A$2:$A$1001,customers!$I$2:$I$1001,,0)</f>
        <v>No</v>
      </c>
      <c r="L554" t="str">
        <f t="shared" si="40"/>
        <v>99</v>
      </c>
      <c r="N554" s="6" t="s">
        <v>1175</v>
      </c>
      <c r="O554" s="8">
        <v>44268</v>
      </c>
      <c r="P554" s="7">
        <v>1</v>
      </c>
      <c r="Q554" s="7">
        <v>23.88</v>
      </c>
      <c r="S554" t="s">
        <v>1175</v>
      </c>
      <c r="T554" s="8">
        <v>44268</v>
      </c>
      <c r="U554">
        <v>1</v>
      </c>
      <c r="V554">
        <v>23.88</v>
      </c>
      <c r="W554" s="7">
        <v>525</v>
      </c>
      <c r="X554">
        <f t="shared" si="41"/>
        <v>5</v>
      </c>
      <c r="Y554">
        <f t="shared" si="42"/>
        <v>0</v>
      </c>
      <c r="Z554">
        <f t="shared" si="43"/>
        <v>3</v>
      </c>
      <c r="AA554" s="10">
        <f t="shared" si="44"/>
        <v>2.6666666666666665</v>
      </c>
      <c r="AB554"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At Risk</v>
      </c>
      <c r="AC554" t="str">
        <f>_xlfn.XLOOKUP(table_RFM_processed[[#This Row],[Customer ID]],table_RFM_preprocess[Customer ID],table_RFM_preprocess[Loyalty Card],,0)</f>
        <v>Yes</v>
      </c>
    </row>
    <row r="555" spans="1:29" x14ac:dyDescent="0.25">
      <c r="A555" s="2" t="s">
        <v>3611</v>
      </c>
      <c r="B555" s="3">
        <v>43761</v>
      </c>
      <c r="C555" s="2" t="s">
        <v>3612</v>
      </c>
      <c r="D555" t="s">
        <v>6184</v>
      </c>
      <c r="E555" s="2">
        <v>4</v>
      </c>
      <c r="F555" s="2" t="str">
        <f>_xlfn.XLOOKUP(C555,customers!$A$2:$A$1001,customers!$B$2:$B$1001,,0)</f>
        <v>Granville Alberts</v>
      </c>
      <c r="G555" s="2" t="str">
        <f>_xlfn.XLOOKUP(C555,customers!$A$1:$A$1001,customers!$G$1:$G$1001,,0)</f>
        <v>United Kingdom</v>
      </c>
      <c r="H555" t="str">
        <f>INDEX(products!$A$1:$G$49,MATCH(RFM_prep!$D555,products!$A$1:$A$49,0),MATCH(RFM_prep!H$2,products!$A$1:$G$1,0))</f>
        <v>Exc</v>
      </c>
      <c r="I555">
        <f>INDEX(products!$A$1:$G$49,MATCH(RFM_prep!$D555,products!$A$1:$A$49,0),MATCH(RFM_prep!I$2,products!$A$1:$G$1,0))</f>
        <v>4.4550000000000001</v>
      </c>
      <c r="J555">
        <f>I555*E555</f>
        <v>17.82</v>
      </c>
      <c r="K555" t="str">
        <f>_xlfn.XLOOKUP(C555,customers!$A$2:$A$1001,customers!$I$2:$I$1001,,0)</f>
        <v>Yes</v>
      </c>
      <c r="L555" t="str">
        <f t="shared" si="40"/>
        <v>1032</v>
      </c>
      <c r="N555" s="6" t="s">
        <v>2574</v>
      </c>
      <c r="O555" s="8">
        <v>43501</v>
      </c>
      <c r="P555" s="7">
        <v>1</v>
      </c>
      <c r="Q555" s="7">
        <v>24.3</v>
      </c>
      <c r="S555" t="s">
        <v>2574</v>
      </c>
      <c r="T555" s="8">
        <v>43501</v>
      </c>
      <c r="U555">
        <v>1</v>
      </c>
      <c r="V555">
        <v>24.3</v>
      </c>
      <c r="W555" s="7">
        <v>1292</v>
      </c>
      <c r="X555">
        <f t="shared" si="41"/>
        <v>0</v>
      </c>
      <c r="Y555">
        <f t="shared" si="42"/>
        <v>0</v>
      </c>
      <c r="Z555">
        <f t="shared" si="43"/>
        <v>4</v>
      </c>
      <c r="AA555" s="10">
        <f t="shared" si="44"/>
        <v>1.3333333333333333</v>
      </c>
      <c r="AB555"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At Risk</v>
      </c>
      <c r="AC555" t="str">
        <f>_xlfn.XLOOKUP(table_RFM_processed[[#This Row],[Customer ID]],table_RFM_preprocess[Customer ID],table_RFM_preprocess[Loyalty Card],,0)</f>
        <v>Yes</v>
      </c>
    </row>
    <row r="556" spans="1:29" x14ac:dyDescent="0.25">
      <c r="A556" s="2" t="s">
        <v>3617</v>
      </c>
      <c r="B556" s="3">
        <v>44085</v>
      </c>
      <c r="C556" s="2" t="s">
        <v>3618</v>
      </c>
      <c r="D556" t="s">
        <v>6141</v>
      </c>
      <c r="E556" s="2">
        <v>5</v>
      </c>
      <c r="F556" s="2" t="str">
        <f>_xlfn.XLOOKUP(C556,customers!$A$2:$A$1001,customers!$B$2:$B$1001,,0)</f>
        <v>Vasily Polglase</v>
      </c>
      <c r="G556" s="2" t="str">
        <f>_xlfn.XLOOKUP(C556,customers!$A$1:$A$1001,customers!$G$1:$G$1001,,0)</f>
        <v>United States</v>
      </c>
      <c r="H556" t="str">
        <f>INDEX(products!$A$1:$G$49,MATCH(RFM_prep!$D556,products!$A$1:$A$49,0),MATCH(RFM_prep!H$2,products!$A$1:$G$1,0))</f>
        <v>Exc</v>
      </c>
      <c r="I556">
        <f>INDEX(products!$A$1:$G$49,MATCH(RFM_prep!$D556,products!$A$1:$A$49,0),MATCH(RFM_prep!I$2,products!$A$1:$G$1,0))</f>
        <v>13.75</v>
      </c>
      <c r="J556">
        <f>I556*E556</f>
        <v>68.75</v>
      </c>
      <c r="K556" t="str">
        <f>_xlfn.XLOOKUP(C556,customers!$A$2:$A$1001,customers!$I$2:$I$1001,,0)</f>
        <v>No</v>
      </c>
      <c r="L556" t="str">
        <f t="shared" si="40"/>
        <v>708</v>
      </c>
      <c r="N556" s="6" t="s">
        <v>3655</v>
      </c>
      <c r="O556" s="8">
        <v>44401</v>
      </c>
      <c r="P556" s="7">
        <v>1</v>
      </c>
      <c r="Q556" s="7">
        <v>189.74999999999997</v>
      </c>
      <c r="S556" t="s">
        <v>3655</v>
      </c>
      <c r="T556" s="8">
        <v>44401</v>
      </c>
      <c r="U556">
        <v>1</v>
      </c>
      <c r="V556">
        <v>189.74999999999997</v>
      </c>
      <c r="W556" s="7">
        <v>392</v>
      </c>
      <c r="X556">
        <f t="shared" si="41"/>
        <v>6</v>
      </c>
      <c r="Y556">
        <f t="shared" si="42"/>
        <v>0</v>
      </c>
      <c r="Z556">
        <f t="shared" si="43"/>
        <v>9</v>
      </c>
      <c r="AA556" s="10">
        <f t="shared" si="44"/>
        <v>5</v>
      </c>
      <c r="AB556"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Potential Promising</v>
      </c>
      <c r="AC556" t="str">
        <f>_xlfn.XLOOKUP(table_RFM_processed[[#This Row],[Customer ID]],table_RFM_preprocess[Customer ID],table_RFM_preprocess[Loyalty Card],,0)</f>
        <v>Yes</v>
      </c>
    </row>
    <row r="557" spans="1:29" x14ac:dyDescent="0.25">
      <c r="A557" s="2" t="s">
        <v>3622</v>
      </c>
      <c r="B557" s="3">
        <v>43737</v>
      </c>
      <c r="C557" s="2" t="s">
        <v>3623</v>
      </c>
      <c r="D557" t="s">
        <v>6142</v>
      </c>
      <c r="E557" s="2">
        <v>2</v>
      </c>
      <c r="F557" s="2" t="str">
        <f>_xlfn.XLOOKUP(C557,customers!$A$2:$A$1001,customers!$B$2:$B$1001,,0)</f>
        <v>Madelaine Sharples</v>
      </c>
      <c r="G557" s="2" t="str">
        <f>_xlfn.XLOOKUP(C557,customers!$A$1:$A$1001,customers!$G$1:$G$1001,,0)</f>
        <v>United Kingdom</v>
      </c>
      <c r="H557" t="str">
        <f>INDEX(products!$A$1:$G$49,MATCH(RFM_prep!$D557,products!$A$1:$A$49,0),MATCH(RFM_prep!H$2,products!$A$1:$G$1,0))</f>
        <v>Rob</v>
      </c>
      <c r="I557">
        <f>INDEX(products!$A$1:$G$49,MATCH(RFM_prep!$D557,products!$A$1:$A$49,0),MATCH(RFM_prep!I$2,products!$A$1:$G$1,0))</f>
        <v>27.484999999999996</v>
      </c>
      <c r="J557">
        <f>I557*E557</f>
        <v>54.969999999999992</v>
      </c>
      <c r="K557" t="str">
        <f>_xlfn.XLOOKUP(C557,customers!$A$2:$A$1001,customers!$I$2:$I$1001,,0)</f>
        <v>Yes</v>
      </c>
      <c r="L557" t="str">
        <f t="shared" si="40"/>
        <v>1056</v>
      </c>
      <c r="N557" s="6" t="s">
        <v>1153</v>
      </c>
      <c r="O557" s="8">
        <v>43760</v>
      </c>
      <c r="P557" s="7">
        <v>1</v>
      </c>
      <c r="Q557" s="7">
        <v>21.87</v>
      </c>
      <c r="S557" t="s">
        <v>1153</v>
      </c>
      <c r="T557" s="8">
        <v>43760</v>
      </c>
      <c r="U557">
        <v>1</v>
      </c>
      <c r="V557">
        <v>21.87</v>
      </c>
      <c r="W557" s="7">
        <v>1033</v>
      </c>
      <c r="X557">
        <f t="shared" si="41"/>
        <v>1</v>
      </c>
      <c r="Y557">
        <f t="shared" si="42"/>
        <v>0</v>
      </c>
      <c r="Z557">
        <f t="shared" si="43"/>
        <v>3</v>
      </c>
      <c r="AA557" s="10">
        <f t="shared" si="44"/>
        <v>1.3333333333333333</v>
      </c>
      <c r="AB557"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At Risk</v>
      </c>
      <c r="AC557" t="str">
        <f>_xlfn.XLOOKUP(table_RFM_processed[[#This Row],[Customer ID]],table_RFM_preprocess[Customer ID],table_RFM_preprocess[Loyalty Card],,0)</f>
        <v>Yes</v>
      </c>
    </row>
    <row r="558" spans="1:29" x14ac:dyDescent="0.25">
      <c r="A558" s="2" t="s">
        <v>3627</v>
      </c>
      <c r="B558" s="3">
        <v>44258</v>
      </c>
      <c r="C558" s="2" t="s">
        <v>3628</v>
      </c>
      <c r="D558" t="s">
        <v>6141</v>
      </c>
      <c r="E558" s="2">
        <v>6</v>
      </c>
      <c r="F558" s="2" t="str">
        <f>_xlfn.XLOOKUP(C558,customers!$A$2:$A$1001,customers!$B$2:$B$1001,,0)</f>
        <v>Sigfrid Busch</v>
      </c>
      <c r="G558" s="2" t="str">
        <f>_xlfn.XLOOKUP(C558,customers!$A$1:$A$1001,customers!$G$1:$G$1001,,0)</f>
        <v>Ireland</v>
      </c>
      <c r="H558" t="str">
        <f>INDEX(products!$A$1:$G$49,MATCH(RFM_prep!$D558,products!$A$1:$A$49,0),MATCH(RFM_prep!H$2,products!$A$1:$G$1,0))</f>
        <v>Exc</v>
      </c>
      <c r="I558">
        <f>INDEX(products!$A$1:$G$49,MATCH(RFM_prep!$D558,products!$A$1:$A$49,0),MATCH(RFM_prep!I$2,products!$A$1:$G$1,0))</f>
        <v>13.75</v>
      </c>
      <c r="J558">
        <f>I558*E558</f>
        <v>82.5</v>
      </c>
      <c r="K558" t="str">
        <f>_xlfn.XLOOKUP(C558,customers!$A$2:$A$1001,customers!$I$2:$I$1001,,0)</f>
        <v>No</v>
      </c>
      <c r="L558" t="str">
        <f t="shared" si="40"/>
        <v>535</v>
      </c>
      <c r="N558" s="6" t="s">
        <v>588</v>
      </c>
      <c r="O558" s="8">
        <v>43757</v>
      </c>
      <c r="P558" s="7">
        <v>1</v>
      </c>
      <c r="Q558" s="7">
        <v>77.699999999999989</v>
      </c>
      <c r="S558" t="s">
        <v>588</v>
      </c>
      <c r="T558" s="8">
        <v>43757</v>
      </c>
      <c r="U558">
        <v>1</v>
      </c>
      <c r="V558">
        <v>77.699999999999989</v>
      </c>
      <c r="W558" s="7">
        <v>1036</v>
      </c>
      <c r="X558">
        <f t="shared" si="41"/>
        <v>1</v>
      </c>
      <c r="Y558">
        <f t="shared" si="42"/>
        <v>0</v>
      </c>
      <c r="Z558">
        <f t="shared" si="43"/>
        <v>8</v>
      </c>
      <c r="AA558" s="10">
        <f t="shared" si="44"/>
        <v>3</v>
      </c>
      <c r="AB558"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Need Attention</v>
      </c>
      <c r="AC558" t="str">
        <f>_xlfn.XLOOKUP(table_RFM_processed[[#This Row],[Customer ID]],table_RFM_preprocess[Customer ID],table_RFM_preprocess[Loyalty Card],,0)</f>
        <v>No</v>
      </c>
    </row>
    <row r="559" spans="1:29" x14ac:dyDescent="0.25">
      <c r="A559" s="2" t="s">
        <v>3633</v>
      </c>
      <c r="B559" s="3">
        <v>44523</v>
      </c>
      <c r="C559" s="2" t="s">
        <v>3634</v>
      </c>
      <c r="D559" t="s">
        <v>6159</v>
      </c>
      <c r="E559" s="2">
        <v>2</v>
      </c>
      <c r="F559" s="2" t="str">
        <f>_xlfn.XLOOKUP(C559,customers!$A$2:$A$1001,customers!$B$2:$B$1001,,0)</f>
        <v>Cissiee Raisbeck</v>
      </c>
      <c r="G559" s="2" t="str">
        <f>_xlfn.XLOOKUP(C559,customers!$A$1:$A$1001,customers!$G$1:$G$1001,,0)</f>
        <v>United States</v>
      </c>
      <c r="H559" t="str">
        <f>INDEX(products!$A$1:$G$49,MATCH(RFM_prep!$D559,products!$A$1:$A$49,0),MATCH(RFM_prep!H$2,products!$A$1:$G$1,0))</f>
        <v>Lib</v>
      </c>
      <c r="I559">
        <f>INDEX(products!$A$1:$G$49,MATCH(RFM_prep!$D559,products!$A$1:$A$49,0),MATCH(RFM_prep!I$2,products!$A$1:$G$1,0))</f>
        <v>4.3650000000000002</v>
      </c>
      <c r="J559">
        <f>I559*E559</f>
        <v>8.73</v>
      </c>
      <c r="K559" t="str">
        <f>_xlfn.XLOOKUP(C559,customers!$A$2:$A$1001,customers!$I$2:$I$1001,,0)</f>
        <v>Yes</v>
      </c>
      <c r="L559" t="str">
        <f t="shared" si="40"/>
        <v>270</v>
      </c>
      <c r="N559" s="6" t="s">
        <v>3089</v>
      </c>
      <c r="O559" s="8">
        <v>43602</v>
      </c>
      <c r="P559" s="7">
        <v>1</v>
      </c>
      <c r="Q559" s="7">
        <v>16.11</v>
      </c>
      <c r="S559" t="s">
        <v>3089</v>
      </c>
      <c r="T559" s="8">
        <v>43602</v>
      </c>
      <c r="U559">
        <v>1</v>
      </c>
      <c r="V559">
        <v>16.11</v>
      </c>
      <c r="W559" s="7">
        <v>1191</v>
      </c>
      <c r="X559">
        <f t="shared" si="41"/>
        <v>1</v>
      </c>
      <c r="Y559">
        <f t="shared" si="42"/>
        <v>0</v>
      </c>
      <c r="Z559">
        <f t="shared" si="43"/>
        <v>2</v>
      </c>
      <c r="AA559" s="10">
        <f t="shared" si="44"/>
        <v>1</v>
      </c>
      <c r="AB559"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At Risk</v>
      </c>
      <c r="AC559" t="str">
        <f>_xlfn.XLOOKUP(table_RFM_processed[[#This Row],[Customer ID]],table_RFM_preprocess[Customer ID],table_RFM_preprocess[Loyalty Card],,0)</f>
        <v>Yes</v>
      </c>
    </row>
    <row r="560" spans="1:29" x14ac:dyDescent="0.25">
      <c r="A560" s="2" t="s">
        <v>3638</v>
      </c>
      <c r="B560" s="3">
        <v>44506</v>
      </c>
      <c r="C560" s="2" t="s">
        <v>3368</v>
      </c>
      <c r="D560" t="s">
        <v>6171</v>
      </c>
      <c r="E560" s="2">
        <v>4</v>
      </c>
      <c r="F560" s="2" t="str">
        <f>_xlfn.XLOOKUP(C560,customers!$A$2:$A$1001,customers!$B$2:$B$1001,,0)</f>
        <v>Marja Urion</v>
      </c>
      <c r="G560" s="2" t="str">
        <f>_xlfn.XLOOKUP(C560,customers!$A$1:$A$1001,customers!$G$1:$G$1001,,0)</f>
        <v>Ireland</v>
      </c>
      <c r="H560" t="str">
        <f>INDEX(products!$A$1:$G$49,MATCH(RFM_prep!$D560,products!$A$1:$A$49,0),MATCH(RFM_prep!H$2,products!$A$1:$G$1,0))</f>
        <v>Exc</v>
      </c>
      <c r="I560">
        <f>INDEX(products!$A$1:$G$49,MATCH(RFM_prep!$D560,products!$A$1:$A$49,0),MATCH(RFM_prep!I$2,products!$A$1:$G$1,0))</f>
        <v>14.85</v>
      </c>
      <c r="J560">
        <f>I560*E560</f>
        <v>59.4</v>
      </c>
      <c r="K560" t="str">
        <f>_xlfn.XLOOKUP(C560,customers!$A$2:$A$1001,customers!$I$2:$I$1001,,0)</f>
        <v>Yes</v>
      </c>
      <c r="L560" t="str">
        <f t="shared" si="40"/>
        <v>287</v>
      </c>
      <c r="N560" s="6" t="s">
        <v>3851</v>
      </c>
      <c r="O560" s="8">
        <v>44527</v>
      </c>
      <c r="P560" s="7">
        <v>1</v>
      </c>
      <c r="Q560" s="7">
        <v>14.85</v>
      </c>
      <c r="S560" t="s">
        <v>3851</v>
      </c>
      <c r="T560" s="8">
        <v>44527</v>
      </c>
      <c r="U560">
        <v>1</v>
      </c>
      <c r="V560">
        <v>14.85</v>
      </c>
      <c r="W560" s="7">
        <v>266</v>
      </c>
      <c r="X560">
        <f t="shared" si="41"/>
        <v>8</v>
      </c>
      <c r="Y560">
        <f t="shared" si="42"/>
        <v>0</v>
      </c>
      <c r="Z560">
        <f t="shared" si="43"/>
        <v>2</v>
      </c>
      <c r="AA560" s="10">
        <f t="shared" si="44"/>
        <v>3.3333333333333335</v>
      </c>
      <c r="AB560"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Need Attention</v>
      </c>
      <c r="AC560" t="str">
        <f>_xlfn.XLOOKUP(table_RFM_processed[[#This Row],[Customer ID]],table_RFM_preprocess[Customer ID],table_RFM_preprocess[Loyalty Card],,0)</f>
        <v>No</v>
      </c>
    </row>
    <row r="561" spans="1:29" x14ac:dyDescent="0.25">
      <c r="A561" s="2" t="s">
        <v>3643</v>
      </c>
      <c r="B561" s="3">
        <v>44225</v>
      </c>
      <c r="C561" s="2" t="s">
        <v>3644</v>
      </c>
      <c r="D561" t="s">
        <v>6150</v>
      </c>
      <c r="E561" s="2">
        <v>4</v>
      </c>
      <c r="F561" s="2" t="str">
        <f>_xlfn.XLOOKUP(C561,customers!$A$2:$A$1001,customers!$B$2:$B$1001,,0)</f>
        <v>Kenton Wetherick</v>
      </c>
      <c r="G561" s="2" t="str">
        <f>_xlfn.XLOOKUP(C561,customers!$A$1:$A$1001,customers!$G$1:$G$1001,,0)</f>
        <v>United States</v>
      </c>
      <c r="H561" t="str">
        <f>INDEX(products!$A$1:$G$49,MATCH(RFM_prep!$D561,products!$A$1:$A$49,0),MATCH(RFM_prep!H$2,products!$A$1:$G$1,0))</f>
        <v>Lib</v>
      </c>
      <c r="I561">
        <f>INDEX(products!$A$1:$G$49,MATCH(RFM_prep!$D561,products!$A$1:$A$49,0),MATCH(RFM_prep!I$2,products!$A$1:$G$1,0))</f>
        <v>3.8849999999999998</v>
      </c>
      <c r="J561">
        <f>I561*E561</f>
        <v>15.54</v>
      </c>
      <c r="K561" t="str">
        <f>_xlfn.XLOOKUP(C561,customers!$A$2:$A$1001,customers!$I$2:$I$1001,,0)</f>
        <v>Yes</v>
      </c>
      <c r="L561" t="str">
        <f t="shared" si="40"/>
        <v>568</v>
      </c>
      <c r="N561" s="6" t="s">
        <v>6118</v>
      </c>
      <c r="O561" s="8">
        <v>44718</v>
      </c>
      <c r="P561" s="7">
        <v>4</v>
      </c>
      <c r="Q561" s="7">
        <v>90.614999999999995</v>
      </c>
      <c r="S561" t="s">
        <v>6118</v>
      </c>
      <c r="T561" s="8">
        <v>44718</v>
      </c>
      <c r="U561">
        <v>4</v>
      </c>
      <c r="V561">
        <v>90.614999999999995</v>
      </c>
      <c r="W561" s="7">
        <v>75</v>
      </c>
      <c r="X561">
        <f t="shared" si="41"/>
        <v>9</v>
      </c>
      <c r="Y561">
        <f t="shared" si="42"/>
        <v>9</v>
      </c>
      <c r="Z561">
        <f t="shared" si="43"/>
        <v>8</v>
      </c>
      <c r="AA561" s="10">
        <f t="shared" si="44"/>
        <v>8.6666666666666661</v>
      </c>
      <c r="AB561"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Loyal</v>
      </c>
      <c r="AC561" t="str">
        <f>_xlfn.XLOOKUP(table_RFM_processed[[#This Row],[Customer ID]],table_RFM_preprocess[Customer ID],table_RFM_preprocess[Loyalty Card],,0)</f>
        <v>No</v>
      </c>
    </row>
    <row r="562" spans="1:29" x14ac:dyDescent="0.25">
      <c r="A562" s="2" t="s">
        <v>3648</v>
      </c>
      <c r="B562" s="3">
        <v>44667</v>
      </c>
      <c r="C562" s="2" t="s">
        <v>3649</v>
      </c>
      <c r="D562" t="s">
        <v>6140</v>
      </c>
      <c r="E562" s="2">
        <v>3</v>
      </c>
      <c r="F562" s="2" t="str">
        <f>_xlfn.XLOOKUP(C562,customers!$A$2:$A$1001,customers!$B$2:$B$1001,,0)</f>
        <v>Reamonn Aynold</v>
      </c>
      <c r="G562" s="2" t="str">
        <f>_xlfn.XLOOKUP(C562,customers!$A$1:$A$1001,customers!$G$1:$G$1001,,0)</f>
        <v>United States</v>
      </c>
      <c r="H562" t="str">
        <f>INDEX(products!$A$1:$G$49,MATCH(RFM_prep!$D562,products!$A$1:$A$49,0),MATCH(RFM_prep!H$2,products!$A$1:$G$1,0))</f>
        <v>Ara</v>
      </c>
      <c r="I562">
        <f>INDEX(products!$A$1:$G$49,MATCH(RFM_prep!$D562,products!$A$1:$A$49,0),MATCH(RFM_prep!I$2,products!$A$1:$G$1,0))</f>
        <v>12.95</v>
      </c>
      <c r="J562">
        <f>I562*E562</f>
        <v>38.849999999999994</v>
      </c>
      <c r="K562" t="str">
        <f>_xlfn.XLOOKUP(C562,customers!$A$2:$A$1001,customers!$I$2:$I$1001,,0)</f>
        <v>Yes</v>
      </c>
      <c r="L562" t="str">
        <f t="shared" si="40"/>
        <v>126</v>
      </c>
      <c r="N562" s="6" t="s">
        <v>2228</v>
      </c>
      <c r="O562" s="8">
        <v>44729</v>
      </c>
      <c r="P562" s="7">
        <v>1</v>
      </c>
      <c r="Q562" s="7">
        <v>33.75</v>
      </c>
      <c r="S562" t="s">
        <v>2228</v>
      </c>
      <c r="T562" s="8">
        <v>44729</v>
      </c>
      <c r="U562">
        <v>1</v>
      </c>
      <c r="V562">
        <v>33.75</v>
      </c>
      <c r="W562" s="7">
        <v>64</v>
      </c>
      <c r="X562">
        <f t="shared" si="41"/>
        <v>9</v>
      </c>
      <c r="Y562">
        <f t="shared" si="42"/>
        <v>0</v>
      </c>
      <c r="Z562">
        <f t="shared" si="43"/>
        <v>5</v>
      </c>
      <c r="AA562" s="10">
        <f t="shared" si="44"/>
        <v>4.666666666666667</v>
      </c>
      <c r="AB562"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Need Attention</v>
      </c>
      <c r="AC562" t="str">
        <f>_xlfn.XLOOKUP(table_RFM_processed[[#This Row],[Customer ID]],table_RFM_preprocess[Customer ID],table_RFM_preprocess[Loyalty Card],,0)</f>
        <v>No</v>
      </c>
    </row>
    <row r="563" spans="1:29" x14ac:dyDescent="0.25">
      <c r="A563" s="2" t="s">
        <v>3654</v>
      </c>
      <c r="B563" s="3">
        <v>44401</v>
      </c>
      <c r="C563" s="2" t="s">
        <v>3655</v>
      </c>
      <c r="D563" t="s">
        <v>6166</v>
      </c>
      <c r="E563" s="2">
        <v>6</v>
      </c>
      <c r="F563" s="2" t="str">
        <f>_xlfn.XLOOKUP(C563,customers!$A$2:$A$1001,customers!$B$2:$B$1001,,0)</f>
        <v>Hatty Dovydenas</v>
      </c>
      <c r="G563" s="2" t="str">
        <f>_xlfn.XLOOKUP(C563,customers!$A$1:$A$1001,customers!$G$1:$G$1001,,0)</f>
        <v>United States</v>
      </c>
      <c r="H563" t="str">
        <f>INDEX(products!$A$1:$G$49,MATCH(RFM_prep!$D563,products!$A$1:$A$49,0),MATCH(RFM_prep!H$2,products!$A$1:$G$1,0))</f>
        <v>Exc</v>
      </c>
      <c r="I563">
        <f>INDEX(products!$A$1:$G$49,MATCH(RFM_prep!$D563,products!$A$1:$A$49,0),MATCH(RFM_prep!I$2,products!$A$1:$G$1,0))</f>
        <v>31.624999999999996</v>
      </c>
      <c r="J563">
        <f>I563*E563</f>
        <v>189.74999999999997</v>
      </c>
      <c r="K563" t="str">
        <f>_xlfn.XLOOKUP(C563,customers!$A$2:$A$1001,customers!$I$2:$I$1001,,0)</f>
        <v>Yes</v>
      </c>
      <c r="L563" t="str">
        <f t="shared" si="40"/>
        <v>392</v>
      </c>
      <c r="N563" s="6" t="s">
        <v>1431</v>
      </c>
      <c r="O563" s="8">
        <v>44777</v>
      </c>
      <c r="P563" s="7">
        <v>1</v>
      </c>
      <c r="Q563" s="7">
        <v>41.25</v>
      </c>
      <c r="S563" t="s">
        <v>1431</v>
      </c>
      <c r="T563" s="8">
        <v>44777</v>
      </c>
      <c r="U563">
        <v>1</v>
      </c>
      <c r="V563">
        <v>41.25</v>
      </c>
      <c r="W563" s="7">
        <v>16</v>
      </c>
      <c r="X563">
        <f t="shared" si="41"/>
        <v>9</v>
      </c>
      <c r="Y563">
        <f t="shared" si="42"/>
        <v>0</v>
      </c>
      <c r="Z563">
        <f t="shared" si="43"/>
        <v>6</v>
      </c>
      <c r="AA563" s="10">
        <f t="shared" si="44"/>
        <v>5</v>
      </c>
      <c r="AB563"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Potential Promising</v>
      </c>
      <c r="AC563" t="str">
        <f>_xlfn.XLOOKUP(table_RFM_processed[[#This Row],[Customer ID]],table_RFM_preprocess[Customer ID],table_RFM_preprocess[Loyalty Card],,0)</f>
        <v>Yes</v>
      </c>
    </row>
    <row r="564" spans="1:29" x14ac:dyDescent="0.25">
      <c r="A564" s="2" t="s">
        <v>3659</v>
      </c>
      <c r="B564" s="3">
        <v>43688</v>
      </c>
      <c r="C564" s="2" t="s">
        <v>3660</v>
      </c>
      <c r="D564" t="s">
        <v>6154</v>
      </c>
      <c r="E564" s="2">
        <v>6</v>
      </c>
      <c r="F564" s="2" t="str">
        <f>_xlfn.XLOOKUP(C564,customers!$A$2:$A$1001,customers!$B$2:$B$1001,,0)</f>
        <v>Nathaniel Bloxland</v>
      </c>
      <c r="G564" s="2" t="str">
        <f>_xlfn.XLOOKUP(C564,customers!$A$1:$A$1001,customers!$G$1:$G$1001,,0)</f>
        <v>Ireland</v>
      </c>
      <c r="H564" t="str">
        <f>INDEX(products!$A$1:$G$49,MATCH(RFM_prep!$D564,products!$A$1:$A$49,0),MATCH(RFM_prep!H$2,products!$A$1:$G$1,0))</f>
        <v>Ara</v>
      </c>
      <c r="I564">
        <f>INDEX(products!$A$1:$G$49,MATCH(RFM_prep!$D564,products!$A$1:$A$49,0),MATCH(RFM_prep!I$2,products!$A$1:$G$1,0))</f>
        <v>2.9849999999999999</v>
      </c>
      <c r="J564">
        <f>I564*E564</f>
        <v>17.91</v>
      </c>
      <c r="K564" t="str">
        <f>_xlfn.XLOOKUP(C564,customers!$A$2:$A$1001,customers!$I$2:$I$1001,,0)</f>
        <v>Yes</v>
      </c>
      <c r="L564" t="str">
        <f t="shared" si="40"/>
        <v>1105</v>
      </c>
      <c r="N564" s="6" t="s">
        <v>2386</v>
      </c>
      <c r="O564" s="8">
        <v>44434</v>
      </c>
      <c r="P564" s="7">
        <v>1</v>
      </c>
      <c r="Q564" s="7">
        <v>45</v>
      </c>
      <c r="S564" t="s">
        <v>2386</v>
      </c>
      <c r="T564" s="8">
        <v>44434</v>
      </c>
      <c r="U564">
        <v>1</v>
      </c>
      <c r="V564">
        <v>45</v>
      </c>
      <c r="W564" s="7">
        <v>359</v>
      </c>
      <c r="X564">
        <f t="shared" si="41"/>
        <v>7</v>
      </c>
      <c r="Y564">
        <f t="shared" si="42"/>
        <v>0</v>
      </c>
      <c r="Z564">
        <f t="shared" si="43"/>
        <v>6</v>
      </c>
      <c r="AA564" s="10">
        <f t="shared" si="44"/>
        <v>4.333333333333333</v>
      </c>
      <c r="AB564"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Need Attention</v>
      </c>
      <c r="AC564" t="str">
        <f>_xlfn.XLOOKUP(table_RFM_processed[[#This Row],[Customer ID]],table_RFM_preprocess[Customer ID],table_RFM_preprocess[Loyalty Card],,0)</f>
        <v>No</v>
      </c>
    </row>
    <row r="565" spans="1:29" x14ac:dyDescent="0.25">
      <c r="A565" s="2" t="s">
        <v>3665</v>
      </c>
      <c r="B565" s="3">
        <v>43669</v>
      </c>
      <c r="C565" s="2" t="s">
        <v>3666</v>
      </c>
      <c r="D565" t="s">
        <v>6145</v>
      </c>
      <c r="E565" s="2">
        <v>6</v>
      </c>
      <c r="F565" s="2" t="str">
        <f>_xlfn.XLOOKUP(C565,customers!$A$2:$A$1001,customers!$B$2:$B$1001,,0)</f>
        <v>Brendan Grece</v>
      </c>
      <c r="G565" s="2" t="str">
        <f>_xlfn.XLOOKUP(C565,customers!$A$1:$A$1001,customers!$G$1:$G$1001,,0)</f>
        <v>United Kingdom</v>
      </c>
      <c r="H565" t="str">
        <f>INDEX(products!$A$1:$G$49,MATCH(RFM_prep!$D565,products!$A$1:$A$49,0),MATCH(RFM_prep!H$2,products!$A$1:$G$1,0))</f>
        <v>Lib</v>
      </c>
      <c r="I565">
        <f>INDEX(products!$A$1:$G$49,MATCH(RFM_prep!$D565,products!$A$1:$A$49,0),MATCH(RFM_prep!I$2,products!$A$1:$G$1,0))</f>
        <v>4.7549999999999999</v>
      </c>
      <c r="J565">
        <f>I565*E565</f>
        <v>28.53</v>
      </c>
      <c r="K565" t="str">
        <f>_xlfn.XLOOKUP(C565,customers!$A$2:$A$1001,customers!$I$2:$I$1001,,0)</f>
        <v>No</v>
      </c>
      <c r="L565" t="str">
        <f t="shared" si="40"/>
        <v>1124</v>
      </c>
      <c r="N565" s="6" t="s">
        <v>5403</v>
      </c>
      <c r="O565" s="8">
        <v>43851</v>
      </c>
      <c r="P565" s="7">
        <v>1</v>
      </c>
      <c r="Q565" s="7">
        <v>17.91</v>
      </c>
      <c r="S565" t="s">
        <v>5403</v>
      </c>
      <c r="T565" s="8">
        <v>43851</v>
      </c>
      <c r="U565">
        <v>1</v>
      </c>
      <c r="V565">
        <v>17.91</v>
      </c>
      <c r="W565" s="7">
        <v>942</v>
      </c>
      <c r="X565">
        <f t="shared" si="41"/>
        <v>2</v>
      </c>
      <c r="Y565">
        <f t="shared" si="42"/>
        <v>0</v>
      </c>
      <c r="Z565">
        <f t="shared" si="43"/>
        <v>2</v>
      </c>
      <c r="AA565" s="10">
        <f t="shared" si="44"/>
        <v>1.3333333333333333</v>
      </c>
      <c r="AB565"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At Risk</v>
      </c>
      <c r="AC565" t="str">
        <f>_xlfn.XLOOKUP(table_RFM_processed[[#This Row],[Customer ID]],table_RFM_preprocess[Customer ID],table_RFM_preprocess[Loyalty Card],,0)</f>
        <v>Yes</v>
      </c>
    </row>
    <row r="566" spans="1:29" x14ac:dyDescent="0.25">
      <c r="A566" s="2" t="s">
        <v>3671</v>
      </c>
      <c r="B566" s="3">
        <v>43991</v>
      </c>
      <c r="C566" s="2" t="s">
        <v>3752</v>
      </c>
      <c r="D566" t="s">
        <v>6141</v>
      </c>
      <c r="E566" s="2">
        <v>6</v>
      </c>
      <c r="F566" s="2" t="str">
        <f>_xlfn.XLOOKUP(C566,customers!$A$2:$A$1001,customers!$B$2:$B$1001,,0)</f>
        <v>Don Flintiff</v>
      </c>
      <c r="G566" s="2" t="str">
        <f>_xlfn.XLOOKUP(C566,customers!$A$1:$A$1001,customers!$G$1:$G$1001,,0)</f>
        <v>United Kingdom</v>
      </c>
      <c r="H566" t="str">
        <f>INDEX(products!$A$1:$G$49,MATCH(RFM_prep!$D566,products!$A$1:$A$49,0),MATCH(RFM_prep!H$2,products!$A$1:$G$1,0))</f>
        <v>Exc</v>
      </c>
      <c r="I566">
        <f>INDEX(products!$A$1:$G$49,MATCH(RFM_prep!$D566,products!$A$1:$A$49,0),MATCH(RFM_prep!I$2,products!$A$1:$G$1,0))</f>
        <v>13.75</v>
      </c>
      <c r="J566">
        <f>I566*E566</f>
        <v>82.5</v>
      </c>
      <c r="K566" t="str">
        <f>_xlfn.XLOOKUP(C566,customers!$A$2:$A$1001,customers!$I$2:$I$1001,,0)</f>
        <v>No</v>
      </c>
      <c r="L566" t="str">
        <f t="shared" si="40"/>
        <v>802</v>
      </c>
      <c r="N566" s="6" t="s">
        <v>2143</v>
      </c>
      <c r="O566" s="8">
        <v>44275</v>
      </c>
      <c r="P566" s="7">
        <v>1</v>
      </c>
      <c r="Q566" s="7">
        <v>29.849999999999998</v>
      </c>
      <c r="S566" t="s">
        <v>2143</v>
      </c>
      <c r="T566" s="8">
        <v>44275</v>
      </c>
      <c r="U566">
        <v>1</v>
      </c>
      <c r="V566">
        <v>29.849999999999998</v>
      </c>
      <c r="W566" s="7">
        <v>518</v>
      </c>
      <c r="X566">
        <f t="shared" si="41"/>
        <v>5</v>
      </c>
      <c r="Y566">
        <f t="shared" si="42"/>
        <v>0</v>
      </c>
      <c r="Z566">
        <f t="shared" si="43"/>
        <v>4</v>
      </c>
      <c r="AA566" s="10">
        <f t="shared" si="44"/>
        <v>3</v>
      </c>
      <c r="AB566"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Need Attention</v>
      </c>
      <c r="AC566" t="str">
        <f>_xlfn.XLOOKUP(table_RFM_processed[[#This Row],[Customer ID]],table_RFM_preprocess[Customer ID],table_RFM_preprocess[Loyalty Card],,0)</f>
        <v>No</v>
      </c>
    </row>
    <row r="567" spans="1:29" x14ac:dyDescent="0.25">
      <c r="A567" s="2" t="s">
        <v>3677</v>
      </c>
      <c r="B567" s="3">
        <v>43883</v>
      </c>
      <c r="C567" s="2" t="s">
        <v>3678</v>
      </c>
      <c r="D567" t="s">
        <v>6173</v>
      </c>
      <c r="E567" s="2">
        <v>2</v>
      </c>
      <c r="F567" s="2" t="str">
        <f>_xlfn.XLOOKUP(C567,customers!$A$2:$A$1001,customers!$B$2:$B$1001,,0)</f>
        <v>Abbe Thys</v>
      </c>
      <c r="G567" s="2" t="str">
        <f>_xlfn.XLOOKUP(C567,customers!$A$1:$A$1001,customers!$G$1:$G$1001,,0)</f>
        <v>United States</v>
      </c>
      <c r="H567" t="str">
        <f>INDEX(products!$A$1:$G$49,MATCH(RFM_prep!$D567,products!$A$1:$A$49,0),MATCH(RFM_prep!H$2,products!$A$1:$G$1,0))</f>
        <v>Rob</v>
      </c>
      <c r="I567">
        <f>INDEX(products!$A$1:$G$49,MATCH(RFM_prep!$D567,products!$A$1:$A$49,0),MATCH(RFM_prep!I$2,products!$A$1:$G$1,0))</f>
        <v>7.169999999999999</v>
      </c>
      <c r="J567">
        <f>I567*E567</f>
        <v>14.339999999999998</v>
      </c>
      <c r="K567" t="str">
        <f>_xlfn.XLOOKUP(C567,customers!$A$2:$A$1001,customers!$I$2:$I$1001,,0)</f>
        <v>No</v>
      </c>
      <c r="L567" t="str">
        <f t="shared" si="40"/>
        <v>910</v>
      </c>
      <c r="N567" s="6" t="s">
        <v>2176</v>
      </c>
      <c r="O567" s="8">
        <v>43582</v>
      </c>
      <c r="P567" s="7">
        <v>1</v>
      </c>
      <c r="Q567" s="7">
        <v>204.92999999999995</v>
      </c>
      <c r="S567" t="s">
        <v>2176</v>
      </c>
      <c r="T567" s="8">
        <v>43582</v>
      </c>
      <c r="U567">
        <v>1</v>
      </c>
      <c r="V567">
        <v>204.92999999999995</v>
      </c>
      <c r="W567" s="7">
        <v>1211</v>
      </c>
      <c r="X567">
        <f t="shared" si="41"/>
        <v>0</v>
      </c>
      <c r="Y567">
        <f t="shared" si="42"/>
        <v>0</v>
      </c>
      <c r="Z567">
        <f t="shared" si="43"/>
        <v>9</v>
      </c>
      <c r="AA567" s="10">
        <f t="shared" si="44"/>
        <v>3</v>
      </c>
      <c r="AB567"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Need Attention</v>
      </c>
      <c r="AC567" t="str">
        <f>_xlfn.XLOOKUP(table_RFM_processed[[#This Row],[Customer ID]],table_RFM_preprocess[Customer ID],table_RFM_preprocess[Loyalty Card],,0)</f>
        <v>Yes</v>
      </c>
    </row>
    <row r="568" spans="1:29" x14ac:dyDescent="0.25">
      <c r="A568" s="2" t="s">
        <v>3683</v>
      </c>
      <c r="B568" s="3">
        <v>44031</v>
      </c>
      <c r="C568" s="2" t="s">
        <v>3684</v>
      </c>
      <c r="D568" t="s">
        <v>6149</v>
      </c>
      <c r="E568" s="2">
        <v>4</v>
      </c>
      <c r="F568" s="2" t="str">
        <f>_xlfn.XLOOKUP(C568,customers!$A$2:$A$1001,customers!$B$2:$B$1001,,0)</f>
        <v>Jackquelin Chugg</v>
      </c>
      <c r="G568" s="2" t="str">
        <f>_xlfn.XLOOKUP(C568,customers!$A$1:$A$1001,customers!$G$1:$G$1001,,0)</f>
        <v>United States</v>
      </c>
      <c r="H568" t="str">
        <f>INDEX(products!$A$1:$G$49,MATCH(RFM_prep!$D568,products!$A$1:$A$49,0),MATCH(RFM_prep!H$2,products!$A$1:$G$1,0))</f>
        <v>Rob</v>
      </c>
      <c r="I568">
        <f>INDEX(products!$A$1:$G$49,MATCH(RFM_prep!$D568,products!$A$1:$A$49,0),MATCH(RFM_prep!I$2,products!$A$1:$G$1,0))</f>
        <v>20.584999999999997</v>
      </c>
      <c r="J568">
        <f>I568*E568</f>
        <v>82.339999999999989</v>
      </c>
      <c r="K568" t="str">
        <f>_xlfn.XLOOKUP(C568,customers!$A$2:$A$1001,customers!$I$2:$I$1001,,0)</f>
        <v>No</v>
      </c>
      <c r="L568" t="str">
        <f t="shared" si="40"/>
        <v>762</v>
      </c>
      <c r="N568" s="6" t="s">
        <v>931</v>
      </c>
      <c r="O568" s="8">
        <v>43920</v>
      </c>
      <c r="P568" s="7">
        <v>1</v>
      </c>
      <c r="Q568" s="7">
        <v>40.5</v>
      </c>
      <c r="S568" t="s">
        <v>931</v>
      </c>
      <c r="T568" s="8">
        <v>43920</v>
      </c>
      <c r="U568">
        <v>1</v>
      </c>
      <c r="V568">
        <v>40.5</v>
      </c>
      <c r="W568" s="7">
        <v>873</v>
      </c>
      <c r="X568">
        <f t="shared" si="41"/>
        <v>3</v>
      </c>
      <c r="Y568">
        <f t="shared" si="42"/>
        <v>0</v>
      </c>
      <c r="Z568">
        <f t="shared" si="43"/>
        <v>6</v>
      </c>
      <c r="AA568" s="10">
        <f t="shared" si="44"/>
        <v>3</v>
      </c>
      <c r="AB568"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Need Attention</v>
      </c>
      <c r="AC568" t="str">
        <f>_xlfn.XLOOKUP(table_RFM_processed[[#This Row],[Customer ID]],table_RFM_preprocess[Customer ID],table_RFM_preprocess[Loyalty Card],,0)</f>
        <v>Yes</v>
      </c>
    </row>
    <row r="569" spans="1:29" x14ac:dyDescent="0.25">
      <c r="A569" s="2" t="s">
        <v>3689</v>
      </c>
      <c r="B569" s="3">
        <v>44459</v>
      </c>
      <c r="C569" s="2" t="s">
        <v>3690</v>
      </c>
      <c r="D569" t="s">
        <v>6152</v>
      </c>
      <c r="E569" s="2">
        <v>6</v>
      </c>
      <c r="F569" s="2" t="str">
        <f>_xlfn.XLOOKUP(C569,customers!$A$2:$A$1001,customers!$B$2:$B$1001,,0)</f>
        <v>Audra Kelston</v>
      </c>
      <c r="G569" s="2" t="str">
        <f>_xlfn.XLOOKUP(C569,customers!$A$1:$A$1001,customers!$G$1:$G$1001,,0)</f>
        <v>United States</v>
      </c>
      <c r="H569" t="str">
        <f>INDEX(products!$A$1:$G$49,MATCH(RFM_prep!$D569,products!$A$1:$A$49,0),MATCH(RFM_prep!H$2,products!$A$1:$G$1,0))</f>
        <v>Ara</v>
      </c>
      <c r="I569">
        <f>INDEX(products!$A$1:$G$49,MATCH(RFM_prep!$D569,products!$A$1:$A$49,0),MATCH(RFM_prep!I$2,products!$A$1:$G$1,0))</f>
        <v>3.375</v>
      </c>
      <c r="J569">
        <f>I569*E569</f>
        <v>20.25</v>
      </c>
      <c r="K569" t="str">
        <f>_xlfn.XLOOKUP(C569,customers!$A$2:$A$1001,customers!$I$2:$I$1001,,0)</f>
        <v>Yes</v>
      </c>
      <c r="L569" t="str">
        <f t="shared" si="40"/>
        <v>334</v>
      </c>
      <c r="N569" s="6" t="s">
        <v>5009</v>
      </c>
      <c r="O569" s="8">
        <v>44588</v>
      </c>
      <c r="P569" s="7">
        <v>1</v>
      </c>
      <c r="Q569" s="7">
        <v>36.450000000000003</v>
      </c>
      <c r="S569" t="s">
        <v>5009</v>
      </c>
      <c r="T569" s="8">
        <v>44588</v>
      </c>
      <c r="U569">
        <v>1</v>
      </c>
      <c r="V569">
        <v>36.450000000000003</v>
      </c>
      <c r="W569" s="7">
        <v>205</v>
      </c>
      <c r="X569">
        <f t="shared" si="41"/>
        <v>8</v>
      </c>
      <c r="Y569">
        <f t="shared" si="42"/>
        <v>0</v>
      </c>
      <c r="Z569">
        <f t="shared" si="43"/>
        <v>5</v>
      </c>
      <c r="AA569" s="10">
        <f t="shared" si="44"/>
        <v>4.333333333333333</v>
      </c>
      <c r="AB569"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Need Attention</v>
      </c>
      <c r="AC569" t="str">
        <f>_xlfn.XLOOKUP(table_RFM_processed[[#This Row],[Customer ID]],table_RFM_preprocess[Customer ID],table_RFM_preprocess[Loyalty Card],,0)</f>
        <v>Yes</v>
      </c>
    </row>
    <row r="570" spans="1:29" x14ac:dyDescent="0.25">
      <c r="A570" s="2" t="s">
        <v>3695</v>
      </c>
      <c r="B570" s="3">
        <v>44318</v>
      </c>
      <c r="C570" s="2" t="s">
        <v>3696</v>
      </c>
      <c r="D570" t="s">
        <v>6142</v>
      </c>
      <c r="E570" s="2">
        <v>6</v>
      </c>
      <c r="F570" s="2" t="str">
        <f>_xlfn.XLOOKUP(C570,customers!$A$2:$A$1001,customers!$B$2:$B$1001,,0)</f>
        <v>Elvina Angel</v>
      </c>
      <c r="G570" s="2" t="str">
        <f>_xlfn.XLOOKUP(C570,customers!$A$1:$A$1001,customers!$G$1:$G$1001,,0)</f>
        <v>Ireland</v>
      </c>
      <c r="H570" t="str">
        <f>INDEX(products!$A$1:$G$49,MATCH(RFM_prep!$D570,products!$A$1:$A$49,0),MATCH(RFM_prep!H$2,products!$A$1:$G$1,0))</f>
        <v>Rob</v>
      </c>
      <c r="I570">
        <f>INDEX(products!$A$1:$G$49,MATCH(RFM_prep!$D570,products!$A$1:$A$49,0),MATCH(RFM_prep!I$2,products!$A$1:$G$1,0))</f>
        <v>27.484999999999996</v>
      </c>
      <c r="J570">
        <f>I570*E570</f>
        <v>164.90999999999997</v>
      </c>
      <c r="K570" t="str">
        <f>_xlfn.XLOOKUP(C570,customers!$A$2:$A$1001,customers!$I$2:$I$1001,,0)</f>
        <v>No</v>
      </c>
      <c r="L570" t="str">
        <f t="shared" si="40"/>
        <v>475</v>
      </c>
      <c r="N570" s="6" t="s">
        <v>4974</v>
      </c>
      <c r="O570" s="8">
        <v>43629</v>
      </c>
      <c r="P570" s="7">
        <v>1</v>
      </c>
      <c r="Q570" s="7">
        <v>17.924999999999997</v>
      </c>
      <c r="S570" t="s">
        <v>4974</v>
      </c>
      <c r="T570" s="8">
        <v>43629</v>
      </c>
      <c r="U570">
        <v>1</v>
      </c>
      <c r="V570">
        <v>17.924999999999997</v>
      </c>
      <c r="W570" s="7">
        <v>1164</v>
      </c>
      <c r="X570">
        <f t="shared" si="41"/>
        <v>1</v>
      </c>
      <c r="Y570">
        <f t="shared" si="42"/>
        <v>0</v>
      </c>
      <c r="Z570">
        <f t="shared" si="43"/>
        <v>2</v>
      </c>
      <c r="AA570" s="10">
        <f t="shared" si="44"/>
        <v>1</v>
      </c>
      <c r="AB570"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At Risk</v>
      </c>
      <c r="AC570" t="str">
        <f>_xlfn.XLOOKUP(table_RFM_processed[[#This Row],[Customer ID]],table_RFM_preprocess[Customer ID],table_RFM_preprocess[Loyalty Card],,0)</f>
        <v>No</v>
      </c>
    </row>
    <row r="571" spans="1:29" x14ac:dyDescent="0.25">
      <c r="A571" s="2" t="s">
        <v>3700</v>
      </c>
      <c r="B571" s="3">
        <v>44526</v>
      </c>
      <c r="C571" s="2" t="s">
        <v>3701</v>
      </c>
      <c r="D571" t="s">
        <v>6145</v>
      </c>
      <c r="E571" s="2">
        <v>4</v>
      </c>
      <c r="F571" s="2" t="str">
        <f>_xlfn.XLOOKUP(C571,customers!$A$2:$A$1001,customers!$B$2:$B$1001,,0)</f>
        <v>Claiborne Mottram</v>
      </c>
      <c r="G571" s="2" t="str">
        <f>_xlfn.XLOOKUP(C571,customers!$A$1:$A$1001,customers!$G$1:$G$1001,,0)</f>
        <v>United States</v>
      </c>
      <c r="H571" t="str">
        <f>INDEX(products!$A$1:$G$49,MATCH(RFM_prep!$D571,products!$A$1:$A$49,0),MATCH(RFM_prep!H$2,products!$A$1:$G$1,0))</f>
        <v>Lib</v>
      </c>
      <c r="I571">
        <f>INDEX(products!$A$1:$G$49,MATCH(RFM_prep!$D571,products!$A$1:$A$49,0),MATCH(RFM_prep!I$2,products!$A$1:$G$1,0))</f>
        <v>4.7549999999999999</v>
      </c>
      <c r="J571">
        <f>I571*E571</f>
        <v>19.02</v>
      </c>
      <c r="K571" t="str">
        <f>_xlfn.XLOOKUP(C571,customers!$A$2:$A$1001,customers!$I$2:$I$1001,,0)</f>
        <v>Yes</v>
      </c>
      <c r="L571" t="str">
        <f t="shared" si="40"/>
        <v>267</v>
      </c>
      <c r="N571" s="6" t="s">
        <v>5817</v>
      </c>
      <c r="O571" s="8">
        <v>44464</v>
      </c>
      <c r="P571" s="7">
        <v>1</v>
      </c>
      <c r="Q571" s="7">
        <v>35.849999999999994</v>
      </c>
      <c r="S571" t="s">
        <v>5817</v>
      </c>
      <c r="T571" s="8">
        <v>44464</v>
      </c>
      <c r="U571">
        <v>1</v>
      </c>
      <c r="V571">
        <v>35.849999999999994</v>
      </c>
      <c r="W571" s="7">
        <v>329</v>
      </c>
      <c r="X571">
        <f t="shared" si="41"/>
        <v>7</v>
      </c>
      <c r="Y571">
        <f t="shared" si="42"/>
        <v>0</v>
      </c>
      <c r="Z571">
        <f t="shared" si="43"/>
        <v>5</v>
      </c>
      <c r="AA571" s="10">
        <f t="shared" si="44"/>
        <v>4</v>
      </c>
      <c r="AB571"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Need Attention</v>
      </c>
      <c r="AC571" t="str">
        <f>_xlfn.XLOOKUP(table_RFM_processed[[#This Row],[Customer ID]],table_RFM_preprocess[Customer ID],table_RFM_preprocess[Loyalty Card],,0)</f>
        <v>No</v>
      </c>
    </row>
    <row r="572" spans="1:29" x14ac:dyDescent="0.25">
      <c r="A572" s="2" t="s">
        <v>3706</v>
      </c>
      <c r="B572" s="3">
        <v>43879</v>
      </c>
      <c r="C572" s="2" t="s">
        <v>3752</v>
      </c>
      <c r="D572" t="s">
        <v>6168</v>
      </c>
      <c r="E572" s="2">
        <v>6</v>
      </c>
      <c r="F572" s="2" t="str">
        <f>_xlfn.XLOOKUP(C572,customers!$A$2:$A$1001,customers!$B$2:$B$1001,,0)</f>
        <v>Don Flintiff</v>
      </c>
      <c r="G572" s="2" t="str">
        <f>_xlfn.XLOOKUP(C572,customers!$A$1:$A$1001,customers!$G$1:$G$1001,,0)</f>
        <v>United Kingdom</v>
      </c>
      <c r="H572" t="str">
        <f>INDEX(products!$A$1:$G$49,MATCH(RFM_prep!$D572,products!$A$1:$A$49,0),MATCH(RFM_prep!H$2,products!$A$1:$G$1,0))</f>
        <v>Ara</v>
      </c>
      <c r="I572">
        <f>INDEX(products!$A$1:$G$49,MATCH(RFM_prep!$D572,products!$A$1:$A$49,0),MATCH(RFM_prep!I$2,products!$A$1:$G$1,0))</f>
        <v>22.884999999999998</v>
      </c>
      <c r="J572">
        <f>I572*E572</f>
        <v>137.31</v>
      </c>
      <c r="K572" t="str">
        <f>_xlfn.XLOOKUP(C572,customers!$A$2:$A$1001,customers!$I$2:$I$1001,,0)</f>
        <v>No</v>
      </c>
      <c r="L572" t="str">
        <f t="shared" si="40"/>
        <v>914</v>
      </c>
      <c r="N572" s="6" t="s">
        <v>4337</v>
      </c>
      <c r="O572" s="8">
        <v>44080</v>
      </c>
      <c r="P572" s="7">
        <v>1</v>
      </c>
      <c r="Q572" s="7">
        <v>9.51</v>
      </c>
      <c r="S572" t="s">
        <v>4337</v>
      </c>
      <c r="T572" s="8">
        <v>44080</v>
      </c>
      <c r="U572">
        <v>1</v>
      </c>
      <c r="V572">
        <v>9.51</v>
      </c>
      <c r="W572" s="7">
        <v>713</v>
      </c>
      <c r="X572">
        <f t="shared" si="41"/>
        <v>4</v>
      </c>
      <c r="Y572">
        <f t="shared" si="42"/>
        <v>0</v>
      </c>
      <c r="Z572">
        <f t="shared" si="43"/>
        <v>1</v>
      </c>
      <c r="AA572" s="10">
        <f t="shared" si="44"/>
        <v>1.6666666666666667</v>
      </c>
      <c r="AB572"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At Risk</v>
      </c>
      <c r="AC572" t="str">
        <f>_xlfn.XLOOKUP(table_RFM_processed[[#This Row],[Customer ID]],table_RFM_preprocess[Customer ID],table_RFM_preprocess[Loyalty Card],,0)</f>
        <v>Yes</v>
      </c>
    </row>
    <row r="573" spans="1:29" x14ac:dyDescent="0.25">
      <c r="A573" s="2" t="s">
        <v>3712</v>
      </c>
      <c r="B573" s="3">
        <v>43928</v>
      </c>
      <c r="C573" s="2" t="s">
        <v>3713</v>
      </c>
      <c r="D573" t="s">
        <v>6157</v>
      </c>
      <c r="E573" s="2">
        <v>4</v>
      </c>
      <c r="F573" s="2" t="str">
        <f>_xlfn.XLOOKUP(C573,customers!$A$2:$A$1001,customers!$B$2:$B$1001,,0)</f>
        <v>Donalt Sangwin</v>
      </c>
      <c r="G573" s="2" t="str">
        <f>_xlfn.XLOOKUP(C573,customers!$A$1:$A$1001,customers!$G$1:$G$1001,,0)</f>
        <v>United States</v>
      </c>
      <c r="H573" t="str">
        <f>INDEX(products!$A$1:$G$49,MATCH(RFM_prep!$D573,products!$A$1:$A$49,0),MATCH(RFM_prep!H$2,products!$A$1:$G$1,0))</f>
        <v>Ara</v>
      </c>
      <c r="I573">
        <f>INDEX(products!$A$1:$G$49,MATCH(RFM_prep!$D573,products!$A$1:$A$49,0),MATCH(RFM_prep!I$2,products!$A$1:$G$1,0))</f>
        <v>6.75</v>
      </c>
      <c r="J573">
        <f>I573*E573</f>
        <v>27</v>
      </c>
      <c r="K573" t="str">
        <f>_xlfn.XLOOKUP(C573,customers!$A$2:$A$1001,customers!$I$2:$I$1001,,0)</f>
        <v>No</v>
      </c>
      <c r="L573" t="str">
        <f t="shared" si="40"/>
        <v>865</v>
      </c>
      <c r="N573" s="6" t="s">
        <v>1124</v>
      </c>
      <c r="O573" s="8">
        <v>43556</v>
      </c>
      <c r="P573" s="7">
        <v>1</v>
      </c>
      <c r="Q573" s="7">
        <v>14.55</v>
      </c>
      <c r="S573" t="s">
        <v>1124</v>
      </c>
      <c r="T573" s="8">
        <v>43556</v>
      </c>
      <c r="U573">
        <v>1</v>
      </c>
      <c r="V573">
        <v>14.55</v>
      </c>
      <c r="W573" s="7">
        <v>1237</v>
      </c>
      <c r="X573">
        <f t="shared" si="41"/>
        <v>0</v>
      </c>
      <c r="Y573">
        <f t="shared" si="42"/>
        <v>0</v>
      </c>
      <c r="Z573">
        <f t="shared" si="43"/>
        <v>1</v>
      </c>
      <c r="AA573" s="10">
        <f t="shared" si="44"/>
        <v>0.33333333333333331</v>
      </c>
      <c r="AB573"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Lost</v>
      </c>
      <c r="AC573" t="str">
        <f>_xlfn.XLOOKUP(table_RFM_processed[[#This Row],[Customer ID]],table_RFM_preprocess[Customer ID],table_RFM_preprocess[Loyalty Card],,0)</f>
        <v>No</v>
      </c>
    </row>
    <row r="574" spans="1:29" x14ac:dyDescent="0.25">
      <c r="A574" s="2" t="s">
        <v>3718</v>
      </c>
      <c r="B574" s="3">
        <v>44592</v>
      </c>
      <c r="C574" s="2" t="s">
        <v>3719</v>
      </c>
      <c r="D574" t="s">
        <v>6176</v>
      </c>
      <c r="E574" s="2">
        <v>4</v>
      </c>
      <c r="F574" s="2" t="str">
        <f>_xlfn.XLOOKUP(C574,customers!$A$2:$A$1001,customers!$B$2:$B$1001,,0)</f>
        <v>Elizabet Aizikowitz</v>
      </c>
      <c r="G574" s="2" t="str">
        <f>_xlfn.XLOOKUP(C574,customers!$A$1:$A$1001,customers!$G$1:$G$1001,,0)</f>
        <v>United Kingdom</v>
      </c>
      <c r="H574" t="str">
        <f>INDEX(products!$A$1:$G$49,MATCH(RFM_prep!$D574,products!$A$1:$A$49,0),MATCH(RFM_prep!H$2,products!$A$1:$G$1,0))</f>
        <v>Exc</v>
      </c>
      <c r="I574">
        <f>INDEX(products!$A$1:$G$49,MATCH(RFM_prep!$D574,products!$A$1:$A$49,0),MATCH(RFM_prep!I$2,products!$A$1:$G$1,0))</f>
        <v>8.91</v>
      </c>
      <c r="J574">
        <f>I574*E574</f>
        <v>35.64</v>
      </c>
      <c r="K574" t="str">
        <f>_xlfn.XLOOKUP(C574,customers!$A$2:$A$1001,customers!$I$2:$I$1001,,0)</f>
        <v>No</v>
      </c>
      <c r="L574" t="str">
        <f t="shared" si="40"/>
        <v>201</v>
      </c>
      <c r="N574" s="6" t="s">
        <v>2314</v>
      </c>
      <c r="O574" s="8">
        <v>44373</v>
      </c>
      <c r="P574" s="7">
        <v>1</v>
      </c>
      <c r="Q574" s="7">
        <v>18.225000000000001</v>
      </c>
      <c r="S574" t="s">
        <v>2314</v>
      </c>
      <c r="T574" s="8">
        <v>44373</v>
      </c>
      <c r="U574">
        <v>1</v>
      </c>
      <c r="V574">
        <v>18.225000000000001</v>
      </c>
      <c r="W574" s="7">
        <v>420</v>
      </c>
      <c r="X574">
        <f t="shared" si="41"/>
        <v>6</v>
      </c>
      <c r="Y574">
        <f t="shared" si="42"/>
        <v>0</v>
      </c>
      <c r="Z574">
        <f t="shared" si="43"/>
        <v>2</v>
      </c>
      <c r="AA574" s="10">
        <f t="shared" si="44"/>
        <v>2.6666666666666665</v>
      </c>
      <c r="AB574"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At Risk</v>
      </c>
      <c r="AC574" t="str">
        <f>_xlfn.XLOOKUP(table_RFM_processed[[#This Row],[Customer ID]],table_RFM_preprocess[Customer ID],table_RFM_preprocess[Loyalty Card],,0)</f>
        <v>Yes</v>
      </c>
    </row>
    <row r="575" spans="1:29" x14ac:dyDescent="0.25">
      <c r="A575" s="2" t="s">
        <v>3724</v>
      </c>
      <c r="B575" s="3">
        <v>43515</v>
      </c>
      <c r="C575" s="2" t="s">
        <v>3725</v>
      </c>
      <c r="D575" t="s">
        <v>6154</v>
      </c>
      <c r="E575" s="2">
        <v>2</v>
      </c>
      <c r="F575" s="2" t="str">
        <f>_xlfn.XLOOKUP(C575,customers!$A$2:$A$1001,customers!$B$2:$B$1001,,0)</f>
        <v>Herbie Peppard</v>
      </c>
      <c r="G575" s="2" t="str">
        <f>_xlfn.XLOOKUP(C575,customers!$A$1:$A$1001,customers!$G$1:$G$1001,,0)</f>
        <v>United States</v>
      </c>
      <c r="H575" t="str">
        <f>INDEX(products!$A$1:$G$49,MATCH(RFM_prep!$D575,products!$A$1:$A$49,0),MATCH(RFM_prep!H$2,products!$A$1:$G$1,0))</f>
        <v>Ara</v>
      </c>
      <c r="I575">
        <f>INDEX(products!$A$1:$G$49,MATCH(RFM_prep!$D575,products!$A$1:$A$49,0),MATCH(RFM_prep!I$2,products!$A$1:$G$1,0))</f>
        <v>2.9849999999999999</v>
      </c>
      <c r="J575">
        <f>I575*E575</f>
        <v>5.97</v>
      </c>
      <c r="K575" t="str">
        <f>_xlfn.XLOOKUP(C575,customers!$A$2:$A$1001,customers!$I$2:$I$1001,,0)</f>
        <v>Yes</v>
      </c>
      <c r="L575" t="str">
        <f t="shared" si="40"/>
        <v>1278</v>
      </c>
      <c r="N575" s="6" t="s">
        <v>1033</v>
      </c>
      <c r="O575" s="8">
        <v>44259</v>
      </c>
      <c r="P575" s="7">
        <v>1</v>
      </c>
      <c r="Q575" s="7">
        <v>13.5</v>
      </c>
      <c r="S575" t="s">
        <v>1033</v>
      </c>
      <c r="T575" s="8">
        <v>44259</v>
      </c>
      <c r="U575">
        <v>1</v>
      </c>
      <c r="V575">
        <v>13.5</v>
      </c>
      <c r="W575" s="7">
        <v>534</v>
      </c>
      <c r="X575">
        <f t="shared" si="41"/>
        <v>5</v>
      </c>
      <c r="Y575">
        <f t="shared" si="42"/>
        <v>0</v>
      </c>
      <c r="Z575">
        <f t="shared" si="43"/>
        <v>1</v>
      </c>
      <c r="AA575" s="10">
        <f t="shared" si="44"/>
        <v>2</v>
      </c>
      <c r="AB575"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At Risk</v>
      </c>
      <c r="AC575" t="str">
        <f>_xlfn.XLOOKUP(table_RFM_processed[[#This Row],[Customer ID]],table_RFM_preprocess[Customer ID],table_RFM_preprocess[Loyalty Card],,0)</f>
        <v>No</v>
      </c>
    </row>
    <row r="576" spans="1:29" x14ac:dyDescent="0.25">
      <c r="A576" s="2" t="s">
        <v>3728</v>
      </c>
      <c r="B576" s="3">
        <v>43781</v>
      </c>
      <c r="C576" s="2" t="s">
        <v>3729</v>
      </c>
      <c r="D576" t="s">
        <v>6155</v>
      </c>
      <c r="E576" s="2">
        <v>6</v>
      </c>
      <c r="F576" s="2" t="str">
        <f>_xlfn.XLOOKUP(C576,customers!$A$2:$A$1001,customers!$B$2:$B$1001,,0)</f>
        <v>Cornie Venour</v>
      </c>
      <c r="G576" s="2" t="str">
        <f>_xlfn.XLOOKUP(C576,customers!$A$1:$A$1001,customers!$G$1:$G$1001,,0)</f>
        <v>United States</v>
      </c>
      <c r="H576" t="str">
        <f>INDEX(products!$A$1:$G$49,MATCH(RFM_prep!$D576,products!$A$1:$A$49,0),MATCH(RFM_prep!H$2,products!$A$1:$G$1,0))</f>
        <v>Ara</v>
      </c>
      <c r="I576">
        <f>INDEX(products!$A$1:$G$49,MATCH(RFM_prep!$D576,products!$A$1:$A$49,0),MATCH(RFM_prep!I$2,products!$A$1:$G$1,0))</f>
        <v>11.25</v>
      </c>
      <c r="J576">
        <f>I576*E576</f>
        <v>67.5</v>
      </c>
      <c r="K576" t="str">
        <f>_xlfn.XLOOKUP(C576,customers!$A$2:$A$1001,customers!$I$2:$I$1001,,0)</f>
        <v>No</v>
      </c>
      <c r="L576" t="str">
        <f t="shared" si="40"/>
        <v>1012</v>
      </c>
      <c r="N576" s="6" t="s">
        <v>2342</v>
      </c>
      <c r="O576" s="8">
        <v>43620</v>
      </c>
      <c r="P576" s="7">
        <v>1</v>
      </c>
      <c r="Q576" s="7">
        <v>38.04</v>
      </c>
      <c r="S576" t="s">
        <v>2342</v>
      </c>
      <c r="T576" s="8">
        <v>43620</v>
      </c>
      <c r="U576">
        <v>1</v>
      </c>
      <c r="V576">
        <v>38.04</v>
      </c>
      <c r="W576" s="7">
        <v>1173</v>
      </c>
      <c r="X576">
        <f t="shared" si="41"/>
        <v>1</v>
      </c>
      <c r="Y576">
        <f t="shared" si="42"/>
        <v>0</v>
      </c>
      <c r="Z576">
        <f t="shared" si="43"/>
        <v>5</v>
      </c>
      <c r="AA576" s="10">
        <f t="shared" si="44"/>
        <v>2</v>
      </c>
      <c r="AB576"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At Risk</v>
      </c>
      <c r="AC576" t="str">
        <f>_xlfn.XLOOKUP(table_RFM_processed[[#This Row],[Customer ID]],table_RFM_preprocess[Customer ID],table_RFM_preprocess[Loyalty Card],,0)</f>
        <v>Yes</v>
      </c>
    </row>
    <row r="577" spans="1:29" x14ac:dyDescent="0.25">
      <c r="A577" s="2" t="s">
        <v>3734</v>
      </c>
      <c r="B577" s="3">
        <v>44697</v>
      </c>
      <c r="C577" s="2" t="s">
        <v>3735</v>
      </c>
      <c r="D577" t="s">
        <v>6178</v>
      </c>
      <c r="E577" s="2">
        <v>6</v>
      </c>
      <c r="F577" s="2" t="str">
        <f>_xlfn.XLOOKUP(C577,customers!$A$2:$A$1001,customers!$B$2:$B$1001,,0)</f>
        <v>Maggy Harby</v>
      </c>
      <c r="G577" s="2" t="str">
        <f>_xlfn.XLOOKUP(C577,customers!$A$1:$A$1001,customers!$G$1:$G$1001,,0)</f>
        <v>United States</v>
      </c>
      <c r="H577" t="str">
        <f>INDEX(products!$A$1:$G$49,MATCH(RFM_prep!$D577,products!$A$1:$A$49,0),MATCH(RFM_prep!H$2,products!$A$1:$G$1,0))</f>
        <v>Rob</v>
      </c>
      <c r="I577">
        <f>INDEX(products!$A$1:$G$49,MATCH(RFM_prep!$D577,products!$A$1:$A$49,0),MATCH(RFM_prep!I$2,products!$A$1:$G$1,0))</f>
        <v>3.5849999999999995</v>
      </c>
      <c r="J577">
        <f>I577*E577</f>
        <v>21.509999999999998</v>
      </c>
      <c r="K577" t="str">
        <f>_xlfn.XLOOKUP(C577,customers!$A$2:$A$1001,customers!$I$2:$I$1001,,0)</f>
        <v>Yes</v>
      </c>
      <c r="L577" t="str">
        <f t="shared" si="40"/>
        <v>96</v>
      </c>
      <c r="N577" s="6" t="s">
        <v>2510</v>
      </c>
      <c r="O577" s="8">
        <v>43599</v>
      </c>
      <c r="P577" s="7">
        <v>1</v>
      </c>
      <c r="Q577" s="7">
        <v>29.784999999999997</v>
      </c>
      <c r="S577" t="s">
        <v>2510</v>
      </c>
      <c r="T577" s="8">
        <v>43599</v>
      </c>
      <c r="U577">
        <v>1</v>
      </c>
      <c r="V577">
        <v>29.784999999999997</v>
      </c>
      <c r="W577" s="7">
        <v>1194</v>
      </c>
      <c r="X577">
        <f t="shared" si="41"/>
        <v>0</v>
      </c>
      <c r="Y577">
        <f t="shared" si="42"/>
        <v>0</v>
      </c>
      <c r="Z577">
        <f t="shared" si="43"/>
        <v>4</v>
      </c>
      <c r="AA577" s="10">
        <f t="shared" si="44"/>
        <v>1.3333333333333333</v>
      </c>
      <c r="AB577"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At Risk</v>
      </c>
      <c r="AC577" t="str">
        <f>_xlfn.XLOOKUP(table_RFM_processed[[#This Row],[Customer ID]],table_RFM_preprocess[Customer ID],table_RFM_preprocess[Loyalty Card],,0)</f>
        <v>No</v>
      </c>
    </row>
    <row r="578" spans="1:29" x14ac:dyDescent="0.25">
      <c r="A578" s="2" t="s">
        <v>3739</v>
      </c>
      <c r="B578" s="3">
        <v>44239</v>
      </c>
      <c r="C578" s="2" t="s">
        <v>3740</v>
      </c>
      <c r="D578" t="s">
        <v>6181</v>
      </c>
      <c r="E578" s="2">
        <v>2</v>
      </c>
      <c r="F578" s="2" t="str">
        <f>_xlfn.XLOOKUP(C578,customers!$A$2:$A$1001,customers!$B$2:$B$1001,,0)</f>
        <v>Reggie Thickpenny</v>
      </c>
      <c r="G578" s="2" t="str">
        <f>_xlfn.XLOOKUP(C578,customers!$A$1:$A$1001,customers!$G$1:$G$1001,,0)</f>
        <v>United States</v>
      </c>
      <c r="H578" t="str">
        <f>INDEX(products!$A$1:$G$49,MATCH(RFM_prep!$D578,products!$A$1:$A$49,0),MATCH(RFM_prep!H$2,products!$A$1:$G$1,0))</f>
        <v>Lib</v>
      </c>
      <c r="I578">
        <f>INDEX(products!$A$1:$G$49,MATCH(RFM_prep!$D578,products!$A$1:$A$49,0),MATCH(RFM_prep!I$2,products!$A$1:$G$1,0))</f>
        <v>33.464999999999996</v>
      </c>
      <c r="J578">
        <f>I578*E578</f>
        <v>66.929999999999993</v>
      </c>
      <c r="K578" t="str">
        <f>_xlfn.XLOOKUP(C578,customers!$A$2:$A$1001,customers!$I$2:$I$1001,,0)</f>
        <v>No</v>
      </c>
      <c r="L578" t="str">
        <f t="shared" si="40"/>
        <v>554</v>
      </c>
      <c r="N578" s="6" t="s">
        <v>3374</v>
      </c>
      <c r="O578" s="8">
        <v>43803</v>
      </c>
      <c r="P578" s="7">
        <v>1</v>
      </c>
      <c r="Q578" s="7">
        <v>10.754999999999999</v>
      </c>
      <c r="S578" t="s">
        <v>3374</v>
      </c>
      <c r="T578" s="8">
        <v>43803</v>
      </c>
      <c r="U578">
        <v>1</v>
      </c>
      <c r="V578">
        <v>10.754999999999999</v>
      </c>
      <c r="W578" s="7">
        <v>990</v>
      </c>
      <c r="X578">
        <f t="shared" si="41"/>
        <v>2</v>
      </c>
      <c r="Y578">
        <f t="shared" si="42"/>
        <v>0</v>
      </c>
      <c r="Z578">
        <f t="shared" si="43"/>
        <v>1</v>
      </c>
      <c r="AA578" s="10">
        <f t="shared" si="44"/>
        <v>1</v>
      </c>
      <c r="AB578"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At Risk</v>
      </c>
      <c r="AC578" t="str">
        <f>_xlfn.XLOOKUP(table_RFM_processed[[#This Row],[Customer ID]],table_RFM_preprocess[Customer ID],table_RFM_preprocess[Loyalty Card],,0)</f>
        <v>Yes</v>
      </c>
    </row>
    <row r="579" spans="1:29" x14ac:dyDescent="0.25">
      <c r="A579" s="2" t="s">
        <v>3745</v>
      </c>
      <c r="B579" s="3">
        <v>44290</v>
      </c>
      <c r="C579" s="2" t="s">
        <v>3746</v>
      </c>
      <c r="D579" t="s">
        <v>6154</v>
      </c>
      <c r="E579" s="2">
        <v>6</v>
      </c>
      <c r="F579" s="2" t="str">
        <f>_xlfn.XLOOKUP(C579,customers!$A$2:$A$1001,customers!$B$2:$B$1001,,0)</f>
        <v>Phyllys Ormerod</v>
      </c>
      <c r="G579" s="2" t="str">
        <f>_xlfn.XLOOKUP(C579,customers!$A$1:$A$1001,customers!$G$1:$G$1001,,0)</f>
        <v>United States</v>
      </c>
      <c r="H579" t="str">
        <f>INDEX(products!$A$1:$G$49,MATCH(RFM_prep!$D579,products!$A$1:$A$49,0),MATCH(RFM_prep!H$2,products!$A$1:$G$1,0))</f>
        <v>Ara</v>
      </c>
      <c r="I579">
        <f>INDEX(products!$A$1:$G$49,MATCH(RFM_prep!$D579,products!$A$1:$A$49,0),MATCH(RFM_prep!I$2,products!$A$1:$G$1,0))</f>
        <v>2.9849999999999999</v>
      </c>
      <c r="J579">
        <f>I579*E579</f>
        <v>17.91</v>
      </c>
      <c r="K579" t="str">
        <f>_xlfn.XLOOKUP(C579,customers!$A$2:$A$1001,customers!$I$2:$I$1001,,0)</f>
        <v>No</v>
      </c>
      <c r="L579" t="str">
        <f t="shared" ref="L579:L642" si="45">TEXT(DATEDIF(B579, DATE(2022,8,20), "d"), "0")</f>
        <v>503</v>
      </c>
      <c r="N579" s="6" t="s">
        <v>3696</v>
      </c>
      <c r="O579" s="8">
        <v>44318</v>
      </c>
      <c r="P579" s="7">
        <v>1</v>
      </c>
      <c r="Q579" s="7">
        <v>164.90999999999997</v>
      </c>
      <c r="S579" t="s">
        <v>3696</v>
      </c>
      <c r="T579" s="8">
        <v>44318</v>
      </c>
      <c r="U579">
        <v>1</v>
      </c>
      <c r="V579">
        <v>164.90999999999997</v>
      </c>
      <c r="W579" s="7">
        <v>475</v>
      </c>
      <c r="X579">
        <f t="shared" si="41"/>
        <v>6</v>
      </c>
      <c r="Y579">
        <f t="shared" si="42"/>
        <v>0</v>
      </c>
      <c r="Z579">
        <f t="shared" si="43"/>
        <v>9</v>
      </c>
      <c r="AA579" s="10">
        <f t="shared" si="44"/>
        <v>5</v>
      </c>
      <c r="AB579"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Potential Promising</v>
      </c>
      <c r="AC579" t="str">
        <f>_xlfn.XLOOKUP(table_RFM_processed[[#This Row],[Customer ID]],table_RFM_preprocess[Customer ID],table_RFM_preprocess[Loyalty Card],,0)</f>
        <v>No</v>
      </c>
    </row>
    <row r="580" spans="1:29" x14ac:dyDescent="0.25">
      <c r="A580" s="2" t="s">
        <v>3751</v>
      </c>
      <c r="B580" s="3">
        <v>44410</v>
      </c>
      <c r="C580" s="2" t="s">
        <v>3752</v>
      </c>
      <c r="D580" t="s">
        <v>6162</v>
      </c>
      <c r="E580" s="2">
        <v>4</v>
      </c>
      <c r="F580" s="2" t="str">
        <f>_xlfn.XLOOKUP(C580,customers!$A$2:$A$1001,customers!$B$2:$B$1001,,0)</f>
        <v>Don Flintiff</v>
      </c>
      <c r="G580" s="2" t="str">
        <f>_xlfn.XLOOKUP(C580,customers!$A$1:$A$1001,customers!$G$1:$G$1001,,0)</f>
        <v>United Kingdom</v>
      </c>
      <c r="H580" t="str">
        <f>INDEX(products!$A$1:$G$49,MATCH(RFM_prep!$D580,products!$A$1:$A$49,0),MATCH(RFM_prep!H$2,products!$A$1:$G$1,0))</f>
        <v>Lib</v>
      </c>
      <c r="I580">
        <f>INDEX(products!$A$1:$G$49,MATCH(RFM_prep!$D580,products!$A$1:$A$49,0),MATCH(RFM_prep!I$2,products!$A$1:$G$1,0))</f>
        <v>14.55</v>
      </c>
      <c r="J580">
        <f>I580*E580</f>
        <v>58.2</v>
      </c>
      <c r="K580" t="str">
        <f>_xlfn.XLOOKUP(C580,customers!$A$2:$A$1001,customers!$I$2:$I$1001,,0)</f>
        <v>No</v>
      </c>
      <c r="L580" t="str">
        <f t="shared" si="45"/>
        <v>383</v>
      </c>
      <c r="N580" s="6" t="s">
        <v>2533</v>
      </c>
      <c r="O580" s="8">
        <v>44686</v>
      </c>
      <c r="P580" s="7">
        <v>1</v>
      </c>
      <c r="Q580" s="7">
        <v>74.25</v>
      </c>
      <c r="S580" t="s">
        <v>2533</v>
      </c>
      <c r="T580" s="8">
        <v>44686</v>
      </c>
      <c r="U580">
        <v>1</v>
      </c>
      <c r="V580">
        <v>74.25</v>
      </c>
      <c r="W580" s="7">
        <v>107</v>
      </c>
      <c r="X580">
        <f t="shared" ref="X580:X643" si="46">9-_xlfn.PERCENTRANK.EXC(W580:W1492,W580,1)*10</f>
        <v>9</v>
      </c>
      <c r="Y580">
        <f t="shared" ref="Y580:Y643" si="47">_xlfn.PERCENTRANK.EXC(U580:U1492,U580,1)*10</f>
        <v>0</v>
      </c>
      <c r="Z580">
        <f t="shared" ref="Z580:Z643" si="48">_xlfn.PERCENTRANK.EXC(V580:V1492,V580,1)*10</f>
        <v>8</v>
      </c>
      <c r="AA580" s="10">
        <f t="shared" ref="AA580:AA643" si="49">AVERAGE(X580,Y580,Z580)</f>
        <v>5.666666666666667</v>
      </c>
      <c r="AB580"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Need Attention</v>
      </c>
      <c r="AC580" t="str">
        <f>_xlfn.XLOOKUP(table_RFM_processed[[#This Row],[Customer ID]],table_RFM_preprocess[Customer ID],table_RFM_preprocess[Loyalty Card],,0)</f>
        <v>Yes</v>
      </c>
    </row>
    <row r="581" spans="1:29" x14ac:dyDescent="0.25">
      <c r="A581" s="2" t="s">
        <v>3756</v>
      </c>
      <c r="B581" s="3">
        <v>44720</v>
      </c>
      <c r="C581" s="2" t="s">
        <v>3757</v>
      </c>
      <c r="D581" t="s">
        <v>6184</v>
      </c>
      <c r="E581" s="2">
        <v>3</v>
      </c>
      <c r="F581" s="2" t="str">
        <f>_xlfn.XLOOKUP(C581,customers!$A$2:$A$1001,customers!$B$2:$B$1001,,0)</f>
        <v>Tymon Zanetti</v>
      </c>
      <c r="G581" s="2" t="str">
        <f>_xlfn.XLOOKUP(C581,customers!$A$1:$A$1001,customers!$G$1:$G$1001,,0)</f>
        <v>Ireland</v>
      </c>
      <c r="H581" t="str">
        <f>INDEX(products!$A$1:$G$49,MATCH(RFM_prep!$D581,products!$A$1:$A$49,0),MATCH(RFM_prep!H$2,products!$A$1:$G$1,0))</f>
        <v>Exc</v>
      </c>
      <c r="I581">
        <f>INDEX(products!$A$1:$G$49,MATCH(RFM_prep!$D581,products!$A$1:$A$49,0),MATCH(RFM_prep!I$2,products!$A$1:$G$1,0))</f>
        <v>4.4550000000000001</v>
      </c>
      <c r="J581">
        <f>I581*E581</f>
        <v>13.365</v>
      </c>
      <c r="K581" t="str">
        <f>_xlfn.XLOOKUP(C581,customers!$A$2:$A$1001,customers!$I$2:$I$1001,,0)</f>
        <v>No</v>
      </c>
      <c r="L581" t="str">
        <f t="shared" si="45"/>
        <v>73</v>
      </c>
      <c r="N581" s="6" t="s">
        <v>4175</v>
      </c>
      <c r="O581" s="8">
        <v>43892</v>
      </c>
      <c r="P581" s="7">
        <v>1</v>
      </c>
      <c r="Q581" s="7">
        <v>63.4</v>
      </c>
      <c r="S581" t="s">
        <v>4175</v>
      </c>
      <c r="T581" s="8">
        <v>43892</v>
      </c>
      <c r="U581">
        <v>1</v>
      </c>
      <c r="V581">
        <v>63.4</v>
      </c>
      <c r="W581" s="7">
        <v>901</v>
      </c>
      <c r="X581">
        <f t="shared" si="46"/>
        <v>2</v>
      </c>
      <c r="Y581">
        <f t="shared" si="47"/>
        <v>0</v>
      </c>
      <c r="Z581">
        <f t="shared" si="48"/>
        <v>7</v>
      </c>
      <c r="AA581" s="10">
        <f t="shared" si="49"/>
        <v>3</v>
      </c>
      <c r="AB581"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Need Attention</v>
      </c>
      <c r="AC581" t="str">
        <f>_xlfn.XLOOKUP(table_RFM_processed[[#This Row],[Customer ID]],table_RFM_preprocess[Customer ID],table_RFM_preprocess[Loyalty Card],,0)</f>
        <v>No</v>
      </c>
    </row>
    <row r="582" spans="1:29" x14ac:dyDescent="0.25">
      <c r="A582" s="2" t="s">
        <v>3756</v>
      </c>
      <c r="B582" s="3">
        <v>44720</v>
      </c>
      <c r="C582" s="2" t="s">
        <v>3757</v>
      </c>
      <c r="D582" t="s">
        <v>6157</v>
      </c>
      <c r="E582" s="2">
        <v>5</v>
      </c>
      <c r="F582" s="2" t="str">
        <f>_xlfn.XLOOKUP(C582,customers!$A$2:$A$1001,customers!$B$2:$B$1001,,0)</f>
        <v>Tymon Zanetti</v>
      </c>
      <c r="G582" s="2" t="str">
        <f>_xlfn.XLOOKUP(C582,customers!$A$1:$A$1001,customers!$G$1:$G$1001,,0)</f>
        <v>Ireland</v>
      </c>
      <c r="H582" t="str">
        <f>INDEX(products!$A$1:$G$49,MATCH(RFM_prep!$D582,products!$A$1:$A$49,0),MATCH(RFM_prep!H$2,products!$A$1:$G$1,0))</f>
        <v>Ara</v>
      </c>
      <c r="I582">
        <f>INDEX(products!$A$1:$G$49,MATCH(RFM_prep!$D582,products!$A$1:$A$49,0),MATCH(RFM_prep!I$2,products!$A$1:$G$1,0))</f>
        <v>6.75</v>
      </c>
      <c r="J582">
        <f>I582*E582</f>
        <v>33.75</v>
      </c>
      <c r="K582" t="str">
        <f>_xlfn.XLOOKUP(C582,customers!$A$2:$A$1001,customers!$I$2:$I$1001,,0)</f>
        <v>No</v>
      </c>
      <c r="L582" t="str">
        <f t="shared" si="45"/>
        <v>73</v>
      </c>
      <c r="N582" s="6" t="s">
        <v>2134</v>
      </c>
      <c r="O582" s="8">
        <v>44181</v>
      </c>
      <c r="P582" s="7">
        <v>1</v>
      </c>
      <c r="Q582" s="7">
        <v>16.5</v>
      </c>
      <c r="S582" t="s">
        <v>2134</v>
      </c>
      <c r="T582" s="8">
        <v>44181</v>
      </c>
      <c r="U582">
        <v>1</v>
      </c>
      <c r="V582">
        <v>16.5</v>
      </c>
      <c r="W582" s="7">
        <v>612</v>
      </c>
      <c r="X582">
        <f t="shared" si="46"/>
        <v>5</v>
      </c>
      <c r="Y582">
        <f t="shared" si="47"/>
        <v>0</v>
      </c>
      <c r="Z582">
        <f t="shared" si="48"/>
        <v>2</v>
      </c>
      <c r="AA582" s="10">
        <f t="shared" si="49"/>
        <v>2.3333333333333335</v>
      </c>
      <c r="AB582"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At Risk</v>
      </c>
      <c r="AC582" t="str">
        <f>_xlfn.XLOOKUP(table_RFM_processed[[#This Row],[Customer ID]],table_RFM_preprocess[Customer ID],table_RFM_preprocess[Loyalty Card],,0)</f>
        <v>No</v>
      </c>
    </row>
    <row r="583" spans="1:29" x14ac:dyDescent="0.25">
      <c r="A583" s="2" t="s">
        <v>3767</v>
      </c>
      <c r="B583" s="3">
        <v>43965</v>
      </c>
      <c r="C583" s="2" t="s">
        <v>3768</v>
      </c>
      <c r="D583" t="s">
        <v>6171</v>
      </c>
      <c r="E583" s="2">
        <v>3</v>
      </c>
      <c r="F583" s="2" t="str">
        <f>_xlfn.XLOOKUP(C583,customers!$A$2:$A$1001,customers!$B$2:$B$1001,,0)</f>
        <v>Reinaldos Kirtley</v>
      </c>
      <c r="G583" s="2" t="str">
        <f>_xlfn.XLOOKUP(C583,customers!$A$1:$A$1001,customers!$G$1:$G$1001,,0)</f>
        <v>United States</v>
      </c>
      <c r="H583" t="str">
        <f>INDEX(products!$A$1:$G$49,MATCH(RFM_prep!$D583,products!$A$1:$A$49,0),MATCH(RFM_prep!H$2,products!$A$1:$G$1,0))</f>
        <v>Exc</v>
      </c>
      <c r="I583">
        <f>INDEX(products!$A$1:$G$49,MATCH(RFM_prep!$D583,products!$A$1:$A$49,0),MATCH(RFM_prep!I$2,products!$A$1:$G$1,0))</f>
        <v>14.85</v>
      </c>
      <c r="J583">
        <f>I583*E583</f>
        <v>44.55</v>
      </c>
      <c r="K583" t="str">
        <f>_xlfn.XLOOKUP(C583,customers!$A$2:$A$1001,customers!$I$2:$I$1001,,0)</f>
        <v>Yes</v>
      </c>
      <c r="L583" t="str">
        <f t="shared" si="45"/>
        <v>828</v>
      </c>
      <c r="N583" s="6" t="s">
        <v>1591</v>
      </c>
      <c r="O583" s="8">
        <v>43683</v>
      </c>
      <c r="P583" s="7">
        <v>1</v>
      </c>
      <c r="Q583" s="7">
        <v>38.849999999999994</v>
      </c>
      <c r="S583" t="s">
        <v>1591</v>
      </c>
      <c r="T583" s="8">
        <v>43683</v>
      </c>
      <c r="U583">
        <v>1</v>
      </c>
      <c r="V583">
        <v>38.849999999999994</v>
      </c>
      <c r="W583" s="7">
        <v>1110</v>
      </c>
      <c r="X583">
        <f t="shared" si="46"/>
        <v>1</v>
      </c>
      <c r="Y583">
        <f t="shared" si="47"/>
        <v>0</v>
      </c>
      <c r="Z583">
        <f t="shared" si="48"/>
        <v>5</v>
      </c>
      <c r="AA583" s="10">
        <f t="shared" si="49"/>
        <v>2</v>
      </c>
      <c r="AB583"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At Risk</v>
      </c>
      <c r="AC583" t="str">
        <f>_xlfn.XLOOKUP(table_RFM_processed[[#This Row],[Customer ID]],table_RFM_preprocess[Customer ID],table_RFM_preprocess[Loyalty Card],,0)</f>
        <v>No</v>
      </c>
    </row>
    <row r="584" spans="1:29" x14ac:dyDescent="0.25">
      <c r="A584" s="2" t="s">
        <v>3773</v>
      </c>
      <c r="B584" s="3">
        <v>44190</v>
      </c>
      <c r="C584" s="2" t="s">
        <v>3774</v>
      </c>
      <c r="D584" t="s">
        <v>6176</v>
      </c>
      <c r="E584" s="2">
        <v>5</v>
      </c>
      <c r="F584" s="2" t="str">
        <f>_xlfn.XLOOKUP(C584,customers!$A$2:$A$1001,customers!$B$2:$B$1001,,0)</f>
        <v>Carney Clemencet</v>
      </c>
      <c r="G584" s="2" t="str">
        <f>_xlfn.XLOOKUP(C584,customers!$A$1:$A$1001,customers!$G$1:$G$1001,,0)</f>
        <v>United Kingdom</v>
      </c>
      <c r="H584" t="str">
        <f>INDEX(products!$A$1:$G$49,MATCH(RFM_prep!$D584,products!$A$1:$A$49,0),MATCH(RFM_prep!H$2,products!$A$1:$G$1,0))</f>
        <v>Exc</v>
      </c>
      <c r="I584">
        <f>INDEX(products!$A$1:$G$49,MATCH(RFM_prep!$D584,products!$A$1:$A$49,0),MATCH(RFM_prep!I$2,products!$A$1:$G$1,0))</f>
        <v>8.91</v>
      </c>
      <c r="J584">
        <f>I584*E584</f>
        <v>44.55</v>
      </c>
      <c r="K584" t="str">
        <f>_xlfn.XLOOKUP(C584,customers!$A$2:$A$1001,customers!$I$2:$I$1001,,0)</f>
        <v>Yes</v>
      </c>
      <c r="L584" t="str">
        <f t="shared" si="45"/>
        <v>603</v>
      </c>
      <c r="N584" s="6" t="s">
        <v>4609</v>
      </c>
      <c r="O584" s="8">
        <v>44634</v>
      </c>
      <c r="P584" s="7">
        <v>1</v>
      </c>
      <c r="Q584" s="7">
        <v>4.3650000000000002</v>
      </c>
      <c r="S584" t="s">
        <v>4609</v>
      </c>
      <c r="T584" s="8">
        <v>44634</v>
      </c>
      <c r="U584">
        <v>1</v>
      </c>
      <c r="V584">
        <v>4.3650000000000002</v>
      </c>
      <c r="W584" s="7">
        <v>159</v>
      </c>
      <c r="X584">
        <f t="shared" si="46"/>
        <v>8</v>
      </c>
      <c r="Y584">
        <f t="shared" si="47"/>
        <v>0</v>
      </c>
      <c r="Z584">
        <f t="shared" si="48"/>
        <v>0</v>
      </c>
      <c r="AA584" s="10">
        <f t="shared" si="49"/>
        <v>2.6666666666666665</v>
      </c>
      <c r="AB584"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At Risk</v>
      </c>
      <c r="AC584" t="str">
        <f>_xlfn.XLOOKUP(table_RFM_processed[[#This Row],[Customer ID]],table_RFM_preprocess[Customer ID],table_RFM_preprocess[Loyalty Card],,0)</f>
        <v>No</v>
      </c>
    </row>
    <row r="585" spans="1:29" x14ac:dyDescent="0.25">
      <c r="A585" s="2" t="s">
        <v>3778</v>
      </c>
      <c r="B585" s="3">
        <v>44382</v>
      </c>
      <c r="C585" s="2" t="s">
        <v>3779</v>
      </c>
      <c r="D585" t="s">
        <v>6183</v>
      </c>
      <c r="E585" s="2">
        <v>5</v>
      </c>
      <c r="F585" s="2" t="str">
        <f>_xlfn.XLOOKUP(C585,customers!$A$2:$A$1001,customers!$B$2:$B$1001,,0)</f>
        <v>Russell Donet</v>
      </c>
      <c r="G585" s="2" t="str">
        <f>_xlfn.XLOOKUP(C585,customers!$A$1:$A$1001,customers!$G$1:$G$1001,,0)</f>
        <v>United States</v>
      </c>
      <c r="H585" t="str">
        <f>INDEX(products!$A$1:$G$49,MATCH(RFM_prep!$D585,products!$A$1:$A$49,0),MATCH(RFM_prep!H$2,products!$A$1:$G$1,0))</f>
        <v>Exc</v>
      </c>
      <c r="I585">
        <f>INDEX(products!$A$1:$G$49,MATCH(RFM_prep!$D585,products!$A$1:$A$49,0),MATCH(RFM_prep!I$2,products!$A$1:$G$1,0))</f>
        <v>12.15</v>
      </c>
      <c r="J585">
        <f>I585*E585</f>
        <v>60.75</v>
      </c>
      <c r="K585" t="str">
        <f>_xlfn.XLOOKUP(C585,customers!$A$2:$A$1001,customers!$I$2:$I$1001,,0)</f>
        <v>No</v>
      </c>
      <c r="L585" t="str">
        <f t="shared" si="45"/>
        <v>411</v>
      </c>
      <c r="N585" s="6" t="s">
        <v>3554</v>
      </c>
      <c r="O585" s="8">
        <v>44335</v>
      </c>
      <c r="P585" s="7">
        <v>1</v>
      </c>
      <c r="Q585" s="7">
        <v>103.49999999999999</v>
      </c>
      <c r="S585" t="s">
        <v>3554</v>
      </c>
      <c r="T585" s="8">
        <v>44335</v>
      </c>
      <c r="U585">
        <v>1</v>
      </c>
      <c r="V585">
        <v>103.49999999999999</v>
      </c>
      <c r="W585" s="7">
        <v>458</v>
      </c>
      <c r="X585">
        <f t="shared" si="46"/>
        <v>6</v>
      </c>
      <c r="Y585">
        <f t="shared" si="47"/>
        <v>0</v>
      </c>
      <c r="Z585">
        <f t="shared" si="48"/>
        <v>8</v>
      </c>
      <c r="AA585" s="10">
        <f t="shared" si="49"/>
        <v>4.666666666666667</v>
      </c>
      <c r="AB585"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Need Attention</v>
      </c>
      <c r="AC585" t="str">
        <f>_xlfn.XLOOKUP(table_RFM_processed[[#This Row],[Customer ID]],table_RFM_preprocess[Customer ID],table_RFM_preprocess[Loyalty Card],,0)</f>
        <v>No</v>
      </c>
    </row>
    <row r="586" spans="1:29" x14ac:dyDescent="0.25">
      <c r="A586" s="2" t="s">
        <v>3784</v>
      </c>
      <c r="B586" s="3">
        <v>43538</v>
      </c>
      <c r="C586" s="2" t="s">
        <v>3785</v>
      </c>
      <c r="D586" t="s">
        <v>6178</v>
      </c>
      <c r="E586" s="2">
        <v>1</v>
      </c>
      <c r="F586" s="2" t="str">
        <f>_xlfn.XLOOKUP(C586,customers!$A$2:$A$1001,customers!$B$2:$B$1001,,0)</f>
        <v>Sidney Gawen</v>
      </c>
      <c r="G586" s="2" t="str">
        <f>_xlfn.XLOOKUP(C586,customers!$A$1:$A$1001,customers!$G$1:$G$1001,,0)</f>
        <v>United States</v>
      </c>
      <c r="H586" t="str">
        <f>INDEX(products!$A$1:$G$49,MATCH(RFM_prep!$D586,products!$A$1:$A$49,0),MATCH(RFM_prep!H$2,products!$A$1:$G$1,0))</f>
        <v>Rob</v>
      </c>
      <c r="I586">
        <f>INDEX(products!$A$1:$G$49,MATCH(RFM_prep!$D586,products!$A$1:$A$49,0),MATCH(RFM_prep!I$2,products!$A$1:$G$1,0))</f>
        <v>3.5849999999999995</v>
      </c>
      <c r="J586">
        <f>I586*E586</f>
        <v>3.5849999999999995</v>
      </c>
      <c r="K586" t="str">
        <f>_xlfn.XLOOKUP(C586,customers!$A$2:$A$1001,customers!$I$2:$I$1001,,0)</f>
        <v>Yes</v>
      </c>
      <c r="L586" t="str">
        <f t="shared" si="45"/>
        <v>1255</v>
      </c>
      <c r="N586" s="6" t="s">
        <v>4110</v>
      </c>
      <c r="O586" s="8">
        <v>44448</v>
      </c>
      <c r="P586" s="7">
        <v>1</v>
      </c>
      <c r="Q586" s="7">
        <v>35.849999999999994</v>
      </c>
      <c r="S586" t="s">
        <v>4110</v>
      </c>
      <c r="T586" s="8">
        <v>44448</v>
      </c>
      <c r="U586">
        <v>1</v>
      </c>
      <c r="V586">
        <v>35.849999999999994</v>
      </c>
      <c r="W586" s="7">
        <v>345</v>
      </c>
      <c r="X586">
        <f t="shared" si="46"/>
        <v>7</v>
      </c>
      <c r="Y586">
        <f t="shared" si="47"/>
        <v>0</v>
      </c>
      <c r="Z586">
        <f t="shared" si="48"/>
        <v>5</v>
      </c>
      <c r="AA586" s="10">
        <f t="shared" si="49"/>
        <v>4</v>
      </c>
      <c r="AB586"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Need Attention</v>
      </c>
      <c r="AC586" t="str">
        <f>_xlfn.XLOOKUP(table_RFM_processed[[#This Row],[Customer ID]],table_RFM_preprocess[Customer ID],table_RFM_preprocess[Loyalty Card],,0)</f>
        <v>Yes</v>
      </c>
    </row>
    <row r="587" spans="1:29" x14ac:dyDescent="0.25">
      <c r="A587" s="2" t="s">
        <v>3790</v>
      </c>
      <c r="B587" s="3">
        <v>44262</v>
      </c>
      <c r="C587" s="2" t="s">
        <v>3791</v>
      </c>
      <c r="D587" t="s">
        <v>6178</v>
      </c>
      <c r="E587" s="2">
        <v>6</v>
      </c>
      <c r="F587" s="2" t="str">
        <f>_xlfn.XLOOKUP(C587,customers!$A$2:$A$1001,customers!$B$2:$B$1001,,0)</f>
        <v>Rickey Readie</v>
      </c>
      <c r="G587" s="2" t="str">
        <f>_xlfn.XLOOKUP(C587,customers!$A$1:$A$1001,customers!$G$1:$G$1001,,0)</f>
        <v>United States</v>
      </c>
      <c r="H587" t="str">
        <f>INDEX(products!$A$1:$G$49,MATCH(RFM_prep!$D587,products!$A$1:$A$49,0),MATCH(RFM_prep!H$2,products!$A$1:$G$1,0))</f>
        <v>Rob</v>
      </c>
      <c r="I587">
        <f>INDEX(products!$A$1:$G$49,MATCH(RFM_prep!$D587,products!$A$1:$A$49,0),MATCH(RFM_prep!I$2,products!$A$1:$G$1,0))</f>
        <v>3.5849999999999995</v>
      </c>
      <c r="J587">
        <f>I587*E587</f>
        <v>21.509999999999998</v>
      </c>
      <c r="K587" t="str">
        <f>_xlfn.XLOOKUP(C587,customers!$A$2:$A$1001,customers!$I$2:$I$1001,,0)</f>
        <v>No</v>
      </c>
      <c r="L587" t="str">
        <f t="shared" si="45"/>
        <v>531</v>
      </c>
      <c r="N587" s="6" t="s">
        <v>6128</v>
      </c>
      <c r="O587" s="8">
        <v>44411</v>
      </c>
      <c r="P587" s="7">
        <v>1</v>
      </c>
      <c r="Q587" s="7">
        <v>9.9499999999999993</v>
      </c>
      <c r="S587" t="s">
        <v>6128</v>
      </c>
      <c r="T587" s="8">
        <v>44411</v>
      </c>
      <c r="U587">
        <v>1</v>
      </c>
      <c r="V587">
        <v>9.9499999999999993</v>
      </c>
      <c r="W587" s="7">
        <v>382</v>
      </c>
      <c r="X587">
        <f t="shared" si="46"/>
        <v>7</v>
      </c>
      <c r="Y587">
        <f t="shared" si="47"/>
        <v>0</v>
      </c>
      <c r="Z587">
        <f t="shared" si="48"/>
        <v>1</v>
      </c>
      <c r="AA587" s="10">
        <f t="shared" si="49"/>
        <v>2.6666666666666665</v>
      </c>
      <c r="AB587"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At Risk</v>
      </c>
      <c r="AC587" t="str">
        <f>_xlfn.XLOOKUP(table_RFM_processed[[#This Row],[Customer ID]],table_RFM_preprocess[Customer ID],table_RFM_preprocess[Loyalty Card],,0)</f>
        <v>No</v>
      </c>
    </row>
    <row r="588" spans="1:29" x14ac:dyDescent="0.25">
      <c r="A588" s="2" t="s">
        <v>3796</v>
      </c>
      <c r="B588" s="3">
        <v>44505</v>
      </c>
      <c r="C588" s="2" t="s">
        <v>3840</v>
      </c>
      <c r="D588" t="s">
        <v>6139</v>
      </c>
      <c r="E588" s="2">
        <v>2</v>
      </c>
      <c r="F588" s="2" t="str">
        <f>_xlfn.XLOOKUP(C588,customers!$A$2:$A$1001,customers!$B$2:$B$1001,,0)</f>
        <v>Cody Verissimo</v>
      </c>
      <c r="G588" s="2" t="str">
        <f>_xlfn.XLOOKUP(C588,customers!$A$1:$A$1001,customers!$G$1:$G$1001,,0)</f>
        <v>United Kingdom</v>
      </c>
      <c r="H588" t="str">
        <f>INDEX(products!$A$1:$G$49,MATCH(RFM_prep!$D588,products!$A$1:$A$49,0),MATCH(RFM_prep!H$2,products!$A$1:$G$1,0))</f>
        <v>Exc</v>
      </c>
      <c r="I588">
        <f>INDEX(products!$A$1:$G$49,MATCH(RFM_prep!$D588,products!$A$1:$A$49,0),MATCH(RFM_prep!I$2,products!$A$1:$G$1,0))</f>
        <v>8.25</v>
      </c>
      <c r="J588">
        <f>I588*E588</f>
        <v>16.5</v>
      </c>
      <c r="K588" t="str">
        <f>_xlfn.XLOOKUP(C588,customers!$A$2:$A$1001,customers!$I$2:$I$1001,,0)</f>
        <v>Yes</v>
      </c>
      <c r="L588" t="str">
        <f t="shared" si="45"/>
        <v>288</v>
      </c>
      <c r="N588" s="6" t="s">
        <v>4513</v>
      </c>
      <c r="O588" s="8">
        <v>43646</v>
      </c>
      <c r="P588" s="7">
        <v>1</v>
      </c>
      <c r="Q588" s="7">
        <v>16.5</v>
      </c>
      <c r="S588" t="s">
        <v>4513</v>
      </c>
      <c r="T588" s="8">
        <v>43646</v>
      </c>
      <c r="U588">
        <v>1</v>
      </c>
      <c r="V588">
        <v>16.5</v>
      </c>
      <c r="W588" s="7">
        <v>1147</v>
      </c>
      <c r="X588">
        <f t="shared" si="46"/>
        <v>1</v>
      </c>
      <c r="Y588">
        <f t="shared" si="47"/>
        <v>0</v>
      </c>
      <c r="Z588">
        <f t="shared" si="48"/>
        <v>2</v>
      </c>
      <c r="AA588" s="10">
        <f t="shared" si="49"/>
        <v>1</v>
      </c>
      <c r="AB588"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At Risk</v>
      </c>
      <c r="AC588" t="str">
        <f>_xlfn.XLOOKUP(table_RFM_processed[[#This Row],[Customer ID]],table_RFM_preprocess[Customer ID],table_RFM_preprocess[Loyalty Card],,0)</f>
        <v>No</v>
      </c>
    </row>
    <row r="589" spans="1:29" x14ac:dyDescent="0.25">
      <c r="A589" s="2" t="s">
        <v>3802</v>
      </c>
      <c r="B589" s="3">
        <v>43867</v>
      </c>
      <c r="C589" s="2" t="s">
        <v>3803</v>
      </c>
      <c r="D589" t="s">
        <v>6142</v>
      </c>
      <c r="E589" s="2">
        <v>3</v>
      </c>
      <c r="F589" s="2" t="str">
        <f>_xlfn.XLOOKUP(C589,customers!$A$2:$A$1001,customers!$B$2:$B$1001,,0)</f>
        <v>Zilvia Claisse</v>
      </c>
      <c r="G589" s="2" t="str">
        <f>_xlfn.XLOOKUP(C589,customers!$A$1:$A$1001,customers!$G$1:$G$1001,,0)</f>
        <v>United States</v>
      </c>
      <c r="H589" t="str">
        <f>INDEX(products!$A$1:$G$49,MATCH(RFM_prep!$D589,products!$A$1:$A$49,0),MATCH(RFM_prep!H$2,products!$A$1:$G$1,0))</f>
        <v>Rob</v>
      </c>
      <c r="I589">
        <f>INDEX(products!$A$1:$G$49,MATCH(RFM_prep!$D589,products!$A$1:$A$49,0),MATCH(RFM_prep!I$2,products!$A$1:$G$1,0))</f>
        <v>27.484999999999996</v>
      </c>
      <c r="J589">
        <f>I589*E589</f>
        <v>82.454999999999984</v>
      </c>
      <c r="K589" t="str">
        <f>_xlfn.XLOOKUP(C589,customers!$A$2:$A$1001,customers!$I$2:$I$1001,,0)</f>
        <v>No</v>
      </c>
      <c r="L589" t="str">
        <f t="shared" si="45"/>
        <v>926</v>
      </c>
      <c r="N589" s="6" t="s">
        <v>525</v>
      </c>
      <c r="O589" s="8">
        <v>44582</v>
      </c>
      <c r="P589" s="7">
        <v>1</v>
      </c>
      <c r="Q589" s="7">
        <v>21.87</v>
      </c>
      <c r="S589" t="s">
        <v>525</v>
      </c>
      <c r="T589" s="8">
        <v>44582</v>
      </c>
      <c r="U589">
        <v>1</v>
      </c>
      <c r="V589">
        <v>21.87</v>
      </c>
      <c r="W589" s="7">
        <v>211</v>
      </c>
      <c r="X589">
        <f t="shared" si="46"/>
        <v>8</v>
      </c>
      <c r="Y589">
        <f t="shared" si="47"/>
        <v>0</v>
      </c>
      <c r="Z589">
        <f t="shared" si="48"/>
        <v>3</v>
      </c>
      <c r="AA589" s="10">
        <f t="shared" si="49"/>
        <v>3.6666666666666665</v>
      </c>
      <c r="AB589"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Need Attention</v>
      </c>
      <c r="AC589" t="str">
        <f>_xlfn.XLOOKUP(table_RFM_processed[[#This Row],[Customer ID]],table_RFM_preprocess[Customer ID],table_RFM_preprocess[Loyalty Card],,0)</f>
        <v>Yes</v>
      </c>
    </row>
    <row r="590" spans="1:29" x14ac:dyDescent="0.25">
      <c r="A590" s="2" t="s">
        <v>3807</v>
      </c>
      <c r="B590" s="3">
        <v>44267</v>
      </c>
      <c r="C590" s="2" t="s">
        <v>3808</v>
      </c>
      <c r="D590" t="s">
        <v>6169</v>
      </c>
      <c r="E590" s="2">
        <v>1</v>
      </c>
      <c r="F590" s="2" t="str">
        <f>_xlfn.XLOOKUP(C590,customers!$A$2:$A$1001,customers!$B$2:$B$1001,,0)</f>
        <v>Bar O' Mahony</v>
      </c>
      <c r="G590" s="2" t="str">
        <f>_xlfn.XLOOKUP(C590,customers!$A$1:$A$1001,customers!$G$1:$G$1001,,0)</f>
        <v>United States</v>
      </c>
      <c r="H590" t="str">
        <f>INDEX(products!$A$1:$G$49,MATCH(RFM_prep!$D590,products!$A$1:$A$49,0),MATCH(RFM_prep!H$2,products!$A$1:$G$1,0))</f>
        <v>Lib</v>
      </c>
      <c r="I590">
        <f>INDEX(products!$A$1:$G$49,MATCH(RFM_prep!$D590,products!$A$1:$A$49,0),MATCH(RFM_prep!I$2,products!$A$1:$G$1,0))</f>
        <v>7.77</v>
      </c>
      <c r="J590">
        <f>I590*E590</f>
        <v>7.77</v>
      </c>
      <c r="K590" t="str">
        <f>_xlfn.XLOOKUP(C590,customers!$A$2:$A$1001,customers!$I$2:$I$1001,,0)</f>
        <v>Yes</v>
      </c>
      <c r="L590" t="str">
        <f t="shared" si="45"/>
        <v>526</v>
      </c>
      <c r="N590" s="6" t="s">
        <v>839</v>
      </c>
      <c r="O590" s="8">
        <v>43505</v>
      </c>
      <c r="P590" s="7">
        <v>1</v>
      </c>
      <c r="Q590" s="7">
        <v>23.774999999999999</v>
      </c>
      <c r="S590" t="s">
        <v>839</v>
      </c>
      <c r="T590" s="8">
        <v>43505</v>
      </c>
      <c r="U590">
        <v>1</v>
      </c>
      <c r="V590">
        <v>23.774999999999999</v>
      </c>
      <c r="W590" s="7">
        <v>1288</v>
      </c>
      <c r="X590">
        <f t="shared" si="46"/>
        <v>0</v>
      </c>
      <c r="Y590">
        <f t="shared" si="47"/>
        <v>0</v>
      </c>
      <c r="Z590">
        <f t="shared" si="48"/>
        <v>3</v>
      </c>
      <c r="AA590" s="10">
        <f t="shared" si="49"/>
        <v>1</v>
      </c>
      <c r="AB590"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At Risk</v>
      </c>
      <c r="AC590" t="str">
        <f>_xlfn.XLOOKUP(table_RFM_processed[[#This Row],[Customer ID]],table_RFM_preprocess[Customer ID],table_RFM_preprocess[Loyalty Card],,0)</f>
        <v>Yes</v>
      </c>
    </row>
    <row r="591" spans="1:29" x14ac:dyDescent="0.25">
      <c r="A591" s="2" t="s">
        <v>3812</v>
      </c>
      <c r="B591" s="3">
        <v>44046</v>
      </c>
      <c r="C591" s="2" t="s">
        <v>3813</v>
      </c>
      <c r="D591" t="s">
        <v>6146</v>
      </c>
      <c r="E591" s="2">
        <v>2</v>
      </c>
      <c r="F591" s="2" t="str">
        <f>_xlfn.XLOOKUP(C591,customers!$A$2:$A$1001,customers!$B$2:$B$1001,,0)</f>
        <v>Valenka Stansbury</v>
      </c>
      <c r="G591" s="2" t="str">
        <f>_xlfn.XLOOKUP(C591,customers!$A$1:$A$1001,customers!$G$1:$G$1001,,0)</f>
        <v>United States</v>
      </c>
      <c r="H591" t="str">
        <f>INDEX(products!$A$1:$G$49,MATCH(RFM_prep!$D591,products!$A$1:$A$49,0),MATCH(RFM_prep!H$2,products!$A$1:$G$1,0))</f>
        <v>Rob</v>
      </c>
      <c r="I591">
        <f>INDEX(products!$A$1:$G$49,MATCH(RFM_prep!$D591,products!$A$1:$A$49,0),MATCH(RFM_prep!I$2,products!$A$1:$G$1,0))</f>
        <v>5.97</v>
      </c>
      <c r="J591">
        <f>I591*E591</f>
        <v>11.94</v>
      </c>
      <c r="K591" t="str">
        <f>_xlfn.XLOOKUP(C591,customers!$A$2:$A$1001,customers!$I$2:$I$1001,,0)</f>
        <v>Yes</v>
      </c>
      <c r="L591" t="str">
        <f t="shared" si="45"/>
        <v>747</v>
      </c>
      <c r="N591" s="6" t="s">
        <v>5526</v>
      </c>
      <c r="O591" s="8">
        <v>44646</v>
      </c>
      <c r="P591" s="7">
        <v>2</v>
      </c>
      <c r="Q591" s="7">
        <v>135.01</v>
      </c>
      <c r="S591" t="s">
        <v>5526</v>
      </c>
      <c r="T591" s="8">
        <v>44646</v>
      </c>
      <c r="U591">
        <v>2</v>
      </c>
      <c r="V591">
        <v>135.01</v>
      </c>
      <c r="W591" s="7">
        <v>1146</v>
      </c>
      <c r="X591">
        <f t="shared" si="46"/>
        <v>1</v>
      </c>
      <c r="Y591">
        <f t="shared" si="47"/>
        <v>9</v>
      </c>
      <c r="Z591">
        <f t="shared" si="48"/>
        <v>9</v>
      </c>
      <c r="AA591" s="10">
        <f t="shared" si="49"/>
        <v>6.333333333333333</v>
      </c>
      <c r="AB591"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Promising</v>
      </c>
      <c r="AC591" t="str">
        <f>_xlfn.XLOOKUP(table_RFM_processed[[#This Row],[Customer ID]],table_RFM_preprocess[Customer ID],table_RFM_preprocess[Loyalty Card],,0)</f>
        <v>Yes</v>
      </c>
    </row>
    <row r="592" spans="1:29" x14ac:dyDescent="0.25">
      <c r="A592" s="2" t="s">
        <v>3818</v>
      </c>
      <c r="B592" s="3">
        <v>43671</v>
      </c>
      <c r="C592" s="2" t="s">
        <v>3819</v>
      </c>
      <c r="D592" t="s">
        <v>6148</v>
      </c>
      <c r="E592" s="2">
        <v>6</v>
      </c>
      <c r="F592" s="2" t="str">
        <f>_xlfn.XLOOKUP(C592,customers!$A$2:$A$1001,customers!$B$2:$B$1001,,0)</f>
        <v>Daniel Heinonen</v>
      </c>
      <c r="G592" s="2" t="str">
        <f>_xlfn.XLOOKUP(C592,customers!$A$1:$A$1001,customers!$G$1:$G$1001,,0)</f>
        <v>United States</v>
      </c>
      <c r="H592" t="str">
        <f>INDEX(products!$A$1:$G$49,MATCH(RFM_prep!$D592,products!$A$1:$A$49,0),MATCH(RFM_prep!H$2,products!$A$1:$G$1,0))</f>
        <v>Exc</v>
      </c>
      <c r="I592">
        <f>INDEX(products!$A$1:$G$49,MATCH(RFM_prep!$D592,products!$A$1:$A$49,0),MATCH(RFM_prep!I$2,products!$A$1:$G$1,0))</f>
        <v>34.154999999999994</v>
      </c>
      <c r="J592">
        <f>I592*E592</f>
        <v>204.92999999999995</v>
      </c>
      <c r="K592" t="str">
        <f>_xlfn.XLOOKUP(C592,customers!$A$2:$A$1001,customers!$I$2:$I$1001,,0)</f>
        <v>No</v>
      </c>
      <c r="L592" t="str">
        <f t="shared" si="45"/>
        <v>1122</v>
      </c>
      <c r="N592" s="6" t="s">
        <v>5397</v>
      </c>
      <c r="O592" s="8">
        <v>43526</v>
      </c>
      <c r="P592" s="7">
        <v>1</v>
      </c>
      <c r="Q592" s="7">
        <v>41.25</v>
      </c>
      <c r="S592" t="s">
        <v>5397</v>
      </c>
      <c r="T592" s="8">
        <v>43526</v>
      </c>
      <c r="U592">
        <v>1</v>
      </c>
      <c r="V592">
        <v>41.25</v>
      </c>
      <c r="W592" s="7">
        <v>1267</v>
      </c>
      <c r="X592">
        <f t="shared" si="46"/>
        <v>0</v>
      </c>
      <c r="Y592">
        <f t="shared" si="47"/>
        <v>0</v>
      </c>
      <c r="Z592">
        <f t="shared" si="48"/>
        <v>6</v>
      </c>
      <c r="AA592" s="10">
        <f t="shared" si="49"/>
        <v>2</v>
      </c>
      <c r="AB592"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At Risk</v>
      </c>
      <c r="AC592" t="str">
        <f>_xlfn.XLOOKUP(table_RFM_processed[[#This Row],[Customer ID]],table_RFM_preprocess[Customer ID],table_RFM_preprocess[Loyalty Card],,0)</f>
        <v>Yes</v>
      </c>
    </row>
    <row r="593" spans="1:29" x14ac:dyDescent="0.25">
      <c r="A593" s="2" t="s">
        <v>3823</v>
      </c>
      <c r="B593" s="3">
        <v>43950</v>
      </c>
      <c r="C593" s="2" t="s">
        <v>3824</v>
      </c>
      <c r="D593" t="s">
        <v>6166</v>
      </c>
      <c r="E593" s="2">
        <v>2</v>
      </c>
      <c r="F593" s="2" t="str">
        <f>_xlfn.XLOOKUP(C593,customers!$A$2:$A$1001,customers!$B$2:$B$1001,,0)</f>
        <v>Jewelle Shenton</v>
      </c>
      <c r="G593" s="2" t="str">
        <f>_xlfn.XLOOKUP(C593,customers!$A$1:$A$1001,customers!$G$1:$G$1001,,0)</f>
        <v>United States</v>
      </c>
      <c r="H593" t="str">
        <f>INDEX(products!$A$1:$G$49,MATCH(RFM_prep!$D593,products!$A$1:$A$49,0),MATCH(RFM_prep!H$2,products!$A$1:$G$1,0))</f>
        <v>Exc</v>
      </c>
      <c r="I593">
        <f>INDEX(products!$A$1:$G$49,MATCH(RFM_prep!$D593,products!$A$1:$A$49,0),MATCH(RFM_prep!I$2,products!$A$1:$G$1,0))</f>
        <v>31.624999999999996</v>
      </c>
      <c r="J593">
        <f>I593*E593</f>
        <v>63.249999999999993</v>
      </c>
      <c r="K593" t="str">
        <f>_xlfn.XLOOKUP(C593,customers!$A$2:$A$1001,customers!$I$2:$I$1001,,0)</f>
        <v>Yes</v>
      </c>
      <c r="L593" t="str">
        <f t="shared" si="45"/>
        <v>843</v>
      </c>
      <c r="N593" s="6" t="s">
        <v>1545</v>
      </c>
      <c r="O593" s="8">
        <v>44633</v>
      </c>
      <c r="P593" s="7">
        <v>1</v>
      </c>
      <c r="Q593" s="7">
        <v>43.650000000000006</v>
      </c>
      <c r="S593" t="s">
        <v>1545</v>
      </c>
      <c r="T593" s="8">
        <v>44633</v>
      </c>
      <c r="U593">
        <v>1</v>
      </c>
      <c r="V593">
        <v>43.650000000000006</v>
      </c>
      <c r="W593" s="7">
        <v>160</v>
      </c>
      <c r="X593">
        <f t="shared" si="46"/>
        <v>8</v>
      </c>
      <c r="Y593">
        <f t="shared" si="47"/>
        <v>0</v>
      </c>
      <c r="Z593">
        <f t="shared" si="48"/>
        <v>6</v>
      </c>
      <c r="AA593" s="10">
        <f t="shared" si="49"/>
        <v>4.666666666666667</v>
      </c>
      <c r="AB593"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Need Attention</v>
      </c>
      <c r="AC593" t="str">
        <f>_xlfn.XLOOKUP(table_RFM_processed[[#This Row],[Customer ID]],table_RFM_preprocess[Customer ID],table_RFM_preprocess[Loyalty Card],,0)</f>
        <v>Yes</v>
      </c>
    </row>
    <row r="594" spans="1:29" x14ac:dyDescent="0.25">
      <c r="A594" s="2" t="s">
        <v>3829</v>
      </c>
      <c r="B594" s="3">
        <v>43587</v>
      </c>
      <c r="C594" s="2" t="s">
        <v>3830</v>
      </c>
      <c r="D594" t="s">
        <v>6163</v>
      </c>
      <c r="E594" s="2">
        <v>3</v>
      </c>
      <c r="F594" s="2" t="str">
        <f>_xlfn.XLOOKUP(C594,customers!$A$2:$A$1001,customers!$B$2:$B$1001,,0)</f>
        <v>Jennifer Wilkisson</v>
      </c>
      <c r="G594" s="2" t="str">
        <f>_xlfn.XLOOKUP(C594,customers!$A$1:$A$1001,customers!$G$1:$G$1001,,0)</f>
        <v>United States</v>
      </c>
      <c r="H594" t="str">
        <f>INDEX(products!$A$1:$G$49,MATCH(RFM_prep!$D594,products!$A$1:$A$49,0),MATCH(RFM_prep!H$2,products!$A$1:$G$1,0))</f>
        <v>Rob</v>
      </c>
      <c r="I594">
        <f>INDEX(products!$A$1:$G$49,MATCH(RFM_prep!$D594,products!$A$1:$A$49,0),MATCH(RFM_prep!I$2,products!$A$1:$G$1,0))</f>
        <v>2.6849999999999996</v>
      </c>
      <c r="J594">
        <f>I594*E594</f>
        <v>8.0549999999999997</v>
      </c>
      <c r="K594" t="str">
        <f>_xlfn.XLOOKUP(C594,customers!$A$2:$A$1001,customers!$I$2:$I$1001,,0)</f>
        <v>Yes</v>
      </c>
      <c r="L594" t="str">
        <f t="shared" si="45"/>
        <v>1206</v>
      </c>
      <c r="N594" s="6" t="s">
        <v>6054</v>
      </c>
      <c r="O594" s="8">
        <v>44214</v>
      </c>
      <c r="P594" s="7">
        <v>1</v>
      </c>
      <c r="Q594" s="7">
        <v>31.624999999999996</v>
      </c>
      <c r="S594" t="s">
        <v>6054</v>
      </c>
      <c r="T594" s="8">
        <v>44214</v>
      </c>
      <c r="U594">
        <v>1</v>
      </c>
      <c r="V594">
        <v>31.624999999999996</v>
      </c>
      <c r="W594" s="7">
        <v>579</v>
      </c>
      <c r="X594">
        <f t="shared" si="46"/>
        <v>5</v>
      </c>
      <c r="Y594">
        <f t="shared" si="47"/>
        <v>0</v>
      </c>
      <c r="Z594">
        <f t="shared" si="48"/>
        <v>4</v>
      </c>
      <c r="AA594" s="10">
        <f t="shared" si="49"/>
        <v>3</v>
      </c>
      <c r="AB594"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Need Attention</v>
      </c>
      <c r="AC594" t="str">
        <f>_xlfn.XLOOKUP(table_RFM_processed[[#This Row],[Customer ID]],table_RFM_preprocess[Customer ID],table_RFM_preprocess[Loyalty Card],,0)</f>
        <v>Yes</v>
      </c>
    </row>
    <row r="595" spans="1:29" x14ac:dyDescent="0.25">
      <c r="A595" s="2" t="s">
        <v>3834</v>
      </c>
      <c r="B595" s="3">
        <v>44437</v>
      </c>
      <c r="C595" s="2" t="s">
        <v>3835</v>
      </c>
      <c r="D595" t="s">
        <v>6175</v>
      </c>
      <c r="E595" s="2">
        <v>2</v>
      </c>
      <c r="F595" s="2" t="str">
        <f>_xlfn.XLOOKUP(C595,customers!$A$2:$A$1001,customers!$B$2:$B$1001,,0)</f>
        <v>Kylie Mowat</v>
      </c>
      <c r="G595" s="2" t="str">
        <f>_xlfn.XLOOKUP(C595,customers!$A$1:$A$1001,customers!$G$1:$G$1001,,0)</f>
        <v>United States</v>
      </c>
      <c r="H595" t="str">
        <f>INDEX(products!$A$1:$G$49,MATCH(RFM_prep!$D595,products!$A$1:$A$49,0),MATCH(RFM_prep!H$2,products!$A$1:$G$1,0))</f>
        <v>Ara</v>
      </c>
      <c r="I595">
        <f>INDEX(products!$A$1:$G$49,MATCH(RFM_prep!$D595,products!$A$1:$A$49,0),MATCH(RFM_prep!I$2,products!$A$1:$G$1,0))</f>
        <v>25.874999999999996</v>
      </c>
      <c r="J595">
        <f>I595*E595</f>
        <v>51.749999999999993</v>
      </c>
      <c r="K595" t="str">
        <f>_xlfn.XLOOKUP(C595,customers!$A$2:$A$1001,customers!$I$2:$I$1001,,0)</f>
        <v>No</v>
      </c>
      <c r="L595" t="str">
        <f t="shared" si="45"/>
        <v>356</v>
      </c>
      <c r="N595" s="6" t="s">
        <v>3448</v>
      </c>
      <c r="O595" s="8">
        <v>44129</v>
      </c>
      <c r="P595" s="7">
        <v>1</v>
      </c>
      <c r="Q595" s="7">
        <v>29.784999999999997</v>
      </c>
      <c r="S595" t="s">
        <v>3448</v>
      </c>
      <c r="T595" s="8">
        <v>44129</v>
      </c>
      <c r="U595">
        <v>1</v>
      </c>
      <c r="V595">
        <v>29.784999999999997</v>
      </c>
      <c r="W595" s="7">
        <v>664</v>
      </c>
      <c r="X595">
        <f t="shared" si="46"/>
        <v>4</v>
      </c>
      <c r="Y595">
        <f t="shared" si="47"/>
        <v>0</v>
      </c>
      <c r="Z595">
        <f t="shared" si="48"/>
        <v>4</v>
      </c>
      <c r="AA595" s="10">
        <f t="shared" si="49"/>
        <v>2.6666666666666665</v>
      </c>
      <c r="AB595"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At Risk</v>
      </c>
      <c r="AC595" t="str">
        <f>_xlfn.XLOOKUP(table_RFM_processed[[#This Row],[Customer ID]],table_RFM_preprocess[Customer ID],table_RFM_preprocess[Loyalty Card],,0)</f>
        <v>No</v>
      </c>
    </row>
    <row r="596" spans="1:29" x14ac:dyDescent="0.25">
      <c r="A596" s="2" t="s">
        <v>3839</v>
      </c>
      <c r="B596" s="3">
        <v>43903</v>
      </c>
      <c r="C596" s="2" t="s">
        <v>3840</v>
      </c>
      <c r="D596" t="s">
        <v>6185</v>
      </c>
      <c r="E596" s="2">
        <v>1</v>
      </c>
      <c r="F596" s="2" t="str">
        <f>_xlfn.XLOOKUP(C596,customers!$A$2:$A$1001,customers!$B$2:$B$1001,,0)</f>
        <v>Cody Verissimo</v>
      </c>
      <c r="G596" s="2" t="str">
        <f>_xlfn.XLOOKUP(C596,customers!$A$1:$A$1001,customers!$G$1:$G$1001,,0)</f>
        <v>United Kingdom</v>
      </c>
      <c r="H596" t="str">
        <f>INDEX(products!$A$1:$G$49,MATCH(RFM_prep!$D596,products!$A$1:$A$49,0),MATCH(RFM_prep!H$2,products!$A$1:$G$1,0))</f>
        <v>Exc</v>
      </c>
      <c r="I596">
        <f>INDEX(products!$A$1:$G$49,MATCH(RFM_prep!$D596,products!$A$1:$A$49,0),MATCH(RFM_prep!I$2,products!$A$1:$G$1,0))</f>
        <v>27.945</v>
      </c>
      <c r="J596">
        <f>I596*E596</f>
        <v>27.945</v>
      </c>
      <c r="K596" t="str">
        <f>_xlfn.XLOOKUP(C596,customers!$A$2:$A$1001,customers!$I$2:$I$1001,,0)</f>
        <v>Yes</v>
      </c>
      <c r="L596" t="str">
        <f t="shared" si="45"/>
        <v>890</v>
      </c>
      <c r="N596" s="6" t="s">
        <v>3867</v>
      </c>
      <c r="O596" s="8">
        <v>43471</v>
      </c>
      <c r="P596" s="7">
        <v>1</v>
      </c>
      <c r="Q596" s="7">
        <v>11.94</v>
      </c>
      <c r="S596" t="s">
        <v>3867</v>
      </c>
      <c r="T596" s="8">
        <v>43471</v>
      </c>
      <c r="U596">
        <v>1</v>
      </c>
      <c r="V596">
        <v>11.94</v>
      </c>
      <c r="W596" s="7">
        <v>1322</v>
      </c>
      <c r="X596">
        <f t="shared" si="46"/>
        <v>0</v>
      </c>
      <c r="Y596">
        <f t="shared" si="47"/>
        <v>0</v>
      </c>
      <c r="Z596">
        <f t="shared" si="48"/>
        <v>1</v>
      </c>
      <c r="AA596" s="10">
        <f t="shared" si="49"/>
        <v>0.33333333333333331</v>
      </c>
      <c r="AB596"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Lost</v>
      </c>
      <c r="AC596" t="str">
        <f>_xlfn.XLOOKUP(table_RFM_processed[[#This Row],[Customer ID]],table_RFM_preprocess[Customer ID],table_RFM_preprocess[Loyalty Card],,0)</f>
        <v>Yes</v>
      </c>
    </row>
    <row r="597" spans="1:29" x14ac:dyDescent="0.25">
      <c r="A597" s="2" t="s">
        <v>3844</v>
      </c>
      <c r="B597" s="3">
        <v>43512</v>
      </c>
      <c r="C597" s="2" t="s">
        <v>3845</v>
      </c>
      <c r="D597" t="s">
        <v>6182</v>
      </c>
      <c r="E597" s="2">
        <v>2</v>
      </c>
      <c r="F597" s="2" t="str">
        <f>_xlfn.XLOOKUP(C597,customers!$A$2:$A$1001,customers!$B$2:$B$1001,,0)</f>
        <v>Gabriel Starcks</v>
      </c>
      <c r="G597" s="2" t="str">
        <f>_xlfn.XLOOKUP(C597,customers!$A$1:$A$1001,customers!$G$1:$G$1001,,0)</f>
        <v>United States</v>
      </c>
      <c r="H597" t="str">
        <f>INDEX(products!$A$1:$G$49,MATCH(RFM_prep!$D597,products!$A$1:$A$49,0),MATCH(RFM_prep!H$2,products!$A$1:$G$1,0))</f>
        <v>Ara</v>
      </c>
      <c r="I597">
        <f>INDEX(products!$A$1:$G$49,MATCH(RFM_prep!$D597,products!$A$1:$A$49,0),MATCH(RFM_prep!I$2,products!$A$1:$G$1,0))</f>
        <v>29.784999999999997</v>
      </c>
      <c r="J597">
        <f>I597*E597</f>
        <v>59.569999999999993</v>
      </c>
      <c r="K597" t="str">
        <f>_xlfn.XLOOKUP(C597,customers!$A$2:$A$1001,customers!$I$2:$I$1001,,0)</f>
        <v>No</v>
      </c>
      <c r="L597" t="str">
        <f t="shared" si="45"/>
        <v>1281</v>
      </c>
      <c r="N597" s="6" t="s">
        <v>2103</v>
      </c>
      <c r="O597" s="8">
        <v>44030</v>
      </c>
      <c r="P597" s="7">
        <v>1</v>
      </c>
      <c r="Q597" s="7">
        <v>36.454999999999998</v>
      </c>
      <c r="S597" t="s">
        <v>2103</v>
      </c>
      <c r="T597" s="8">
        <v>44030</v>
      </c>
      <c r="U597">
        <v>1</v>
      </c>
      <c r="V597">
        <v>36.454999999999998</v>
      </c>
      <c r="W597" s="7">
        <v>763</v>
      </c>
      <c r="X597">
        <f t="shared" si="46"/>
        <v>3</v>
      </c>
      <c r="Y597">
        <f t="shared" si="47"/>
        <v>0</v>
      </c>
      <c r="Z597">
        <f t="shared" si="48"/>
        <v>5</v>
      </c>
      <c r="AA597" s="10">
        <f t="shared" si="49"/>
        <v>2.6666666666666665</v>
      </c>
      <c r="AB597"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At Risk</v>
      </c>
      <c r="AC597" t="str">
        <f>_xlfn.XLOOKUP(table_RFM_processed[[#This Row],[Customer ID]],table_RFM_preprocess[Customer ID],table_RFM_preprocess[Loyalty Card],,0)</f>
        <v>No</v>
      </c>
    </row>
    <row r="598" spans="1:29" x14ac:dyDescent="0.25">
      <c r="A598" s="2" t="s">
        <v>3850</v>
      </c>
      <c r="B598" s="3">
        <v>44527</v>
      </c>
      <c r="C598" s="2" t="s">
        <v>3851</v>
      </c>
      <c r="D598" t="s">
        <v>6171</v>
      </c>
      <c r="E598" s="2">
        <v>1</v>
      </c>
      <c r="F598" s="2" t="str">
        <f>_xlfn.XLOOKUP(C598,customers!$A$2:$A$1001,customers!$B$2:$B$1001,,0)</f>
        <v>Darby Dummer</v>
      </c>
      <c r="G598" s="2" t="str">
        <f>_xlfn.XLOOKUP(C598,customers!$A$1:$A$1001,customers!$G$1:$G$1001,,0)</f>
        <v>United Kingdom</v>
      </c>
      <c r="H598" t="str">
        <f>INDEX(products!$A$1:$G$49,MATCH(RFM_prep!$D598,products!$A$1:$A$49,0),MATCH(RFM_prep!H$2,products!$A$1:$G$1,0))</f>
        <v>Exc</v>
      </c>
      <c r="I598">
        <f>INDEX(products!$A$1:$G$49,MATCH(RFM_prep!$D598,products!$A$1:$A$49,0),MATCH(RFM_prep!I$2,products!$A$1:$G$1,0))</f>
        <v>14.85</v>
      </c>
      <c r="J598">
        <f>I598*E598</f>
        <v>14.85</v>
      </c>
      <c r="K598" t="str">
        <f>_xlfn.XLOOKUP(C598,customers!$A$2:$A$1001,customers!$I$2:$I$1001,,0)</f>
        <v>No</v>
      </c>
      <c r="L598" t="str">
        <f t="shared" si="45"/>
        <v>266</v>
      </c>
      <c r="N598" s="6" t="s">
        <v>3368</v>
      </c>
      <c r="O598" s="8">
        <v>44506</v>
      </c>
      <c r="P598" s="7">
        <v>5</v>
      </c>
      <c r="Q598" s="7">
        <v>158.995</v>
      </c>
      <c r="S598" t="s">
        <v>3368</v>
      </c>
      <c r="T598" s="8">
        <v>44506</v>
      </c>
      <c r="U598">
        <v>5</v>
      </c>
      <c r="V598">
        <v>158.995</v>
      </c>
      <c r="W598" s="7">
        <v>634</v>
      </c>
      <c r="X598">
        <f t="shared" si="46"/>
        <v>4</v>
      </c>
      <c r="Y598">
        <f t="shared" si="47"/>
        <v>9</v>
      </c>
      <c r="Z598">
        <f t="shared" si="48"/>
        <v>9</v>
      </c>
      <c r="AA598" s="10">
        <f t="shared" si="49"/>
        <v>7.333333333333333</v>
      </c>
      <c r="AB598"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Promising</v>
      </c>
      <c r="AC598" t="str">
        <f>_xlfn.XLOOKUP(table_RFM_processed[[#This Row],[Customer ID]],table_RFM_preprocess[Customer ID],table_RFM_preprocess[Loyalty Card],,0)</f>
        <v>Yes</v>
      </c>
    </row>
    <row r="599" spans="1:29" x14ac:dyDescent="0.25">
      <c r="A599" s="2" t="s">
        <v>3854</v>
      </c>
      <c r="B599" s="3">
        <v>44523</v>
      </c>
      <c r="C599" s="2" t="s">
        <v>3855</v>
      </c>
      <c r="D599" t="s">
        <v>6157</v>
      </c>
      <c r="E599" s="2">
        <v>5</v>
      </c>
      <c r="F599" s="2" t="str">
        <f>_xlfn.XLOOKUP(C599,customers!$A$2:$A$1001,customers!$B$2:$B$1001,,0)</f>
        <v>Kienan Scholard</v>
      </c>
      <c r="G599" s="2" t="str">
        <f>_xlfn.XLOOKUP(C599,customers!$A$1:$A$1001,customers!$G$1:$G$1001,,0)</f>
        <v>United States</v>
      </c>
      <c r="H599" t="str">
        <f>INDEX(products!$A$1:$G$49,MATCH(RFM_prep!$D599,products!$A$1:$A$49,0),MATCH(RFM_prep!H$2,products!$A$1:$G$1,0))</f>
        <v>Ara</v>
      </c>
      <c r="I599">
        <f>INDEX(products!$A$1:$G$49,MATCH(RFM_prep!$D599,products!$A$1:$A$49,0),MATCH(RFM_prep!I$2,products!$A$1:$G$1,0))</f>
        <v>6.75</v>
      </c>
      <c r="J599">
        <f>I599*E599</f>
        <v>33.75</v>
      </c>
      <c r="K599" t="str">
        <f>_xlfn.XLOOKUP(C599,customers!$A$2:$A$1001,customers!$I$2:$I$1001,,0)</f>
        <v>No</v>
      </c>
      <c r="L599" t="str">
        <f t="shared" si="45"/>
        <v>270</v>
      </c>
      <c r="N599" s="6" t="s">
        <v>1135</v>
      </c>
      <c r="O599" s="8">
        <v>43693</v>
      </c>
      <c r="P599" s="7">
        <v>1</v>
      </c>
      <c r="Q599" s="7">
        <v>15.85</v>
      </c>
      <c r="S599" t="s">
        <v>1135</v>
      </c>
      <c r="T599" s="8">
        <v>43693</v>
      </c>
      <c r="U599">
        <v>1</v>
      </c>
      <c r="V599">
        <v>15.85</v>
      </c>
      <c r="W599" s="7">
        <v>1100</v>
      </c>
      <c r="X599">
        <f t="shared" si="46"/>
        <v>1</v>
      </c>
      <c r="Y599">
        <f t="shared" si="47"/>
        <v>0</v>
      </c>
      <c r="Z599">
        <f t="shared" si="48"/>
        <v>2</v>
      </c>
      <c r="AA599" s="10">
        <f t="shared" si="49"/>
        <v>1</v>
      </c>
      <c r="AB599"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At Risk</v>
      </c>
      <c r="AC599" t="str">
        <f>_xlfn.XLOOKUP(table_RFM_processed[[#This Row],[Customer ID]],table_RFM_preprocess[Customer ID],table_RFM_preprocess[Loyalty Card],,0)</f>
        <v>No</v>
      </c>
    </row>
    <row r="600" spans="1:29" x14ac:dyDescent="0.25">
      <c r="A600" s="2" t="s">
        <v>3860</v>
      </c>
      <c r="B600" s="3">
        <v>44532</v>
      </c>
      <c r="C600" s="2" t="s">
        <v>3861</v>
      </c>
      <c r="D600" t="s">
        <v>6164</v>
      </c>
      <c r="E600" s="2">
        <v>4</v>
      </c>
      <c r="F600" s="2" t="str">
        <f>_xlfn.XLOOKUP(C600,customers!$A$2:$A$1001,customers!$B$2:$B$1001,,0)</f>
        <v>Bo Kindley</v>
      </c>
      <c r="G600" s="2" t="str">
        <f>_xlfn.XLOOKUP(C600,customers!$A$1:$A$1001,customers!$G$1:$G$1001,,0)</f>
        <v>United States</v>
      </c>
      <c r="H600" t="str">
        <f>INDEX(products!$A$1:$G$49,MATCH(RFM_prep!$D600,products!$A$1:$A$49,0),MATCH(RFM_prep!H$2,products!$A$1:$G$1,0))</f>
        <v>Lib</v>
      </c>
      <c r="I600">
        <f>INDEX(products!$A$1:$G$49,MATCH(RFM_prep!$D600,products!$A$1:$A$49,0),MATCH(RFM_prep!I$2,products!$A$1:$G$1,0))</f>
        <v>36.454999999999998</v>
      </c>
      <c r="J600">
        <f>I600*E600</f>
        <v>145.82</v>
      </c>
      <c r="K600" t="str">
        <f>_xlfn.XLOOKUP(C600,customers!$A$2:$A$1001,customers!$I$2:$I$1001,,0)</f>
        <v>Yes</v>
      </c>
      <c r="L600" t="str">
        <f t="shared" si="45"/>
        <v>261</v>
      </c>
      <c r="N600" s="6" t="s">
        <v>4804</v>
      </c>
      <c r="O600" s="8">
        <v>44587</v>
      </c>
      <c r="P600" s="7">
        <v>1</v>
      </c>
      <c r="Q600" s="7">
        <v>23.31</v>
      </c>
      <c r="S600" t="s">
        <v>4804</v>
      </c>
      <c r="T600" s="8">
        <v>44587</v>
      </c>
      <c r="U600">
        <v>1</v>
      </c>
      <c r="V600">
        <v>23.31</v>
      </c>
      <c r="W600" s="7">
        <v>206</v>
      </c>
      <c r="X600">
        <f t="shared" si="46"/>
        <v>8</v>
      </c>
      <c r="Y600">
        <f t="shared" si="47"/>
        <v>0</v>
      </c>
      <c r="Z600">
        <f t="shared" si="48"/>
        <v>3</v>
      </c>
      <c r="AA600" s="10">
        <f t="shared" si="49"/>
        <v>3.6666666666666665</v>
      </c>
      <c r="AB600"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Need Attention</v>
      </c>
      <c r="AC600" t="str">
        <f>_xlfn.XLOOKUP(table_RFM_processed[[#This Row],[Customer ID]],table_RFM_preprocess[Customer ID],table_RFM_preprocess[Loyalty Card],,0)</f>
        <v>No</v>
      </c>
    </row>
    <row r="601" spans="1:29" x14ac:dyDescent="0.25">
      <c r="A601" s="2" t="s">
        <v>3866</v>
      </c>
      <c r="B601" s="3">
        <v>43471</v>
      </c>
      <c r="C601" s="2" t="s">
        <v>3867</v>
      </c>
      <c r="D601" t="s">
        <v>6174</v>
      </c>
      <c r="E601" s="2">
        <v>4</v>
      </c>
      <c r="F601" s="2" t="str">
        <f>_xlfn.XLOOKUP(C601,customers!$A$2:$A$1001,customers!$B$2:$B$1001,,0)</f>
        <v>Krissie Hammett</v>
      </c>
      <c r="G601" s="2" t="str">
        <f>_xlfn.XLOOKUP(C601,customers!$A$1:$A$1001,customers!$G$1:$G$1001,,0)</f>
        <v>United States</v>
      </c>
      <c r="H601" t="str">
        <f>INDEX(products!$A$1:$G$49,MATCH(RFM_prep!$D601,products!$A$1:$A$49,0),MATCH(RFM_prep!H$2,products!$A$1:$G$1,0))</f>
        <v>Rob</v>
      </c>
      <c r="I601">
        <f>INDEX(products!$A$1:$G$49,MATCH(RFM_prep!$D601,products!$A$1:$A$49,0),MATCH(RFM_prep!I$2,products!$A$1:$G$1,0))</f>
        <v>2.9849999999999999</v>
      </c>
      <c r="J601">
        <f>I601*E601</f>
        <v>11.94</v>
      </c>
      <c r="K601" t="str">
        <f>_xlfn.XLOOKUP(C601,customers!$A$2:$A$1001,customers!$I$2:$I$1001,,0)</f>
        <v>Yes</v>
      </c>
      <c r="L601" t="str">
        <f t="shared" si="45"/>
        <v>1322</v>
      </c>
      <c r="N601" s="6" t="s">
        <v>4472</v>
      </c>
      <c r="O601" s="8">
        <v>44114</v>
      </c>
      <c r="P601" s="7">
        <v>1</v>
      </c>
      <c r="Q601" s="7">
        <v>17.82</v>
      </c>
      <c r="S601" t="s">
        <v>4472</v>
      </c>
      <c r="T601" s="8">
        <v>44114</v>
      </c>
      <c r="U601">
        <v>1</v>
      </c>
      <c r="V601">
        <v>17.82</v>
      </c>
      <c r="W601" s="7">
        <v>679</v>
      </c>
      <c r="X601">
        <f t="shared" si="46"/>
        <v>4</v>
      </c>
      <c r="Y601">
        <f t="shared" si="47"/>
        <v>0</v>
      </c>
      <c r="Z601">
        <f t="shared" si="48"/>
        <v>2</v>
      </c>
      <c r="AA601" s="10">
        <f t="shared" si="49"/>
        <v>2</v>
      </c>
      <c r="AB601"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At Risk</v>
      </c>
      <c r="AC601" t="str">
        <f>_xlfn.XLOOKUP(table_RFM_processed[[#This Row],[Customer ID]],table_RFM_preprocess[Customer ID],table_RFM_preprocess[Loyalty Card],,0)</f>
        <v>No</v>
      </c>
    </row>
    <row r="602" spans="1:29" x14ac:dyDescent="0.25">
      <c r="A602" s="2" t="s">
        <v>3872</v>
      </c>
      <c r="B602" s="3">
        <v>44321</v>
      </c>
      <c r="C602" s="2" t="s">
        <v>3873</v>
      </c>
      <c r="D602" t="s">
        <v>6154</v>
      </c>
      <c r="E602" s="2">
        <v>4</v>
      </c>
      <c r="F602" s="2" t="str">
        <f>_xlfn.XLOOKUP(C602,customers!$A$2:$A$1001,customers!$B$2:$B$1001,,0)</f>
        <v>Alisha Hulburt</v>
      </c>
      <c r="G602" s="2" t="str">
        <f>_xlfn.XLOOKUP(C602,customers!$A$1:$A$1001,customers!$G$1:$G$1001,,0)</f>
        <v>United States</v>
      </c>
      <c r="H602" t="str">
        <f>INDEX(products!$A$1:$G$49,MATCH(RFM_prep!$D602,products!$A$1:$A$49,0),MATCH(RFM_prep!H$2,products!$A$1:$G$1,0))</f>
        <v>Ara</v>
      </c>
      <c r="I602">
        <f>INDEX(products!$A$1:$G$49,MATCH(RFM_prep!$D602,products!$A$1:$A$49,0),MATCH(RFM_prep!I$2,products!$A$1:$G$1,0))</f>
        <v>2.9849999999999999</v>
      </c>
      <c r="J602">
        <f>I602*E602</f>
        <v>11.94</v>
      </c>
      <c r="K602" t="str">
        <f>_xlfn.XLOOKUP(C602,customers!$A$2:$A$1001,customers!$I$2:$I$1001,,0)</f>
        <v>Yes</v>
      </c>
      <c r="L602" t="str">
        <f t="shared" si="45"/>
        <v>472</v>
      </c>
      <c r="N602" s="6" t="s">
        <v>1622</v>
      </c>
      <c r="O602" s="8">
        <v>44294</v>
      </c>
      <c r="P602" s="7">
        <v>1</v>
      </c>
      <c r="Q602" s="7">
        <v>57.06</v>
      </c>
      <c r="S602" t="s">
        <v>1622</v>
      </c>
      <c r="T602" s="8">
        <v>44294</v>
      </c>
      <c r="U602">
        <v>1</v>
      </c>
      <c r="V602">
        <v>57.06</v>
      </c>
      <c r="W602" s="7">
        <v>499</v>
      </c>
      <c r="X602">
        <f t="shared" si="46"/>
        <v>6</v>
      </c>
      <c r="Y602">
        <f t="shared" si="47"/>
        <v>0</v>
      </c>
      <c r="Z602">
        <f t="shared" si="48"/>
        <v>7</v>
      </c>
      <c r="AA602" s="10">
        <f t="shared" si="49"/>
        <v>4.333333333333333</v>
      </c>
      <c r="AB602"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Need Attention</v>
      </c>
      <c r="AC602" t="str">
        <f>_xlfn.XLOOKUP(table_RFM_processed[[#This Row],[Customer ID]],table_RFM_preprocess[Customer ID],table_RFM_preprocess[Loyalty Card],,0)</f>
        <v>No</v>
      </c>
    </row>
    <row r="603" spans="1:29" x14ac:dyDescent="0.25">
      <c r="A603" s="2" t="s">
        <v>3877</v>
      </c>
      <c r="B603" s="3">
        <v>44492</v>
      </c>
      <c r="C603" s="2" t="s">
        <v>3878</v>
      </c>
      <c r="D603" t="s">
        <v>6169</v>
      </c>
      <c r="E603" s="2">
        <v>1</v>
      </c>
      <c r="F603" s="2" t="str">
        <f>_xlfn.XLOOKUP(C603,customers!$A$2:$A$1001,customers!$B$2:$B$1001,,0)</f>
        <v>Peyter Lauritzen</v>
      </c>
      <c r="G603" s="2" t="str">
        <f>_xlfn.XLOOKUP(C603,customers!$A$1:$A$1001,customers!$G$1:$G$1001,,0)</f>
        <v>United States</v>
      </c>
      <c r="H603" t="str">
        <f>INDEX(products!$A$1:$G$49,MATCH(RFM_prep!$D603,products!$A$1:$A$49,0),MATCH(RFM_prep!H$2,products!$A$1:$G$1,0))</f>
        <v>Lib</v>
      </c>
      <c r="I603">
        <f>INDEX(products!$A$1:$G$49,MATCH(RFM_prep!$D603,products!$A$1:$A$49,0),MATCH(RFM_prep!I$2,products!$A$1:$G$1,0))</f>
        <v>7.77</v>
      </c>
      <c r="J603">
        <f>I603*E603</f>
        <v>7.77</v>
      </c>
      <c r="K603" t="str">
        <f>_xlfn.XLOOKUP(C603,customers!$A$2:$A$1001,customers!$I$2:$I$1001,,0)</f>
        <v>No</v>
      </c>
      <c r="L603" t="str">
        <f t="shared" si="45"/>
        <v>301</v>
      </c>
      <c r="N603" s="6" t="s">
        <v>1504</v>
      </c>
      <c r="O603" s="8">
        <v>43910</v>
      </c>
      <c r="P603" s="7">
        <v>2</v>
      </c>
      <c r="Q603" s="7">
        <v>52.125</v>
      </c>
      <c r="S603" t="s">
        <v>1504</v>
      </c>
      <c r="T603" s="8">
        <v>43910</v>
      </c>
      <c r="U603">
        <v>2</v>
      </c>
      <c r="V603">
        <v>52.125</v>
      </c>
      <c r="W603" s="7">
        <v>883</v>
      </c>
      <c r="X603">
        <f t="shared" si="46"/>
        <v>2</v>
      </c>
      <c r="Y603">
        <f t="shared" si="47"/>
        <v>9</v>
      </c>
      <c r="Z603">
        <f t="shared" si="48"/>
        <v>7</v>
      </c>
      <c r="AA603" s="10">
        <f t="shared" si="49"/>
        <v>6</v>
      </c>
      <c r="AB603"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Promising</v>
      </c>
      <c r="AC603" t="str">
        <f>_xlfn.XLOOKUP(table_RFM_processed[[#This Row],[Customer ID]],table_RFM_preprocess[Customer ID],table_RFM_preprocess[Loyalty Card],,0)</f>
        <v>No</v>
      </c>
    </row>
    <row r="604" spans="1:29" x14ac:dyDescent="0.25">
      <c r="A604" s="2" t="s">
        <v>3883</v>
      </c>
      <c r="B604" s="3">
        <v>43815</v>
      </c>
      <c r="C604" s="2" t="s">
        <v>3884</v>
      </c>
      <c r="D604" t="s">
        <v>6142</v>
      </c>
      <c r="E604" s="2">
        <v>4</v>
      </c>
      <c r="F604" s="2" t="str">
        <f>_xlfn.XLOOKUP(C604,customers!$A$2:$A$1001,customers!$B$2:$B$1001,,0)</f>
        <v>Aurelia Burgwin</v>
      </c>
      <c r="G604" s="2" t="str">
        <f>_xlfn.XLOOKUP(C604,customers!$A$1:$A$1001,customers!$G$1:$G$1001,,0)</f>
        <v>United States</v>
      </c>
      <c r="H604" t="str">
        <f>INDEX(products!$A$1:$G$49,MATCH(RFM_prep!$D604,products!$A$1:$A$49,0),MATCH(RFM_prep!H$2,products!$A$1:$G$1,0))</f>
        <v>Rob</v>
      </c>
      <c r="I604">
        <f>INDEX(products!$A$1:$G$49,MATCH(RFM_prep!$D604,products!$A$1:$A$49,0),MATCH(RFM_prep!I$2,products!$A$1:$G$1,0))</f>
        <v>27.484999999999996</v>
      </c>
      <c r="J604">
        <f>I604*E604</f>
        <v>109.93999999999998</v>
      </c>
      <c r="K604" t="str">
        <f>_xlfn.XLOOKUP(C604,customers!$A$2:$A$1001,customers!$I$2:$I$1001,,0)</f>
        <v>Yes</v>
      </c>
      <c r="L604" t="str">
        <f t="shared" si="45"/>
        <v>978</v>
      </c>
      <c r="N604" s="6" t="s">
        <v>3506</v>
      </c>
      <c r="O604" s="8">
        <v>44724</v>
      </c>
      <c r="P604" s="7">
        <v>1</v>
      </c>
      <c r="Q604" s="7">
        <v>21.479999999999997</v>
      </c>
      <c r="S604" t="s">
        <v>3506</v>
      </c>
      <c r="T604" s="8">
        <v>44724</v>
      </c>
      <c r="U604">
        <v>1</v>
      </c>
      <c r="V604">
        <v>21.479999999999997</v>
      </c>
      <c r="W604" s="7">
        <v>69</v>
      </c>
      <c r="X604">
        <f t="shared" si="46"/>
        <v>9</v>
      </c>
      <c r="Y604">
        <f t="shared" si="47"/>
        <v>0</v>
      </c>
      <c r="Z604">
        <f t="shared" si="48"/>
        <v>3</v>
      </c>
      <c r="AA604" s="10">
        <f t="shared" si="49"/>
        <v>4</v>
      </c>
      <c r="AB604"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Need Attention</v>
      </c>
      <c r="AC604" t="str">
        <f>_xlfn.XLOOKUP(table_RFM_processed[[#This Row],[Customer ID]],table_RFM_preprocess[Customer ID],table_RFM_preprocess[Loyalty Card],,0)</f>
        <v>No</v>
      </c>
    </row>
    <row r="605" spans="1:29" x14ac:dyDescent="0.25">
      <c r="A605" s="2" t="s">
        <v>3889</v>
      </c>
      <c r="B605" s="3">
        <v>43603</v>
      </c>
      <c r="C605" s="2" t="s">
        <v>3890</v>
      </c>
      <c r="D605" t="s">
        <v>6184</v>
      </c>
      <c r="E605" s="2">
        <v>5</v>
      </c>
      <c r="F605" s="2" t="str">
        <f>_xlfn.XLOOKUP(C605,customers!$A$2:$A$1001,customers!$B$2:$B$1001,,0)</f>
        <v>Emalee Rolin</v>
      </c>
      <c r="G605" s="2" t="str">
        <f>_xlfn.XLOOKUP(C605,customers!$A$1:$A$1001,customers!$G$1:$G$1001,,0)</f>
        <v>United States</v>
      </c>
      <c r="H605" t="str">
        <f>INDEX(products!$A$1:$G$49,MATCH(RFM_prep!$D605,products!$A$1:$A$49,0),MATCH(RFM_prep!H$2,products!$A$1:$G$1,0))</f>
        <v>Exc</v>
      </c>
      <c r="I605">
        <f>INDEX(products!$A$1:$G$49,MATCH(RFM_prep!$D605,products!$A$1:$A$49,0),MATCH(RFM_prep!I$2,products!$A$1:$G$1,0))</f>
        <v>4.4550000000000001</v>
      </c>
      <c r="J605">
        <f>I605*E605</f>
        <v>22.274999999999999</v>
      </c>
      <c r="K605" t="str">
        <f>_xlfn.XLOOKUP(C605,customers!$A$2:$A$1001,customers!$I$2:$I$1001,,0)</f>
        <v>Yes</v>
      </c>
      <c r="L605" t="str">
        <f t="shared" si="45"/>
        <v>1190</v>
      </c>
      <c r="N605" s="6" t="s">
        <v>1585</v>
      </c>
      <c r="O605" s="8">
        <v>44398</v>
      </c>
      <c r="P605" s="7">
        <v>1</v>
      </c>
      <c r="Q605" s="7">
        <v>36.450000000000003</v>
      </c>
      <c r="S605" t="s">
        <v>1585</v>
      </c>
      <c r="T605" s="8">
        <v>44398</v>
      </c>
      <c r="U605">
        <v>1</v>
      </c>
      <c r="V605">
        <v>36.450000000000003</v>
      </c>
      <c r="W605" s="7">
        <v>395</v>
      </c>
      <c r="X605">
        <f t="shared" si="46"/>
        <v>6</v>
      </c>
      <c r="Y605">
        <f t="shared" si="47"/>
        <v>0</v>
      </c>
      <c r="Z605">
        <f t="shared" si="48"/>
        <v>5</v>
      </c>
      <c r="AA605" s="10">
        <f t="shared" si="49"/>
        <v>3.6666666666666665</v>
      </c>
      <c r="AB605"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Need Attention</v>
      </c>
      <c r="AC605" t="str">
        <f>_xlfn.XLOOKUP(table_RFM_processed[[#This Row],[Customer ID]],table_RFM_preprocess[Customer ID],table_RFM_preprocess[Loyalty Card],,0)</f>
        <v>No</v>
      </c>
    </row>
    <row r="606" spans="1:29" x14ac:dyDescent="0.25">
      <c r="A606" s="2" t="s">
        <v>3895</v>
      </c>
      <c r="B606" s="3">
        <v>43660</v>
      </c>
      <c r="C606" s="2" t="s">
        <v>3896</v>
      </c>
      <c r="D606" t="s">
        <v>6174</v>
      </c>
      <c r="E606" s="2">
        <v>3</v>
      </c>
      <c r="F606" s="2" t="str">
        <f>_xlfn.XLOOKUP(C606,customers!$A$2:$A$1001,customers!$B$2:$B$1001,,0)</f>
        <v>Donavon Fowle</v>
      </c>
      <c r="G606" s="2" t="str">
        <f>_xlfn.XLOOKUP(C606,customers!$A$1:$A$1001,customers!$G$1:$G$1001,,0)</f>
        <v>United States</v>
      </c>
      <c r="H606" t="str">
        <f>INDEX(products!$A$1:$G$49,MATCH(RFM_prep!$D606,products!$A$1:$A$49,0),MATCH(RFM_prep!H$2,products!$A$1:$G$1,0))</f>
        <v>Rob</v>
      </c>
      <c r="I606">
        <f>INDEX(products!$A$1:$G$49,MATCH(RFM_prep!$D606,products!$A$1:$A$49,0),MATCH(RFM_prep!I$2,products!$A$1:$G$1,0))</f>
        <v>2.9849999999999999</v>
      </c>
      <c r="J606">
        <f>I606*E606</f>
        <v>8.9550000000000001</v>
      </c>
      <c r="K606" t="str">
        <f>_xlfn.XLOOKUP(C606,customers!$A$2:$A$1001,customers!$I$2:$I$1001,,0)</f>
        <v>No</v>
      </c>
      <c r="L606" t="str">
        <f t="shared" si="45"/>
        <v>1133</v>
      </c>
      <c r="N606" s="6" t="s">
        <v>2128</v>
      </c>
      <c r="O606" s="8">
        <v>44497</v>
      </c>
      <c r="P606" s="7">
        <v>1</v>
      </c>
      <c r="Q606" s="7">
        <v>49.75</v>
      </c>
      <c r="S606" t="s">
        <v>2128</v>
      </c>
      <c r="T606" s="8">
        <v>44497</v>
      </c>
      <c r="U606">
        <v>1</v>
      </c>
      <c r="V606">
        <v>49.75</v>
      </c>
      <c r="W606" s="7">
        <v>296</v>
      </c>
      <c r="X606">
        <f t="shared" si="46"/>
        <v>7</v>
      </c>
      <c r="Y606">
        <f t="shared" si="47"/>
        <v>0</v>
      </c>
      <c r="Z606">
        <f t="shared" si="48"/>
        <v>6</v>
      </c>
      <c r="AA606" s="10">
        <f t="shared" si="49"/>
        <v>4.333333333333333</v>
      </c>
      <c r="AB606"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Need Attention</v>
      </c>
      <c r="AC606" t="str">
        <f>_xlfn.XLOOKUP(table_RFM_processed[[#This Row],[Customer ID]],table_RFM_preprocess[Customer ID],table_RFM_preprocess[Loyalty Card],,0)</f>
        <v>No</v>
      </c>
    </row>
    <row r="607" spans="1:29" x14ac:dyDescent="0.25">
      <c r="A607" s="2" t="s">
        <v>3900</v>
      </c>
      <c r="B607" s="3">
        <v>44148</v>
      </c>
      <c r="C607" s="2" t="s">
        <v>3901</v>
      </c>
      <c r="D607" t="s">
        <v>6165</v>
      </c>
      <c r="E607" s="2">
        <v>4</v>
      </c>
      <c r="F607" s="2" t="str">
        <f>_xlfn.XLOOKUP(C607,customers!$A$2:$A$1001,customers!$B$2:$B$1001,,0)</f>
        <v>Jorge Bettison</v>
      </c>
      <c r="G607" s="2" t="str">
        <f>_xlfn.XLOOKUP(C607,customers!$A$1:$A$1001,customers!$G$1:$G$1001,,0)</f>
        <v>Ireland</v>
      </c>
      <c r="H607" t="str">
        <f>INDEX(products!$A$1:$G$49,MATCH(RFM_prep!$D607,products!$A$1:$A$49,0),MATCH(RFM_prep!H$2,products!$A$1:$G$1,0))</f>
        <v>Lib</v>
      </c>
      <c r="I607">
        <f>INDEX(products!$A$1:$G$49,MATCH(RFM_prep!$D607,products!$A$1:$A$49,0),MATCH(RFM_prep!I$2,products!$A$1:$G$1,0))</f>
        <v>29.784999999999997</v>
      </c>
      <c r="J607">
        <f>I607*E607</f>
        <v>119.13999999999999</v>
      </c>
      <c r="K607" t="str">
        <f>_xlfn.XLOOKUP(C607,customers!$A$2:$A$1001,customers!$I$2:$I$1001,,0)</f>
        <v>No</v>
      </c>
      <c r="L607" t="str">
        <f t="shared" si="45"/>
        <v>645</v>
      </c>
      <c r="N607" s="6" t="s">
        <v>3054</v>
      </c>
      <c r="O607" s="8">
        <v>44421</v>
      </c>
      <c r="P607" s="7">
        <v>1</v>
      </c>
      <c r="Q607" s="7">
        <v>82.339999999999989</v>
      </c>
      <c r="S607" t="s">
        <v>3054</v>
      </c>
      <c r="T607" s="8">
        <v>44421</v>
      </c>
      <c r="U607">
        <v>1</v>
      </c>
      <c r="V607">
        <v>82.339999999999989</v>
      </c>
      <c r="W607" s="7">
        <v>372</v>
      </c>
      <c r="X607">
        <f t="shared" si="46"/>
        <v>7</v>
      </c>
      <c r="Y607">
        <f t="shared" si="47"/>
        <v>0</v>
      </c>
      <c r="Z607">
        <f t="shared" si="48"/>
        <v>8</v>
      </c>
      <c r="AA607" s="10">
        <f t="shared" si="49"/>
        <v>5</v>
      </c>
      <c r="AB607"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Potential Promising</v>
      </c>
      <c r="AC607" t="str">
        <f>_xlfn.XLOOKUP(table_RFM_processed[[#This Row],[Customer ID]],table_RFM_preprocess[Customer ID],table_RFM_preprocess[Loyalty Card],,0)</f>
        <v>Yes</v>
      </c>
    </row>
    <row r="608" spans="1:29" x14ac:dyDescent="0.25">
      <c r="A608" s="2" t="s">
        <v>3905</v>
      </c>
      <c r="B608" s="3">
        <v>44028</v>
      </c>
      <c r="C608" s="2" t="s">
        <v>3906</v>
      </c>
      <c r="D608" t="s">
        <v>6182</v>
      </c>
      <c r="E608" s="2">
        <v>5</v>
      </c>
      <c r="F608" s="2" t="str">
        <f>_xlfn.XLOOKUP(C608,customers!$A$2:$A$1001,customers!$B$2:$B$1001,,0)</f>
        <v>Wang Powlesland</v>
      </c>
      <c r="G608" s="2" t="str">
        <f>_xlfn.XLOOKUP(C608,customers!$A$1:$A$1001,customers!$G$1:$G$1001,,0)</f>
        <v>United States</v>
      </c>
      <c r="H608" t="str">
        <f>INDEX(products!$A$1:$G$49,MATCH(RFM_prep!$D608,products!$A$1:$A$49,0),MATCH(RFM_prep!H$2,products!$A$1:$G$1,0))</f>
        <v>Ara</v>
      </c>
      <c r="I608">
        <f>INDEX(products!$A$1:$G$49,MATCH(RFM_prep!$D608,products!$A$1:$A$49,0),MATCH(RFM_prep!I$2,products!$A$1:$G$1,0))</f>
        <v>29.784999999999997</v>
      </c>
      <c r="J608">
        <f>I608*E608</f>
        <v>148.92499999999998</v>
      </c>
      <c r="K608" t="str">
        <f>_xlfn.XLOOKUP(C608,customers!$A$2:$A$1001,customers!$I$2:$I$1001,,0)</f>
        <v>Yes</v>
      </c>
      <c r="L608" t="str">
        <f t="shared" si="45"/>
        <v>765</v>
      </c>
      <c r="N608" s="6" t="s">
        <v>4854</v>
      </c>
      <c r="O608" s="8">
        <v>44468</v>
      </c>
      <c r="P608" s="7">
        <v>1</v>
      </c>
      <c r="Q608" s="7">
        <v>82.5</v>
      </c>
      <c r="S608" t="s">
        <v>4854</v>
      </c>
      <c r="T608" s="8">
        <v>44468</v>
      </c>
      <c r="U608">
        <v>1</v>
      </c>
      <c r="V608">
        <v>82.5</v>
      </c>
      <c r="W608" s="7">
        <v>325</v>
      </c>
      <c r="X608">
        <f t="shared" si="46"/>
        <v>7</v>
      </c>
      <c r="Y608">
        <f t="shared" si="47"/>
        <v>0</v>
      </c>
      <c r="Z608">
        <f t="shared" si="48"/>
        <v>8</v>
      </c>
      <c r="AA608" s="10">
        <f t="shared" si="49"/>
        <v>5</v>
      </c>
      <c r="AB608"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Potential Promising</v>
      </c>
      <c r="AC608" t="str">
        <f>_xlfn.XLOOKUP(table_RFM_processed[[#This Row],[Customer ID]],table_RFM_preprocess[Customer ID],table_RFM_preprocess[Loyalty Card],,0)</f>
        <v>No</v>
      </c>
    </row>
    <row r="609" spans="1:29" x14ac:dyDescent="0.25">
      <c r="A609" s="2" t="s">
        <v>3911</v>
      </c>
      <c r="B609" s="3">
        <v>44138</v>
      </c>
      <c r="C609" s="2" t="s">
        <v>3840</v>
      </c>
      <c r="D609" t="s">
        <v>6164</v>
      </c>
      <c r="E609" s="2">
        <v>3</v>
      </c>
      <c r="F609" s="2" t="str">
        <f>_xlfn.XLOOKUP(C609,customers!$A$2:$A$1001,customers!$B$2:$B$1001,,0)</f>
        <v>Cody Verissimo</v>
      </c>
      <c r="G609" s="2" t="str">
        <f>_xlfn.XLOOKUP(C609,customers!$A$1:$A$1001,customers!$G$1:$G$1001,,0)</f>
        <v>United Kingdom</v>
      </c>
      <c r="H609" t="str">
        <f>INDEX(products!$A$1:$G$49,MATCH(RFM_prep!$D609,products!$A$1:$A$49,0),MATCH(RFM_prep!H$2,products!$A$1:$G$1,0))</f>
        <v>Lib</v>
      </c>
      <c r="I609">
        <f>INDEX(products!$A$1:$G$49,MATCH(RFM_prep!$D609,products!$A$1:$A$49,0),MATCH(RFM_prep!I$2,products!$A$1:$G$1,0))</f>
        <v>36.454999999999998</v>
      </c>
      <c r="J609">
        <f>I609*E609</f>
        <v>109.36499999999999</v>
      </c>
      <c r="K609" t="str">
        <f>_xlfn.XLOOKUP(C609,customers!$A$2:$A$1001,customers!$I$2:$I$1001,,0)</f>
        <v>Yes</v>
      </c>
      <c r="L609" t="str">
        <f t="shared" si="45"/>
        <v>655</v>
      </c>
      <c r="N609" s="6" t="s">
        <v>3319</v>
      </c>
      <c r="O609" s="8">
        <v>44025</v>
      </c>
      <c r="P609" s="7">
        <v>1</v>
      </c>
      <c r="Q609" s="7">
        <v>47.8</v>
      </c>
      <c r="S609" t="s">
        <v>3319</v>
      </c>
      <c r="T609" s="8">
        <v>44025</v>
      </c>
      <c r="U609">
        <v>1</v>
      </c>
      <c r="V609">
        <v>47.8</v>
      </c>
      <c r="W609" s="7">
        <v>768</v>
      </c>
      <c r="X609">
        <f t="shared" si="46"/>
        <v>3</v>
      </c>
      <c r="Y609">
        <f t="shared" si="47"/>
        <v>0</v>
      </c>
      <c r="Z609">
        <f t="shared" si="48"/>
        <v>6</v>
      </c>
      <c r="AA609" s="10">
        <f t="shared" si="49"/>
        <v>3</v>
      </c>
      <c r="AB609"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Need Attention</v>
      </c>
      <c r="AC609" t="str">
        <f>_xlfn.XLOOKUP(table_RFM_processed[[#This Row],[Customer ID]],table_RFM_preprocess[Customer ID],table_RFM_preprocess[Loyalty Card],,0)</f>
        <v>No</v>
      </c>
    </row>
    <row r="610" spans="1:29" x14ac:dyDescent="0.25">
      <c r="A610" s="2" t="s">
        <v>3917</v>
      </c>
      <c r="B610" s="3">
        <v>44640</v>
      </c>
      <c r="C610" s="2" t="s">
        <v>3918</v>
      </c>
      <c r="D610" t="s">
        <v>6153</v>
      </c>
      <c r="E610" s="2">
        <v>1</v>
      </c>
      <c r="F610" s="2" t="str">
        <f>_xlfn.XLOOKUP(C610,customers!$A$2:$A$1001,customers!$B$2:$B$1001,,0)</f>
        <v>Laurence Ellingham</v>
      </c>
      <c r="G610" s="2" t="str">
        <f>_xlfn.XLOOKUP(C610,customers!$A$1:$A$1001,customers!$G$1:$G$1001,,0)</f>
        <v>United States</v>
      </c>
      <c r="H610" t="str">
        <f>INDEX(products!$A$1:$G$49,MATCH(RFM_prep!$D610,products!$A$1:$A$49,0),MATCH(RFM_prep!H$2,products!$A$1:$G$1,0))</f>
        <v>Exc</v>
      </c>
      <c r="I610">
        <f>INDEX(products!$A$1:$G$49,MATCH(RFM_prep!$D610,products!$A$1:$A$49,0),MATCH(RFM_prep!I$2,products!$A$1:$G$1,0))</f>
        <v>3.645</v>
      </c>
      <c r="J610">
        <f>I610*E610</f>
        <v>3.645</v>
      </c>
      <c r="K610" t="str">
        <f>_xlfn.XLOOKUP(C610,customers!$A$2:$A$1001,customers!$I$2:$I$1001,,0)</f>
        <v>Yes</v>
      </c>
      <c r="L610" t="str">
        <f t="shared" si="45"/>
        <v>153</v>
      </c>
      <c r="N610" s="6" t="s">
        <v>2867</v>
      </c>
      <c r="O610" s="8">
        <v>43868</v>
      </c>
      <c r="P610" s="7">
        <v>1</v>
      </c>
      <c r="Q610" s="7">
        <v>29.849999999999998</v>
      </c>
      <c r="S610" t="s">
        <v>2867</v>
      </c>
      <c r="T610" s="8">
        <v>43868</v>
      </c>
      <c r="U610">
        <v>1</v>
      </c>
      <c r="V610">
        <v>29.849999999999998</v>
      </c>
      <c r="W610" s="7">
        <v>925</v>
      </c>
      <c r="X610">
        <f t="shared" si="46"/>
        <v>2</v>
      </c>
      <c r="Y610">
        <f t="shared" si="47"/>
        <v>0</v>
      </c>
      <c r="Z610">
        <f t="shared" si="48"/>
        <v>4</v>
      </c>
      <c r="AA610" s="10">
        <f t="shared" si="49"/>
        <v>2</v>
      </c>
      <c r="AB610"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At Risk</v>
      </c>
      <c r="AC610" t="str">
        <f>_xlfn.XLOOKUP(table_RFM_processed[[#This Row],[Customer ID]],table_RFM_preprocess[Customer ID],table_RFM_preprocess[Loyalty Card],,0)</f>
        <v>No</v>
      </c>
    </row>
    <row r="611" spans="1:29" x14ac:dyDescent="0.25">
      <c r="A611" s="2" t="s">
        <v>3923</v>
      </c>
      <c r="B611" s="3">
        <v>44608</v>
      </c>
      <c r="C611" s="2" t="s">
        <v>3924</v>
      </c>
      <c r="D611" t="s">
        <v>6185</v>
      </c>
      <c r="E611" s="2">
        <v>2</v>
      </c>
      <c r="F611" s="2" t="str">
        <f>_xlfn.XLOOKUP(C611,customers!$A$2:$A$1001,customers!$B$2:$B$1001,,0)</f>
        <v>Billy Neiland</v>
      </c>
      <c r="G611" s="2" t="str">
        <f>_xlfn.XLOOKUP(C611,customers!$A$1:$A$1001,customers!$G$1:$G$1001,,0)</f>
        <v>United States</v>
      </c>
      <c r="H611" t="str">
        <f>INDEX(products!$A$1:$G$49,MATCH(RFM_prep!$D611,products!$A$1:$A$49,0),MATCH(RFM_prep!H$2,products!$A$1:$G$1,0))</f>
        <v>Exc</v>
      </c>
      <c r="I611">
        <f>INDEX(products!$A$1:$G$49,MATCH(RFM_prep!$D611,products!$A$1:$A$49,0),MATCH(RFM_prep!I$2,products!$A$1:$G$1,0))</f>
        <v>27.945</v>
      </c>
      <c r="J611">
        <f>I611*E611</f>
        <v>55.89</v>
      </c>
      <c r="K611" t="str">
        <f>_xlfn.XLOOKUP(C611,customers!$A$2:$A$1001,customers!$I$2:$I$1001,,0)</f>
        <v>No</v>
      </c>
      <c r="L611" t="str">
        <f t="shared" si="45"/>
        <v>185</v>
      </c>
      <c r="N611" s="6" t="s">
        <v>4523</v>
      </c>
      <c r="O611" s="8">
        <v>44358</v>
      </c>
      <c r="P611" s="7">
        <v>1</v>
      </c>
      <c r="Q611" s="7">
        <v>14.58</v>
      </c>
      <c r="S611" t="s">
        <v>4523</v>
      </c>
      <c r="T611" s="8">
        <v>44358</v>
      </c>
      <c r="U611">
        <v>1</v>
      </c>
      <c r="V611">
        <v>14.58</v>
      </c>
      <c r="W611" s="7">
        <v>435</v>
      </c>
      <c r="X611">
        <f t="shared" si="46"/>
        <v>6</v>
      </c>
      <c r="Y611">
        <f t="shared" si="47"/>
        <v>0</v>
      </c>
      <c r="Z611">
        <f t="shared" si="48"/>
        <v>2</v>
      </c>
      <c r="AA611" s="10">
        <f t="shared" si="49"/>
        <v>2.6666666666666665</v>
      </c>
      <c r="AB611"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At Risk</v>
      </c>
      <c r="AC611" t="str">
        <f>_xlfn.XLOOKUP(table_RFM_processed[[#This Row],[Customer ID]],table_RFM_preprocess[Customer ID],table_RFM_preprocess[Loyalty Card],,0)</f>
        <v>Yes</v>
      </c>
    </row>
    <row r="612" spans="1:29" x14ac:dyDescent="0.25">
      <c r="A612" s="2" t="s">
        <v>3927</v>
      </c>
      <c r="B612" s="3">
        <v>44147</v>
      </c>
      <c r="C612" s="2" t="s">
        <v>3928</v>
      </c>
      <c r="D612" t="s">
        <v>6159</v>
      </c>
      <c r="E612" s="2">
        <v>6</v>
      </c>
      <c r="F612" s="2" t="str">
        <f>_xlfn.XLOOKUP(C612,customers!$A$2:$A$1001,customers!$B$2:$B$1001,,0)</f>
        <v>Ancell Fendt</v>
      </c>
      <c r="G612" s="2" t="str">
        <f>_xlfn.XLOOKUP(C612,customers!$A$1:$A$1001,customers!$G$1:$G$1001,,0)</f>
        <v>United States</v>
      </c>
      <c r="H612" t="str">
        <f>INDEX(products!$A$1:$G$49,MATCH(RFM_prep!$D612,products!$A$1:$A$49,0),MATCH(RFM_prep!H$2,products!$A$1:$G$1,0))</f>
        <v>Lib</v>
      </c>
      <c r="I612">
        <f>INDEX(products!$A$1:$G$49,MATCH(RFM_prep!$D612,products!$A$1:$A$49,0),MATCH(RFM_prep!I$2,products!$A$1:$G$1,0))</f>
        <v>4.3650000000000002</v>
      </c>
      <c r="J612">
        <f>I612*E612</f>
        <v>26.19</v>
      </c>
      <c r="K612" t="str">
        <f>_xlfn.XLOOKUP(C612,customers!$A$2:$A$1001,customers!$I$2:$I$1001,,0)</f>
        <v>Yes</v>
      </c>
      <c r="L612" t="str">
        <f t="shared" si="45"/>
        <v>646</v>
      </c>
      <c r="N612" s="6" t="s">
        <v>3528</v>
      </c>
      <c r="O612" s="8">
        <v>44156</v>
      </c>
      <c r="P612" s="7">
        <v>1</v>
      </c>
      <c r="Q612" s="7">
        <v>111.78</v>
      </c>
      <c r="S612" t="s">
        <v>3528</v>
      </c>
      <c r="T612" s="8">
        <v>44156</v>
      </c>
      <c r="U612">
        <v>1</v>
      </c>
      <c r="V612">
        <v>111.78</v>
      </c>
      <c r="W612" s="7">
        <v>637</v>
      </c>
      <c r="X612">
        <f t="shared" si="46"/>
        <v>4</v>
      </c>
      <c r="Y612">
        <f t="shared" si="47"/>
        <v>0</v>
      </c>
      <c r="Z612">
        <f t="shared" si="48"/>
        <v>8</v>
      </c>
      <c r="AA612" s="10">
        <f t="shared" si="49"/>
        <v>4</v>
      </c>
      <c r="AB612"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Need Attention</v>
      </c>
      <c r="AC612" t="str">
        <f>_xlfn.XLOOKUP(table_RFM_processed[[#This Row],[Customer ID]],table_RFM_preprocess[Customer ID],table_RFM_preprocess[Loyalty Card],,0)</f>
        <v>Yes</v>
      </c>
    </row>
    <row r="613" spans="1:29" x14ac:dyDescent="0.25">
      <c r="A613" s="2" t="s">
        <v>3933</v>
      </c>
      <c r="B613" s="3">
        <v>43743</v>
      </c>
      <c r="C613" s="2" t="s">
        <v>3934</v>
      </c>
      <c r="D613" t="s">
        <v>6138</v>
      </c>
      <c r="E613" s="2">
        <v>4</v>
      </c>
      <c r="F613" s="2" t="str">
        <f>_xlfn.XLOOKUP(C613,customers!$A$2:$A$1001,customers!$B$2:$B$1001,,0)</f>
        <v>Angelia Cleyburn</v>
      </c>
      <c r="G613" s="2" t="str">
        <f>_xlfn.XLOOKUP(C613,customers!$A$1:$A$1001,customers!$G$1:$G$1001,,0)</f>
        <v>United States</v>
      </c>
      <c r="H613" t="str">
        <f>INDEX(products!$A$1:$G$49,MATCH(RFM_prep!$D613,products!$A$1:$A$49,0),MATCH(RFM_prep!H$2,products!$A$1:$G$1,0))</f>
        <v>Rob</v>
      </c>
      <c r="I613">
        <f>INDEX(products!$A$1:$G$49,MATCH(RFM_prep!$D613,products!$A$1:$A$49,0),MATCH(RFM_prep!I$2,products!$A$1:$G$1,0))</f>
        <v>9.9499999999999993</v>
      </c>
      <c r="J613">
        <f>I613*E613</f>
        <v>39.799999999999997</v>
      </c>
      <c r="K613" t="str">
        <f>_xlfn.XLOOKUP(C613,customers!$A$2:$A$1001,customers!$I$2:$I$1001,,0)</f>
        <v>No</v>
      </c>
      <c r="L613" t="str">
        <f t="shared" si="45"/>
        <v>1050</v>
      </c>
      <c r="N613" s="6" t="s">
        <v>5598</v>
      </c>
      <c r="O613" s="8">
        <v>43905</v>
      </c>
      <c r="P613" s="7">
        <v>1</v>
      </c>
      <c r="Q613" s="7">
        <v>17.46</v>
      </c>
      <c r="S613" t="s">
        <v>5598</v>
      </c>
      <c r="T613" s="8">
        <v>43905</v>
      </c>
      <c r="U613">
        <v>1</v>
      </c>
      <c r="V613">
        <v>17.46</v>
      </c>
      <c r="W613" s="7">
        <v>888</v>
      </c>
      <c r="X613">
        <f t="shared" si="46"/>
        <v>3</v>
      </c>
      <c r="Y613">
        <f t="shared" si="47"/>
        <v>0</v>
      </c>
      <c r="Z613">
        <f t="shared" si="48"/>
        <v>2</v>
      </c>
      <c r="AA613" s="10">
        <f t="shared" si="49"/>
        <v>1.6666666666666667</v>
      </c>
      <c r="AB613"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At Risk</v>
      </c>
      <c r="AC613" t="str">
        <f>_xlfn.XLOOKUP(table_RFM_processed[[#This Row],[Customer ID]],table_RFM_preprocess[Customer ID],table_RFM_preprocess[Loyalty Card],,0)</f>
        <v>No</v>
      </c>
    </row>
    <row r="614" spans="1:29" x14ac:dyDescent="0.25">
      <c r="A614" s="2" t="s">
        <v>3939</v>
      </c>
      <c r="B614" s="3">
        <v>43739</v>
      </c>
      <c r="C614" s="2" t="s">
        <v>3940</v>
      </c>
      <c r="D614" t="s">
        <v>6148</v>
      </c>
      <c r="E614" s="2">
        <v>2</v>
      </c>
      <c r="F614" s="2" t="str">
        <f>_xlfn.XLOOKUP(C614,customers!$A$2:$A$1001,customers!$B$2:$B$1001,,0)</f>
        <v>Temple Castiglione</v>
      </c>
      <c r="G614" s="2" t="str">
        <f>_xlfn.XLOOKUP(C614,customers!$A$1:$A$1001,customers!$G$1:$G$1001,,0)</f>
        <v>United States</v>
      </c>
      <c r="H614" t="str">
        <f>INDEX(products!$A$1:$G$49,MATCH(RFM_prep!$D614,products!$A$1:$A$49,0),MATCH(RFM_prep!H$2,products!$A$1:$G$1,0))</f>
        <v>Exc</v>
      </c>
      <c r="I614">
        <f>INDEX(products!$A$1:$G$49,MATCH(RFM_prep!$D614,products!$A$1:$A$49,0),MATCH(RFM_prep!I$2,products!$A$1:$G$1,0))</f>
        <v>34.154999999999994</v>
      </c>
      <c r="J614">
        <f>I614*E614</f>
        <v>68.309999999999988</v>
      </c>
      <c r="K614" t="str">
        <f>_xlfn.XLOOKUP(C614,customers!$A$2:$A$1001,customers!$I$2:$I$1001,,0)</f>
        <v>No</v>
      </c>
      <c r="L614" t="str">
        <f t="shared" si="45"/>
        <v>1054</v>
      </c>
      <c r="N614" s="6" t="s">
        <v>5502</v>
      </c>
      <c r="O614" s="8">
        <v>44518</v>
      </c>
      <c r="P614" s="7">
        <v>1</v>
      </c>
      <c r="Q614" s="7">
        <v>17.46</v>
      </c>
      <c r="S614" t="s">
        <v>5502</v>
      </c>
      <c r="T614" s="8">
        <v>44518</v>
      </c>
      <c r="U614">
        <v>1</v>
      </c>
      <c r="V614">
        <v>17.46</v>
      </c>
      <c r="W614" s="7">
        <v>275</v>
      </c>
      <c r="X614">
        <f t="shared" si="46"/>
        <v>7</v>
      </c>
      <c r="Y614">
        <f t="shared" si="47"/>
        <v>0</v>
      </c>
      <c r="Z614">
        <f t="shared" si="48"/>
        <v>2</v>
      </c>
      <c r="AA614" s="10">
        <f t="shared" si="49"/>
        <v>3</v>
      </c>
      <c r="AB614"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Need Attention</v>
      </c>
      <c r="AC614" t="str">
        <f>_xlfn.XLOOKUP(table_RFM_processed[[#This Row],[Customer ID]],table_RFM_preprocess[Customer ID],table_RFM_preprocess[Loyalty Card],,0)</f>
        <v>No</v>
      </c>
    </row>
    <row r="615" spans="1:29" x14ac:dyDescent="0.25">
      <c r="A615" s="2" t="s">
        <v>3945</v>
      </c>
      <c r="B615" s="3">
        <v>43896</v>
      </c>
      <c r="C615" s="2" t="s">
        <v>3946</v>
      </c>
      <c r="D615" t="s">
        <v>6152</v>
      </c>
      <c r="E615" s="2">
        <v>4</v>
      </c>
      <c r="F615" s="2" t="str">
        <f>_xlfn.XLOOKUP(C615,customers!$A$2:$A$1001,customers!$B$2:$B$1001,,0)</f>
        <v>Betti Lacasa</v>
      </c>
      <c r="G615" s="2" t="str">
        <f>_xlfn.XLOOKUP(C615,customers!$A$1:$A$1001,customers!$G$1:$G$1001,,0)</f>
        <v>Ireland</v>
      </c>
      <c r="H615" t="str">
        <f>INDEX(products!$A$1:$G$49,MATCH(RFM_prep!$D615,products!$A$1:$A$49,0),MATCH(RFM_prep!H$2,products!$A$1:$G$1,0))</f>
        <v>Ara</v>
      </c>
      <c r="I615">
        <f>INDEX(products!$A$1:$G$49,MATCH(RFM_prep!$D615,products!$A$1:$A$49,0),MATCH(RFM_prep!I$2,products!$A$1:$G$1,0))</f>
        <v>3.375</v>
      </c>
      <c r="J615">
        <f>I615*E615</f>
        <v>13.5</v>
      </c>
      <c r="K615" t="str">
        <f>_xlfn.XLOOKUP(C615,customers!$A$2:$A$1001,customers!$I$2:$I$1001,,0)</f>
        <v>No</v>
      </c>
      <c r="L615" t="str">
        <f t="shared" si="45"/>
        <v>897</v>
      </c>
      <c r="N615" s="6" t="s">
        <v>5661</v>
      </c>
      <c r="O615" s="8">
        <v>44640</v>
      </c>
      <c r="P615" s="7">
        <v>1</v>
      </c>
      <c r="Q615" s="7">
        <v>45</v>
      </c>
      <c r="S615" t="s">
        <v>5661</v>
      </c>
      <c r="T615" s="8">
        <v>44640</v>
      </c>
      <c r="U615">
        <v>1</v>
      </c>
      <c r="V615">
        <v>45</v>
      </c>
      <c r="W615" s="7">
        <v>153</v>
      </c>
      <c r="X615">
        <f t="shared" si="46"/>
        <v>8</v>
      </c>
      <c r="Y615">
        <f t="shared" si="47"/>
        <v>0</v>
      </c>
      <c r="Z615">
        <f t="shared" si="48"/>
        <v>6</v>
      </c>
      <c r="AA615" s="10">
        <f t="shared" si="49"/>
        <v>4.666666666666667</v>
      </c>
      <c r="AB615"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Need Attention</v>
      </c>
      <c r="AC615" t="str">
        <f>_xlfn.XLOOKUP(table_RFM_processed[[#This Row],[Customer ID]],table_RFM_preprocess[Customer ID],table_RFM_preprocess[Loyalty Card],,0)</f>
        <v>No</v>
      </c>
    </row>
    <row r="616" spans="1:29" x14ac:dyDescent="0.25">
      <c r="A616" s="2" t="s">
        <v>3950</v>
      </c>
      <c r="B616" s="3">
        <v>43761</v>
      </c>
      <c r="C616" s="2" t="s">
        <v>3951</v>
      </c>
      <c r="D616" t="s">
        <v>6146</v>
      </c>
      <c r="E616" s="2">
        <v>1</v>
      </c>
      <c r="F616" s="2" t="str">
        <f>_xlfn.XLOOKUP(C616,customers!$A$2:$A$1001,customers!$B$2:$B$1001,,0)</f>
        <v>Gunilla Lynch</v>
      </c>
      <c r="G616" s="2" t="str">
        <f>_xlfn.XLOOKUP(C616,customers!$A$1:$A$1001,customers!$G$1:$G$1001,,0)</f>
        <v>United States</v>
      </c>
      <c r="H616" t="str">
        <f>INDEX(products!$A$1:$G$49,MATCH(RFM_prep!$D616,products!$A$1:$A$49,0),MATCH(RFM_prep!H$2,products!$A$1:$G$1,0))</f>
        <v>Rob</v>
      </c>
      <c r="I616">
        <f>INDEX(products!$A$1:$G$49,MATCH(RFM_prep!$D616,products!$A$1:$A$49,0),MATCH(RFM_prep!I$2,products!$A$1:$G$1,0))</f>
        <v>5.97</v>
      </c>
      <c r="J616">
        <f>I616*E616</f>
        <v>5.97</v>
      </c>
      <c r="K616" t="str">
        <f>_xlfn.XLOOKUP(C616,customers!$A$2:$A$1001,customers!$I$2:$I$1001,,0)</f>
        <v>No</v>
      </c>
      <c r="L616" t="str">
        <f t="shared" si="45"/>
        <v>1032</v>
      </c>
      <c r="N616" s="6" t="s">
        <v>3000</v>
      </c>
      <c r="O616" s="8">
        <v>43784</v>
      </c>
      <c r="P616" s="7">
        <v>1</v>
      </c>
      <c r="Q616" s="7">
        <v>66.929999999999993</v>
      </c>
      <c r="S616" t="s">
        <v>3000</v>
      </c>
      <c r="T616" s="8">
        <v>43784</v>
      </c>
      <c r="U616">
        <v>1</v>
      </c>
      <c r="V616">
        <v>66.929999999999993</v>
      </c>
      <c r="W616" s="7">
        <v>1009</v>
      </c>
      <c r="X616">
        <f t="shared" si="46"/>
        <v>2</v>
      </c>
      <c r="Y616">
        <f t="shared" si="47"/>
        <v>0</v>
      </c>
      <c r="Z616">
        <f t="shared" si="48"/>
        <v>7</v>
      </c>
      <c r="AA616" s="10">
        <f t="shared" si="49"/>
        <v>3</v>
      </c>
      <c r="AB616"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Need Attention</v>
      </c>
      <c r="AC616" t="str">
        <f>_xlfn.XLOOKUP(table_RFM_processed[[#This Row],[Customer ID]],table_RFM_preprocess[Customer ID],table_RFM_preprocess[Loyalty Card],,0)</f>
        <v>Yes</v>
      </c>
    </row>
    <row r="617" spans="1:29" x14ac:dyDescent="0.25">
      <c r="A617" s="2" t="s">
        <v>3955</v>
      </c>
      <c r="B617" s="3">
        <v>43944</v>
      </c>
      <c r="C617" s="2" t="s">
        <v>3840</v>
      </c>
      <c r="D617" t="s">
        <v>6146</v>
      </c>
      <c r="E617" s="2">
        <v>5</v>
      </c>
      <c r="F617" s="2" t="str">
        <f>_xlfn.XLOOKUP(C617,customers!$A$2:$A$1001,customers!$B$2:$B$1001,,0)</f>
        <v>Cody Verissimo</v>
      </c>
      <c r="G617" s="2" t="str">
        <f>_xlfn.XLOOKUP(C617,customers!$A$1:$A$1001,customers!$G$1:$G$1001,,0)</f>
        <v>United Kingdom</v>
      </c>
      <c r="H617" t="str">
        <f>INDEX(products!$A$1:$G$49,MATCH(RFM_prep!$D617,products!$A$1:$A$49,0),MATCH(RFM_prep!H$2,products!$A$1:$G$1,0))</f>
        <v>Rob</v>
      </c>
      <c r="I617">
        <f>INDEX(products!$A$1:$G$49,MATCH(RFM_prep!$D617,products!$A$1:$A$49,0),MATCH(RFM_prep!I$2,products!$A$1:$G$1,0))</f>
        <v>5.97</v>
      </c>
      <c r="J617">
        <f>I617*E617</f>
        <v>29.849999999999998</v>
      </c>
      <c r="K617" t="str">
        <f>_xlfn.XLOOKUP(C617,customers!$A$2:$A$1001,customers!$I$2:$I$1001,,0)</f>
        <v>Yes</v>
      </c>
      <c r="L617" t="str">
        <f t="shared" si="45"/>
        <v>849</v>
      </c>
      <c r="N617" s="6" t="s">
        <v>1262</v>
      </c>
      <c r="O617" s="8">
        <v>44637</v>
      </c>
      <c r="P617" s="7">
        <v>1</v>
      </c>
      <c r="Q617" s="7">
        <v>102.46499999999997</v>
      </c>
      <c r="S617" t="s">
        <v>1262</v>
      </c>
      <c r="T617" s="8">
        <v>44637</v>
      </c>
      <c r="U617">
        <v>1</v>
      </c>
      <c r="V617">
        <v>102.46499999999997</v>
      </c>
      <c r="W617" s="7">
        <v>156</v>
      </c>
      <c r="X617">
        <f t="shared" si="46"/>
        <v>8</v>
      </c>
      <c r="Y617">
        <f t="shared" si="47"/>
        <v>0</v>
      </c>
      <c r="Z617">
        <f t="shared" si="48"/>
        <v>8</v>
      </c>
      <c r="AA617" s="10">
        <f t="shared" si="49"/>
        <v>5.333333333333333</v>
      </c>
      <c r="AB617"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Need Attention</v>
      </c>
      <c r="AC617" t="str">
        <f>_xlfn.XLOOKUP(table_RFM_processed[[#This Row],[Customer ID]],table_RFM_preprocess[Customer ID],table_RFM_preprocess[Loyalty Card],,0)</f>
        <v>No</v>
      </c>
    </row>
    <row r="618" spans="1:29" x14ac:dyDescent="0.25">
      <c r="A618" s="2" t="s">
        <v>3960</v>
      </c>
      <c r="B618" s="3">
        <v>44006</v>
      </c>
      <c r="C618" s="2" t="s">
        <v>3961</v>
      </c>
      <c r="D618" t="s">
        <v>6164</v>
      </c>
      <c r="E618" s="2">
        <v>2</v>
      </c>
      <c r="F618" s="2" t="str">
        <f>_xlfn.XLOOKUP(C618,customers!$A$2:$A$1001,customers!$B$2:$B$1001,,0)</f>
        <v>Shay Couronne</v>
      </c>
      <c r="G618" s="2" t="str">
        <f>_xlfn.XLOOKUP(C618,customers!$A$1:$A$1001,customers!$G$1:$G$1001,,0)</f>
        <v>United States</v>
      </c>
      <c r="H618" t="str">
        <f>INDEX(products!$A$1:$G$49,MATCH(RFM_prep!$D618,products!$A$1:$A$49,0),MATCH(RFM_prep!H$2,products!$A$1:$G$1,0))</f>
        <v>Lib</v>
      </c>
      <c r="I618">
        <f>INDEX(products!$A$1:$G$49,MATCH(RFM_prep!$D618,products!$A$1:$A$49,0),MATCH(RFM_prep!I$2,products!$A$1:$G$1,0))</f>
        <v>36.454999999999998</v>
      </c>
      <c r="J618">
        <f>I618*E618</f>
        <v>72.91</v>
      </c>
      <c r="K618" t="str">
        <f>_xlfn.XLOOKUP(C618,customers!$A$2:$A$1001,customers!$I$2:$I$1001,,0)</f>
        <v>Yes</v>
      </c>
      <c r="L618" t="str">
        <f t="shared" si="45"/>
        <v>787</v>
      </c>
      <c r="N618" s="6" t="s">
        <v>5284</v>
      </c>
      <c r="O618" s="8">
        <v>43468</v>
      </c>
      <c r="P618" s="7">
        <v>1</v>
      </c>
      <c r="Q618" s="7">
        <v>53.46</v>
      </c>
      <c r="S618" t="s">
        <v>5284</v>
      </c>
      <c r="T618" s="8">
        <v>43468</v>
      </c>
      <c r="U618">
        <v>1</v>
      </c>
      <c r="V618">
        <v>53.46</v>
      </c>
      <c r="W618" s="7">
        <v>1325</v>
      </c>
      <c r="X618">
        <f t="shared" si="46"/>
        <v>0</v>
      </c>
      <c r="Y618">
        <f t="shared" si="47"/>
        <v>0</v>
      </c>
      <c r="Z618">
        <f t="shared" si="48"/>
        <v>7</v>
      </c>
      <c r="AA618" s="10">
        <f t="shared" si="49"/>
        <v>2.3333333333333335</v>
      </c>
      <c r="AB618"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At Risk</v>
      </c>
      <c r="AC618" t="str">
        <f>_xlfn.XLOOKUP(table_RFM_processed[[#This Row],[Customer ID]],table_RFM_preprocess[Customer ID],table_RFM_preprocess[Loyalty Card],,0)</f>
        <v>No</v>
      </c>
    </row>
    <row r="619" spans="1:29" x14ac:dyDescent="0.25">
      <c r="A619" s="2" t="s">
        <v>3966</v>
      </c>
      <c r="B619" s="3">
        <v>44271</v>
      </c>
      <c r="C619" s="2" t="s">
        <v>3967</v>
      </c>
      <c r="D619" t="s">
        <v>6166</v>
      </c>
      <c r="E619" s="2">
        <v>4</v>
      </c>
      <c r="F619" s="2" t="str">
        <f>_xlfn.XLOOKUP(C619,customers!$A$2:$A$1001,customers!$B$2:$B$1001,,0)</f>
        <v>Linus Flippelli</v>
      </c>
      <c r="G619" s="2" t="str">
        <f>_xlfn.XLOOKUP(C619,customers!$A$1:$A$1001,customers!$G$1:$G$1001,,0)</f>
        <v>United Kingdom</v>
      </c>
      <c r="H619" t="str">
        <f>INDEX(products!$A$1:$G$49,MATCH(RFM_prep!$D619,products!$A$1:$A$49,0),MATCH(RFM_prep!H$2,products!$A$1:$G$1,0))</f>
        <v>Exc</v>
      </c>
      <c r="I619">
        <f>INDEX(products!$A$1:$G$49,MATCH(RFM_prep!$D619,products!$A$1:$A$49,0),MATCH(RFM_prep!I$2,products!$A$1:$G$1,0))</f>
        <v>31.624999999999996</v>
      </c>
      <c r="J619">
        <f>I619*E619</f>
        <v>126.49999999999999</v>
      </c>
      <c r="K619" t="str">
        <f>_xlfn.XLOOKUP(C619,customers!$A$2:$A$1001,customers!$I$2:$I$1001,,0)</f>
        <v>No</v>
      </c>
      <c r="L619" t="str">
        <f t="shared" si="45"/>
        <v>522</v>
      </c>
      <c r="N619" s="6" t="s">
        <v>1284</v>
      </c>
      <c r="O619" s="8">
        <v>43970</v>
      </c>
      <c r="P619" s="7">
        <v>1</v>
      </c>
      <c r="Q619" s="7">
        <v>15.54</v>
      </c>
      <c r="S619" t="s">
        <v>1284</v>
      </c>
      <c r="T619" s="8">
        <v>43970</v>
      </c>
      <c r="U619">
        <v>1</v>
      </c>
      <c r="V619">
        <v>15.54</v>
      </c>
      <c r="W619" s="7">
        <v>823</v>
      </c>
      <c r="X619">
        <f t="shared" si="46"/>
        <v>3</v>
      </c>
      <c r="Y619">
        <f t="shared" si="47"/>
        <v>0</v>
      </c>
      <c r="Z619">
        <f t="shared" si="48"/>
        <v>2</v>
      </c>
      <c r="AA619" s="10">
        <f t="shared" si="49"/>
        <v>1.6666666666666667</v>
      </c>
      <c r="AB619"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At Risk</v>
      </c>
      <c r="AC619" t="str">
        <f>_xlfn.XLOOKUP(table_RFM_processed[[#This Row],[Customer ID]],table_RFM_preprocess[Customer ID],table_RFM_preprocess[Loyalty Card],,0)</f>
        <v>Yes</v>
      </c>
    </row>
    <row r="620" spans="1:29" x14ac:dyDescent="0.25">
      <c r="A620" s="2" t="s">
        <v>3972</v>
      </c>
      <c r="B620" s="3">
        <v>43928</v>
      </c>
      <c r="C620" s="2" t="s">
        <v>3973</v>
      </c>
      <c r="D620" t="s">
        <v>6181</v>
      </c>
      <c r="E620" s="2">
        <v>1</v>
      </c>
      <c r="F620" s="2" t="str">
        <f>_xlfn.XLOOKUP(C620,customers!$A$2:$A$1001,customers!$B$2:$B$1001,,0)</f>
        <v>Rachelle Elizabeth</v>
      </c>
      <c r="G620" s="2" t="str">
        <f>_xlfn.XLOOKUP(C620,customers!$A$1:$A$1001,customers!$G$1:$G$1001,,0)</f>
        <v>United States</v>
      </c>
      <c r="H620" t="str">
        <f>INDEX(products!$A$1:$G$49,MATCH(RFM_prep!$D620,products!$A$1:$A$49,0),MATCH(RFM_prep!H$2,products!$A$1:$G$1,0))</f>
        <v>Lib</v>
      </c>
      <c r="I620">
        <f>INDEX(products!$A$1:$G$49,MATCH(RFM_prep!$D620,products!$A$1:$A$49,0),MATCH(RFM_prep!I$2,products!$A$1:$G$1,0))</f>
        <v>33.464999999999996</v>
      </c>
      <c r="J620">
        <f>I620*E620</f>
        <v>33.464999999999996</v>
      </c>
      <c r="K620" t="str">
        <f>_xlfn.XLOOKUP(C620,customers!$A$2:$A$1001,customers!$I$2:$I$1001,,0)</f>
        <v>No</v>
      </c>
      <c r="L620" t="str">
        <f t="shared" si="45"/>
        <v>865</v>
      </c>
      <c r="N620" s="6" t="s">
        <v>3042</v>
      </c>
      <c r="O620" s="8">
        <v>44524</v>
      </c>
      <c r="P620" s="7">
        <v>2</v>
      </c>
      <c r="Q620" s="7">
        <v>27.195</v>
      </c>
      <c r="S620" t="s">
        <v>3042</v>
      </c>
      <c r="T620" s="8">
        <v>44524</v>
      </c>
      <c r="U620">
        <v>2</v>
      </c>
      <c r="V620">
        <v>27.195</v>
      </c>
      <c r="W620" s="7">
        <v>1310</v>
      </c>
      <c r="X620">
        <f t="shared" si="46"/>
        <v>0</v>
      </c>
      <c r="Y620">
        <f t="shared" si="47"/>
        <v>9</v>
      </c>
      <c r="Z620">
        <f t="shared" si="48"/>
        <v>4</v>
      </c>
      <c r="AA620" s="10">
        <f t="shared" si="49"/>
        <v>4.333333333333333</v>
      </c>
      <c r="AB620"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Need Attention</v>
      </c>
      <c r="AC620" t="str">
        <f>_xlfn.XLOOKUP(table_RFM_processed[[#This Row],[Customer ID]],table_RFM_preprocess[Customer ID],table_RFM_preprocess[Loyalty Card],,0)</f>
        <v>No</v>
      </c>
    </row>
    <row r="621" spans="1:29" x14ac:dyDescent="0.25">
      <c r="A621" s="2" t="s">
        <v>3978</v>
      </c>
      <c r="B621" s="3">
        <v>44469</v>
      </c>
      <c r="C621" s="2" t="s">
        <v>3979</v>
      </c>
      <c r="D621" t="s">
        <v>6183</v>
      </c>
      <c r="E621" s="2">
        <v>6</v>
      </c>
      <c r="F621" s="2" t="str">
        <f>_xlfn.XLOOKUP(C621,customers!$A$2:$A$1001,customers!$B$2:$B$1001,,0)</f>
        <v>Innis Renhard</v>
      </c>
      <c r="G621" s="2" t="str">
        <f>_xlfn.XLOOKUP(C621,customers!$A$1:$A$1001,customers!$G$1:$G$1001,,0)</f>
        <v>United States</v>
      </c>
      <c r="H621" t="str">
        <f>INDEX(products!$A$1:$G$49,MATCH(RFM_prep!$D621,products!$A$1:$A$49,0),MATCH(RFM_prep!H$2,products!$A$1:$G$1,0))</f>
        <v>Exc</v>
      </c>
      <c r="I621">
        <f>INDEX(products!$A$1:$G$49,MATCH(RFM_prep!$D621,products!$A$1:$A$49,0),MATCH(RFM_prep!I$2,products!$A$1:$G$1,0))</f>
        <v>12.15</v>
      </c>
      <c r="J621">
        <f>I621*E621</f>
        <v>72.900000000000006</v>
      </c>
      <c r="K621" t="str">
        <f>_xlfn.XLOOKUP(C621,customers!$A$2:$A$1001,customers!$I$2:$I$1001,,0)</f>
        <v>Yes</v>
      </c>
      <c r="L621" t="str">
        <f t="shared" si="45"/>
        <v>324</v>
      </c>
      <c r="N621" s="6" t="s">
        <v>5823</v>
      </c>
      <c r="O621" s="8">
        <v>44719</v>
      </c>
      <c r="P621" s="7">
        <v>1</v>
      </c>
      <c r="Q621" s="7">
        <v>46.62</v>
      </c>
      <c r="S621" t="s">
        <v>5823</v>
      </c>
      <c r="T621" s="8">
        <v>44719</v>
      </c>
      <c r="U621">
        <v>1</v>
      </c>
      <c r="V621">
        <v>46.62</v>
      </c>
      <c r="W621" s="7">
        <v>74</v>
      </c>
      <c r="X621">
        <f t="shared" si="46"/>
        <v>9</v>
      </c>
      <c r="Y621">
        <f t="shared" si="47"/>
        <v>0</v>
      </c>
      <c r="Z621">
        <f t="shared" si="48"/>
        <v>6</v>
      </c>
      <c r="AA621" s="10">
        <f t="shared" si="49"/>
        <v>5</v>
      </c>
      <c r="AB621"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Potential Promising</v>
      </c>
      <c r="AC621" t="str">
        <f>_xlfn.XLOOKUP(table_RFM_processed[[#This Row],[Customer ID]],table_RFM_preprocess[Customer ID],table_RFM_preprocess[Loyalty Card],,0)</f>
        <v>No</v>
      </c>
    </row>
    <row r="622" spans="1:29" x14ac:dyDescent="0.25">
      <c r="A622" s="2" t="s">
        <v>3984</v>
      </c>
      <c r="B622" s="3">
        <v>44682</v>
      </c>
      <c r="C622" s="2" t="s">
        <v>3985</v>
      </c>
      <c r="D622" t="s">
        <v>6169</v>
      </c>
      <c r="E622" s="2">
        <v>2</v>
      </c>
      <c r="F622" s="2" t="str">
        <f>_xlfn.XLOOKUP(C622,customers!$A$2:$A$1001,customers!$B$2:$B$1001,,0)</f>
        <v>Winne Roche</v>
      </c>
      <c r="G622" s="2" t="str">
        <f>_xlfn.XLOOKUP(C622,customers!$A$1:$A$1001,customers!$G$1:$G$1001,,0)</f>
        <v>United States</v>
      </c>
      <c r="H622" t="str">
        <f>INDEX(products!$A$1:$G$49,MATCH(RFM_prep!$D622,products!$A$1:$A$49,0),MATCH(RFM_prep!H$2,products!$A$1:$G$1,0))</f>
        <v>Lib</v>
      </c>
      <c r="I622">
        <f>INDEX(products!$A$1:$G$49,MATCH(RFM_prep!$D622,products!$A$1:$A$49,0),MATCH(RFM_prep!I$2,products!$A$1:$G$1,0))</f>
        <v>7.77</v>
      </c>
      <c r="J622">
        <f>I622*E622</f>
        <v>15.54</v>
      </c>
      <c r="K622" t="str">
        <f>_xlfn.XLOOKUP(C622,customers!$A$2:$A$1001,customers!$I$2:$I$1001,,0)</f>
        <v>Yes</v>
      </c>
      <c r="L622" t="str">
        <f t="shared" si="45"/>
        <v>111</v>
      </c>
      <c r="N622" s="6" t="s">
        <v>2661</v>
      </c>
      <c r="O622" s="8">
        <v>44559</v>
      </c>
      <c r="P622" s="7">
        <v>1</v>
      </c>
      <c r="Q622" s="7">
        <v>43.650000000000006</v>
      </c>
      <c r="S622" t="s">
        <v>2661</v>
      </c>
      <c r="T622" s="8">
        <v>44559</v>
      </c>
      <c r="U622">
        <v>1</v>
      </c>
      <c r="V622">
        <v>43.650000000000006</v>
      </c>
      <c r="W622" s="7">
        <v>234</v>
      </c>
      <c r="X622">
        <f t="shared" si="46"/>
        <v>8</v>
      </c>
      <c r="Y622">
        <f t="shared" si="47"/>
        <v>0</v>
      </c>
      <c r="Z622">
        <f t="shared" si="48"/>
        <v>6</v>
      </c>
      <c r="AA622" s="10">
        <f t="shared" si="49"/>
        <v>4.666666666666667</v>
      </c>
      <c r="AB622"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Need Attention</v>
      </c>
      <c r="AC622" t="str">
        <f>_xlfn.XLOOKUP(table_RFM_processed[[#This Row],[Customer ID]],table_RFM_preprocess[Customer ID],table_RFM_preprocess[Loyalty Card],,0)</f>
        <v>Yes</v>
      </c>
    </row>
    <row r="623" spans="1:29" x14ac:dyDescent="0.25">
      <c r="A623" s="2" t="s">
        <v>3990</v>
      </c>
      <c r="B623" s="3">
        <v>44217</v>
      </c>
      <c r="C623" s="2" t="s">
        <v>4042</v>
      </c>
      <c r="D623" t="s">
        <v>6152</v>
      </c>
      <c r="E623" s="2">
        <v>6</v>
      </c>
      <c r="F623" s="2" t="str">
        <f>_xlfn.XLOOKUP(C623,customers!$A$2:$A$1001,customers!$B$2:$B$1001,,0)</f>
        <v>Linn Alaway</v>
      </c>
      <c r="G623" s="2" t="str">
        <f>_xlfn.XLOOKUP(C623,customers!$A$1:$A$1001,customers!$G$1:$G$1001,,0)</f>
        <v>United States</v>
      </c>
      <c r="H623" t="str">
        <f>INDEX(products!$A$1:$G$49,MATCH(RFM_prep!$D623,products!$A$1:$A$49,0),MATCH(RFM_prep!H$2,products!$A$1:$G$1,0))</f>
        <v>Ara</v>
      </c>
      <c r="I623">
        <f>INDEX(products!$A$1:$G$49,MATCH(RFM_prep!$D623,products!$A$1:$A$49,0),MATCH(RFM_prep!I$2,products!$A$1:$G$1,0))</f>
        <v>3.375</v>
      </c>
      <c r="J623">
        <f>I623*E623</f>
        <v>20.25</v>
      </c>
      <c r="K623" t="str">
        <f>_xlfn.XLOOKUP(C623,customers!$A$2:$A$1001,customers!$I$2:$I$1001,,0)</f>
        <v>No</v>
      </c>
      <c r="L623" t="str">
        <f t="shared" si="45"/>
        <v>576</v>
      </c>
      <c r="N623" s="6" t="s">
        <v>986</v>
      </c>
      <c r="O623" s="8">
        <v>44284</v>
      </c>
      <c r="P623" s="7">
        <v>1</v>
      </c>
      <c r="Q623" s="7">
        <v>35.849999999999994</v>
      </c>
      <c r="S623" t="s">
        <v>986</v>
      </c>
      <c r="T623" s="8">
        <v>44284</v>
      </c>
      <c r="U623">
        <v>1</v>
      </c>
      <c r="V623">
        <v>35.849999999999994</v>
      </c>
      <c r="W623" s="7">
        <v>509</v>
      </c>
      <c r="X623">
        <f t="shared" si="46"/>
        <v>6</v>
      </c>
      <c r="Y623">
        <f t="shared" si="47"/>
        <v>0</v>
      </c>
      <c r="Z623">
        <f t="shared" si="48"/>
        <v>5</v>
      </c>
      <c r="AA623" s="10">
        <f t="shared" si="49"/>
        <v>3.6666666666666665</v>
      </c>
      <c r="AB623"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Need Attention</v>
      </c>
      <c r="AC623" t="str">
        <f>_xlfn.XLOOKUP(table_RFM_processed[[#This Row],[Customer ID]],table_RFM_preprocess[Customer ID],table_RFM_preprocess[Loyalty Card],,0)</f>
        <v>No</v>
      </c>
    </row>
    <row r="624" spans="1:29" x14ac:dyDescent="0.25">
      <c r="A624" s="2" t="s">
        <v>3996</v>
      </c>
      <c r="B624" s="3">
        <v>44006</v>
      </c>
      <c r="C624" s="2" t="s">
        <v>3997</v>
      </c>
      <c r="D624" t="s">
        <v>6140</v>
      </c>
      <c r="E624" s="2">
        <v>6</v>
      </c>
      <c r="F624" s="2" t="str">
        <f>_xlfn.XLOOKUP(C624,customers!$A$2:$A$1001,customers!$B$2:$B$1001,,0)</f>
        <v>Cordy Odgaard</v>
      </c>
      <c r="G624" s="2" t="str">
        <f>_xlfn.XLOOKUP(C624,customers!$A$1:$A$1001,customers!$G$1:$G$1001,,0)</f>
        <v>United States</v>
      </c>
      <c r="H624" t="str">
        <f>INDEX(products!$A$1:$G$49,MATCH(RFM_prep!$D624,products!$A$1:$A$49,0),MATCH(RFM_prep!H$2,products!$A$1:$G$1,0))</f>
        <v>Ara</v>
      </c>
      <c r="I624">
        <f>INDEX(products!$A$1:$G$49,MATCH(RFM_prep!$D624,products!$A$1:$A$49,0),MATCH(RFM_prep!I$2,products!$A$1:$G$1,0))</f>
        <v>12.95</v>
      </c>
      <c r="J624">
        <f>I624*E624</f>
        <v>77.699999999999989</v>
      </c>
      <c r="K624" t="str">
        <f>_xlfn.XLOOKUP(C624,customers!$A$2:$A$1001,customers!$I$2:$I$1001,,0)</f>
        <v>No</v>
      </c>
      <c r="L624" t="str">
        <f t="shared" si="45"/>
        <v>787</v>
      </c>
      <c r="N624" s="6" t="s">
        <v>3231</v>
      </c>
      <c r="O624" s="8">
        <v>44413</v>
      </c>
      <c r="P624" s="7">
        <v>1</v>
      </c>
      <c r="Q624" s="7">
        <v>21.509999999999998</v>
      </c>
      <c r="S624" t="s">
        <v>3231</v>
      </c>
      <c r="T624" s="8">
        <v>44413</v>
      </c>
      <c r="U624">
        <v>1</v>
      </c>
      <c r="V624">
        <v>21.509999999999998</v>
      </c>
      <c r="W624" s="7">
        <v>380</v>
      </c>
      <c r="X624">
        <f t="shared" si="46"/>
        <v>7</v>
      </c>
      <c r="Y624">
        <f t="shared" si="47"/>
        <v>0</v>
      </c>
      <c r="Z624">
        <f t="shared" si="48"/>
        <v>3</v>
      </c>
      <c r="AA624" s="10">
        <f t="shared" si="49"/>
        <v>3.3333333333333335</v>
      </c>
      <c r="AB624"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Need Attention</v>
      </c>
      <c r="AC624" t="str">
        <f>_xlfn.XLOOKUP(table_RFM_processed[[#This Row],[Customer ID]],table_RFM_preprocess[Customer ID],table_RFM_preprocess[Loyalty Card],,0)</f>
        <v>Yes</v>
      </c>
    </row>
    <row r="625" spans="1:29" x14ac:dyDescent="0.25">
      <c r="A625" s="2" t="s">
        <v>4002</v>
      </c>
      <c r="B625" s="3">
        <v>43527</v>
      </c>
      <c r="C625" s="2" t="s">
        <v>4003</v>
      </c>
      <c r="D625" t="s">
        <v>6181</v>
      </c>
      <c r="E625" s="2">
        <v>4</v>
      </c>
      <c r="F625" s="2" t="str">
        <f>_xlfn.XLOOKUP(C625,customers!$A$2:$A$1001,customers!$B$2:$B$1001,,0)</f>
        <v>Bertine Byrd</v>
      </c>
      <c r="G625" s="2" t="str">
        <f>_xlfn.XLOOKUP(C625,customers!$A$1:$A$1001,customers!$G$1:$G$1001,,0)</f>
        <v>United States</v>
      </c>
      <c r="H625" t="str">
        <f>INDEX(products!$A$1:$G$49,MATCH(RFM_prep!$D625,products!$A$1:$A$49,0),MATCH(RFM_prep!H$2,products!$A$1:$G$1,0))</f>
        <v>Lib</v>
      </c>
      <c r="I625">
        <f>INDEX(products!$A$1:$G$49,MATCH(RFM_prep!$D625,products!$A$1:$A$49,0),MATCH(RFM_prep!I$2,products!$A$1:$G$1,0))</f>
        <v>33.464999999999996</v>
      </c>
      <c r="J625">
        <f>I625*E625</f>
        <v>133.85999999999999</v>
      </c>
      <c r="K625" t="str">
        <f>_xlfn.XLOOKUP(C625,customers!$A$2:$A$1001,customers!$I$2:$I$1001,,0)</f>
        <v>No</v>
      </c>
      <c r="L625" t="str">
        <f t="shared" si="45"/>
        <v>1266</v>
      </c>
      <c r="N625" s="6" t="s">
        <v>1290</v>
      </c>
      <c r="O625" s="8">
        <v>44678</v>
      </c>
      <c r="P625" s="7">
        <v>1</v>
      </c>
      <c r="Q625" s="7">
        <v>136.61999999999998</v>
      </c>
      <c r="S625" t="s">
        <v>1290</v>
      </c>
      <c r="T625" s="8">
        <v>44678</v>
      </c>
      <c r="U625">
        <v>1</v>
      </c>
      <c r="V625">
        <v>136.61999999999998</v>
      </c>
      <c r="W625" s="7">
        <v>115</v>
      </c>
      <c r="X625">
        <f t="shared" si="46"/>
        <v>9</v>
      </c>
      <c r="Y625">
        <f t="shared" si="47"/>
        <v>0</v>
      </c>
      <c r="Z625">
        <f t="shared" si="48"/>
        <v>9</v>
      </c>
      <c r="AA625" s="10">
        <f t="shared" si="49"/>
        <v>6</v>
      </c>
      <c r="AB625"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Promising</v>
      </c>
      <c r="AC625" t="str">
        <f>_xlfn.XLOOKUP(table_RFM_processed[[#This Row],[Customer ID]],table_RFM_preprocess[Customer ID],table_RFM_preprocess[Loyalty Card],,0)</f>
        <v>Yes</v>
      </c>
    </row>
    <row r="626" spans="1:29" x14ac:dyDescent="0.25">
      <c r="A626" s="2" t="s">
        <v>4007</v>
      </c>
      <c r="B626" s="3">
        <v>44224</v>
      </c>
      <c r="C626" s="2" t="s">
        <v>4008</v>
      </c>
      <c r="D626" t="s">
        <v>6183</v>
      </c>
      <c r="E626" s="2">
        <v>1</v>
      </c>
      <c r="F626" s="2" t="str">
        <f>_xlfn.XLOOKUP(C626,customers!$A$2:$A$1001,customers!$B$2:$B$1001,,0)</f>
        <v>Nelie Garnson</v>
      </c>
      <c r="G626" s="2" t="str">
        <f>_xlfn.XLOOKUP(C626,customers!$A$1:$A$1001,customers!$G$1:$G$1001,,0)</f>
        <v>United Kingdom</v>
      </c>
      <c r="H626" t="str">
        <f>INDEX(products!$A$1:$G$49,MATCH(RFM_prep!$D626,products!$A$1:$A$49,0),MATCH(RFM_prep!H$2,products!$A$1:$G$1,0))</f>
        <v>Exc</v>
      </c>
      <c r="I626">
        <f>INDEX(products!$A$1:$G$49,MATCH(RFM_prep!$D626,products!$A$1:$A$49,0),MATCH(RFM_prep!I$2,products!$A$1:$G$1,0))</f>
        <v>12.15</v>
      </c>
      <c r="J626">
        <f>I626*E626</f>
        <v>12.15</v>
      </c>
      <c r="K626" t="str">
        <f>_xlfn.XLOOKUP(C626,customers!$A$2:$A$1001,customers!$I$2:$I$1001,,0)</f>
        <v>No</v>
      </c>
      <c r="L626" t="str">
        <f t="shared" si="45"/>
        <v>569</v>
      </c>
      <c r="N626" s="6" t="s">
        <v>5334</v>
      </c>
      <c r="O626" s="8">
        <v>43889</v>
      </c>
      <c r="P626" s="7">
        <v>1</v>
      </c>
      <c r="Q626" s="7">
        <v>137.42499999999998</v>
      </c>
      <c r="S626" t="s">
        <v>5334</v>
      </c>
      <c r="T626" s="8">
        <v>43889</v>
      </c>
      <c r="U626">
        <v>1</v>
      </c>
      <c r="V626">
        <v>137.42499999999998</v>
      </c>
      <c r="W626" s="7">
        <v>904</v>
      </c>
      <c r="X626">
        <f t="shared" si="46"/>
        <v>2</v>
      </c>
      <c r="Y626">
        <f t="shared" si="47"/>
        <v>0</v>
      </c>
      <c r="Z626">
        <f t="shared" si="48"/>
        <v>9</v>
      </c>
      <c r="AA626" s="10">
        <f t="shared" si="49"/>
        <v>3.6666666666666665</v>
      </c>
      <c r="AB626"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Need Attention</v>
      </c>
      <c r="AC626" t="str">
        <f>_xlfn.XLOOKUP(table_RFM_processed[[#This Row],[Customer ID]],table_RFM_preprocess[Customer ID],table_RFM_preprocess[Loyalty Card],,0)</f>
        <v>No</v>
      </c>
    </row>
    <row r="627" spans="1:29" x14ac:dyDescent="0.25">
      <c r="A627" s="2" t="s">
        <v>4012</v>
      </c>
      <c r="B627" s="3">
        <v>44010</v>
      </c>
      <c r="C627" s="2" t="s">
        <v>4013</v>
      </c>
      <c r="D627" t="s">
        <v>6166</v>
      </c>
      <c r="E627" s="2">
        <v>2</v>
      </c>
      <c r="F627" s="2" t="str">
        <f>_xlfn.XLOOKUP(C627,customers!$A$2:$A$1001,customers!$B$2:$B$1001,,0)</f>
        <v>Dianne Chardin</v>
      </c>
      <c r="G627" s="2" t="str">
        <f>_xlfn.XLOOKUP(C627,customers!$A$1:$A$1001,customers!$G$1:$G$1001,,0)</f>
        <v>Ireland</v>
      </c>
      <c r="H627" t="str">
        <f>INDEX(products!$A$1:$G$49,MATCH(RFM_prep!$D627,products!$A$1:$A$49,0),MATCH(RFM_prep!H$2,products!$A$1:$G$1,0))</f>
        <v>Exc</v>
      </c>
      <c r="I627">
        <f>INDEX(products!$A$1:$G$49,MATCH(RFM_prep!$D627,products!$A$1:$A$49,0),MATCH(RFM_prep!I$2,products!$A$1:$G$1,0))</f>
        <v>31.624999999999996</v>
      </c>
      <c r="J627">
        <f>I627*E627</f>
        <v>63.249999999999993</v>
      </c>
      <c r="K627" t="str">
        <f>_xlfn.XLOOKUP(C627,customers!$A$2:$A$1001,customers!$I$2:$I$1001,,0)</f>
        <v>Yes</v>
      </c>
      <c r="L627" t="str">
        <f t="shared" si="45"/>
        <v>783</v>
      </c>
      <c r="N627" s="6" t="s">
        <v>5667</v>
      </c>
      <c r="O627" s="8">
        <v>43955</v>
      </c>
      <c r="P627" s="7">
        <v>1</v>
      </c>
      <c r="Q627" s="7">
        <v>83.835000000000008</v>
      </c>
      <c r="S627" t="s">
        <v>5667</v>
      </c>
      <c r="T627" s="8">
        <v>43955</v>
      </c>
      <c r="U627">
        <v>1</v>
      </c>
      <c r="V627">
        <v>83.835000000000008</v>
      </c>
      <c r="W627" s="7">
        <v>838</v>
      </c>
      <c r="X627">
        <f t="shared" si="46"/>
        <v>3</v>
      </c>
      <c r="Y627">
        <f t="shared" si="47"/>
        <v>0</v>
      </c>
      <c r="Z627">
        <f t="shared" si="48"/>
        <v>8</v>
      </c>
      <c r="AA627" s="10">
        <f t="shared" si="49"/>
        <v>3.6666666666666665</v>
      </c>
      <c r="AB627"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Need Attention</v>
      </c>
      <c r="AC627" t="str">
        <f>_xlfn.XLOOKUP(table_RFM_processed[[#This Row],[Customer ID]],table_RFM_preprocess[Customer ID],table_RFM_preprocess[Loyalty Card],,0)</f>
        <v>Yes</v>
      </c>
    </row>
    <row r="628" spans="1:29" x14ac:dyDescent="0.25">
      <c r="A628" s="2" t="s">
        <v>4017</v>
      </c>
      <c r="B628" s="3">
        <v>44017</v>
      </c>
      <c r="C628" s="2" t="s">
        <v>4018</v>
      </c>
      <c r="D628" t="s">
        <v>6173</v>
      </c>
      <c r="E628" s="2">
        <v>5</v>
      </c>
      <c r="F628" s="2" t="str">
        <f>_xlfn.XLOOKUP(C628,customers!$A$2:$A$1001,customers!$B$2:$B$1001,,0)</f>
        <v>Hailee Radbone</v>
      </c>
      <c r="G628" s="2" t="str">
        <f>_xlfn.XLOOKUP(C628,customers!$A$1:$A$1001,customers!$G$1:$G$1001,,0)</f>
        <v>United States</v>
      </c>
      <c r="H628" t="str">
        <f>INDEX(products!$A$1:$G$49,MATCH(RFM_prep!$D628,products!$A$1:$A$49,0),MATCH(RFM_prep!H$2,products!$A$1:$G$1,0))</f>
        <v>Rob</v>
      </c>
      <c r="I628">
        <f>INDEX(products!$A$1:$G$49,MATCH(RFM_prep!$D628,products!$A$1:$A$49,0),MATCH(RFM_prep!I$2,products!$A$1:$G$1,0))</f>
        <v>7.169999999999999</v>
      </c>
      <c r="J628">
        <f>I628*E628</f>
        <v>35.849999999999994</v>
      </c>
      <c r="K628" t="str">
        <f>_xlfn.XLOOKUP(C628,customers!$A$2:$A$1001,customers!$I$2:$I$1001,,0)</f>
        <v>No</v>
      </c>
      <c r="L628" t="str">
        <f t="shared" si="45"/>
        <v>776</v>
      </c>
      <c r="N628" s="6" t="s">
        <v>5862</v>
      </c>
      <c r="O628" s="8">
        <v>44703</v>
      </c>
      <c r="P628" s="7">
        <v>1</v>
      </c>
      <c r="Q628" s="7">
        <v>14.339999999999998</v>
      </c>
      <c r="S628" t="s">
        <v>5862</v>
      </c>
      <c r="T628" s="8">
        <v>44703</v>
      </c>
      <c r="U628">
        <v>1</v>
      </c>
      <c r="V628">
        <v>14.339999999999998</v>
      </c>
      <c r="W628" s="7">
        <v>90</v>
      </c>
      <c r="X628">
        <f t="shared" si="46"/>
        <v>9</v>
      </c>
      <c r="Y628">
        <f t="shared" si="47"/>
        <v>0</v>
      </c>
      <c r="Z628">
        <f t="shared" si="48"/>
        <v>2</v>
      </c>
      <c r="AA628" s="10">
        <f t="shared" si="49"/>
        <v>3.6666666666666665</v>
      </c>
      <c r="AB628"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Need Attention</v>
      </c>
      <c r="AC628" t="str">
        <f>_xlfn.XLOOKUP(table_RFM_processed[[#This Row],[Customer ID]],table_RFM_preprocess[Customer ID],table_RFM_preprocess[Loyalty Card],,0)</f>
        <v>Yes</v>
      </c>
    </row>
    <row r="629" spans="1:29" x14ac:dyDescent="0.25">
      <c r="A629" s="2" t="s">
        <v>4023</v>
      </c>
      <c r="B629" s="3">
        <v>43526</v>
      </c>
      <c r="C629" s="2" t="s">
        <v>4024</v>
      </c>
      <c r="D629" t="s">
        <v>6175</v>
      </c>
      <c r="E629" s="2">
        <v>3</v>
      </c>
      <c r="F629" s="2" t="str">
        <f>_xlfn.XLOOKUP(C629,customers!$A$2:$A$1001,customers!$B$2:$B$1001,,0)</f>
        <v>Wallis Bernth</v>
      </c>
      <c r="G629" s="2" t="str">
        <f>_xlfn.XLOOKUP(C629,customers!$A$1:$A$1001,customers!$G$1:$G$1001,,0)</f>
        <v>United States</v>
      </c>
      <c r="H629" t="str">
        <f>INDEX(products!$A$1:$G$49,MATCH(RFM_prep!$D629,products!$A$1:$A$49,0),MATCH(RFM_prep!H$2,products!$A$1:$G$1,0))</f>
        <v>Ara</v>
      </c>
      <c r="I629">
        <f>INDEX(products!$A$1:$G$49,MATCH(RFM_prep!$D629,products!$A$1:$A$49,0),MATCH(RFM_prep!I$2,products!$A$1:$G$1,0))</f>
        <v>25.874999999999996</v>
      </c>
      <c r="J629">
        <f>I629*E629</f>
        <v>77.624999999999986</v>
      </c>
      <c r="K629" t="str">
        <f>_xlfn.XLOOKUP(C629,customers!$A$2:$A$1001,customers!$I$2:$I$1001,,0)</f>
        <v>No</v>
      </c>
      <c r="L629" t="str">
        <f t="shared" si="45"/>
        <v>1267</v>
      </c>
      <c r="N629" s="6" t="s">
        <v>5939</v>
      </c>
      <c r="O629" s="8">
        <v>43865</v>
      </c>
      <c r="P629" s="7">
        <v>1</v>
      </c>
      <c r="Q629" s="7">
        <v>22.274999999999999</v>
      </c>
      <c r="S629" t="s">
        <v>5939</v>
      </c>
      <c r="T629" s="8">
        <v>43865</v>
      </c>
      <c r="U629">
        <v>1</v>
      </c>
      <c r="V629">
        <v>22.274999999999999</v>
      </c>
      <c r="W629" s="7">
        <v>928</v>
      </c>
      <c r="X629">
        <f t="shared" si="46"/>
        <v>2</v>
      </c>
      <c r="Y629">
        <f t="shared" si="47"/>
        <v>0</v>
      </c>
      <c r="Z629">
        <f t="shared" si="48"/>
        <v>3</v>
      </c>
      <c r="AA629" s="10">
        <f t="shared" si="49"/>
        <v>1.6666666666666667</v>
      </c>
      <c r="AB629"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At Risk</v>
      </c>
      <c r="AC629" t="str">
        <f>_xlfn.XLOOKUP(table_RFM_processed[[#This Row],[Customer ID]],table_RFM_preprocess[Customer ID],table_RFM_preprocess[Loyalty Card],,0)</f>
        <v>No</v>
      </c>
    </row>
    <row r="630" spans="1:29" x14ac:dyDescent="0.25">
      <c r="A630" s="2" t="s">
        <v>4029</v>
      </c>
      <c r="B630" s="3">
        <v>44682</v>
      </c>
      <c r="C630" s="2" t="s">
        <v>4030</v>
      </c>
      <c r="D630" t="s">
        <v>6166</v>
      </c>
      <c r="E630" s="2">
        <v>2</v>
      </c>
      <c r="F630" s="2" t="str">
        <f>_xlfn.XLOOKUP(C630,customers!$A$2:$A$1001,customers!$B$2:$B$1001,,0)</f>
        <v>Byron Acarson</v>
      </c>
      <c r="G630" s="2" t="str">
        <f>_xlfn.XLOOKUP(C630,customers!$A$1:$A$1001,customers!$G$1:$G$1001,,0)</f>
        <v>United States</v>
      </c>
      <c r="H630" t="str">
        <f>INDEX(products!$A$1:$G$49,MATCH(RFM_prep!$D630,products!$A$1:$A$49,0),MATCH(RFM_prep!H$2,products!$A$1:$G$1,0))</f>
        <v>Exc</v>
      </c>
      <c r="I630">
        <f>INDEX(products!$A$1:$G$49,MATCH(RFM_prep!$D630,products!$A$1:$A$49,0),MATCH(RFM_prep!I$2,products!$A$1:$G$1,0))</f>
        <v>31.624999999999996</v>
      </c>
      <c r="J630">
        <f>I630*E630</f>
        <v>63.249999999999993</v>
      </c>
      <c r="K630" t="str">
        <f>_xlfn.XLOOKUP(C630,customers!$A$2:$A$1001,customers!$I$2:$I$1001,,0)</f>
        <v>Yes</v>
      </c>
      <c r="L630" t="str">
        <f t="shared" si="45"/>
        <v>111</v>
      </c>
      <c r="N630" s="6" t="s">
        <v>4748</v>
      </c>
      <c r="O630" s="8">
        <v>44704</v>
      </c>
      <c r="P630" s="7">
        <v>1</v>
      </c>
      <c r="Q630" s="7">
        <v>29.849999999999998</v>
      </c>
      <c r="S630" t="s">
        <v>4748</v>
      </c>
      <c r="T630" s="8">
        <v>44704</v>
      </c>
      <c r="U630">
        <v>1</v>
      </c>
      <c r="V630">
        <v>29.849999999999998</v>
      </c>
      <c r="W630" s="7">
        <v>89</v>
      </c>
      <c r="X630">
        <f t="shared" si="46"/>
        <v>9</v>
      </c>
      <c r="Y630">
        <f t="shared" si="47"/>
        <v>0</v>
      </c>
      <c r="Z630">
        <f t="shared" si="48"/>
        <v>4</v>
      </c>
      <c r="AA630" s="10">
        <f t="shared" si="49"/>
        <v>4.333333333333333</v>
      </c>
      <c r="AB630"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Need Attention</v>
      </c>
      <c r="AC630" t="str">
        <f>_xlfn.XLOOKUP(table_RFM_processed[[#This Row],[Customer ID]],table_RFM_preprocess[Customer ID],table_RFM_preprocess[Loyalty Card],,0)</f>
        <v>No</v>
      </c>
    </row>
    <row r="631" spans="1:29" x14ac:dyDescent="0.25">
      <c r="A631" s="2" t="s">
        <v>4035</v>
      </c>
      <c r="B631" s="3">
        <v>44680</v>
      </c>
      <c r="C631" s="2" t="s">
        <v>4036</v>
      </c>
      <c r="D631" t="s">
        <v>6184</v>
      </c>
      <c r="E631" s="2">
        <v>6</v>
      </c>
      <c r="F631" s="2" t="str">
        <f>_xlfn.XLOOKUP(C631,customers!$A$2:$A$1001,customers!$B$2:$B$1001,,0)</f>
        <v>Faunie Brigham</v>
      </c>
      <c r="G631" s="2" t="str">
        <f>_xlfn.XLOOKUP(C631,customers!$A$1:$A$1001,customers!$G$1:$G$1001,,0)</f>
        <v>Ireland</v>
      </c>
      <c r="H631" t="str">
        <f>INDEX(products!$A$1:$G$49,MATCH(RFM_prep!$D631,products!$A$1:$A$49,0),MATCH(RFM_prep!H$2,products!$A$1:$G$1,0))</f>
        <v>Exc</v>
      </c>
      <c r="I631">
        <f>INDEX(products!$A$1:$G$49,MATCH(RFM_prep!$D631,products!$A$1:$A$49,0),MATCH(RFM_prep!I$2,products!$A$1:$G$1,0))</f>
        <v>4.4550000000000001</v>
      </c>
      <c r="J631">
        <f>I631*E631</f>
        <v>26.73</v>
      </c>
      <c r="K631" t="str">
        <f>_xlfn.XLOOKUP(C631,customers!$A$2:$A$1001,customers!$I$2:$I$1001,,0)</f>
        <v>Yes</v>
      </c>
      <c r="L631" t="str">
        <f t="shared" si="45"/>
        <v>113</v>
      </c>
      <c r="N631" s="6" t="s">
        <v>4529</v>
      </c>
      <c r="O631" s="8">
        <v>44504</v>
      </c>
      <c r="P631" s="7">
        <v>1</v>
      </c>
      <c r="Q631" s="7">
        <v>89.1</v>
      </c>
      <c r="S631" t="s">
        <v>4529</v>
      </c>
      <c r="T631" s="8">
        <v>44504</v>
      </c>
      <c r="U631">
        <v>1</v>
      </c>
      <c r="V631">
        <v>89.1</v>
      </c>
      <c r="W631" s="7">
        <v>289</v>
      </c>
      <c r="X631">
        <f t="shared" si="46"/>
        <v>7</v>
      </c>
      <c r="Y631">
        <f t="shared" si="47"/>
        <v>0</v>
      </c>
      <c r="Z631">
        <f t="shared" si="48"/>
        <v>8</v>
      </c>
      <c r="AA631" s="10">
        <f t="shared" si="49"/>
        <v>5</v>
      </c>
      <c r="AB631"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Potential Promising</v>
      </c>
      <c r="AC631" t="str">
        <f>_xlfn.XLOOKUP(table_RFM_processed[[#This Row],[Customer ID]],table_RFM_preprocess[Customer ID],table_RFM_preprocess[Loyalty Card],,0)</f>
        <v>No</v>
      </c>
    </row>
    <row r="632" spans="1:29" x14ac:dyDescent="0.25">
      <c r="A632" s="2" t="s">
        <v>4035</v>
      </c>
      <c r="B632" s="3">
        <v>44680</v>
      </c>
      <c r="C632" s="2" t="s">
        <v>4036</v>
      </c>
      <c r="D632" t="s">
        <v>6169</v>
      </c>
      <c r="E632" s="2">
        <v>4</v>
      </c>
      <c r="F632" s="2" t="str">
        <f>_xlfn.XLOOKUP(C632,customers!$A$2:$A$1001,customers!$B$2:$B$1001,,0)</f>
        <v>Faunie Brigham</v>
      </c>
      <c r="G632" s="2" t="str">
        <f>_xlfn.XLOOKUP(C632,customers!$A$1:$A$1001,customers!$G$1:$G$1001,,0)</f>
        <v>Ireland</v>
      </c>
      <c r="H632" t="str">
        <f>INDEX(products!$A$1:$G$49,MATCH(RFM_prep!$D632,products!$A$1:$A$49,0),MATCH(RFM_prep!H$2,products!$A$1:$G$1,0))</f>
        <v>Lib</v>
      </c>
      <c r="I632">
        <f>INDEX(products!$A$1:$G$49,MATCH(RFM_prep!$D632,products!$A$1:$A$49,0),MATCH(RFM_prep!I$2,products!$A$1:$G$1,0))</f>
        <v>7.77</v>
      </c>
      <c r="J632">
        <f>I632*E632</f>
        <v>31.08</v>
      </c>
      <c r="K632" t="str">
        <f>_xlfn.XLOOKUP(C632,customers!$A$2:$A$1001,customers!$I$2:$I$1001,,0)</f>
        <v>Yes</v>
      </c>
      <c r="L632" t="str">
        <f t="shared" si="45"/>
        <v>113</v>
      </c>
      <c r="N632" s="6" t="s">
        <v>5810</v>
      </c>
      <c r="O632" s="8">
        <v>44674</v>
      </c>
      <c r="P632" s="7">
        <v>1</v>
      </c>
      <c r="Q632" s="7">
        <v>15.54</v>
      </c>
      <c r="S632" t="s">
        <v>5810</v>
      </c>
      <c r="T632" s="8">
        <v>44674</v>
      </c>
      <c r="U632">
        <v>1</v>
      </c>
      <c r="V632">
        <v>15.54</v>
      </c>
      <c r="W632" s="7">
        <v>119</v>
      </c>
      <c r="X632">
        <f t="shared" si="46"/>
        <v>9</v>
      </c>
      <c r="Y632">
        <f t="shared" si="47"/>
        <v>0</v>
      </c>
      <c r="Z632">
        <f t="shared" si="48"/>
        <v>2</v>
      </c>
      <c r="AA632" s="10">
        <f t="shared" si="49"/>
        <v>3.6666666666666665</v>
      </c>
      <c r="AB632"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Need Attention</v>
      </c>
      <c r="AC632" t="str">
        <f>_xlfn.XLOOKUP(table_RFM_processed[[#This Row],[Customer ID]],table_RFM_preprocess[Customer ID],table_RFM_preprocess[Loyalty Card],,0)</f>
        <v>Yes</v>
      </c>
    </row>
    <row r="633" spans="1:29" x14ac:dyDescent="0.25">
      <c r="A633" s="2" t="s">
        <v>4035</v>
      </c>
      <c r="B633" s="3">
        <v>44680</v>
      </c>
      <c r="C633" s="2" t="s">
        <v>4036</v>
      </c>
      <c r="D633" t="s">
        <v>6154</v>
      </c>
      <c r="E633" s="2">
        <v>1</v>
      </c>
      <c r="F633" s="2" t="str">
        <f>_xlfn.XLOOKUP(C633,customers!$A$2:$A$1001,customers!$B$2:$B$1001,,0)</f>
        <v>Faunie Brigham</v>
      </c>
      <c r="G633" s="2" t="str">
        <f>_xlfn.XLOOKUP(C633,customers!$A$1:$A$1001,customers!$G$1:$G$1001,,0)</f>
        <v>Ireland</v>
      </c>
      <c r="H633" t="str">
        <f>INDEX(products!$A$1:$G$49,MATCH(RFM_prep!$D633,products!$A$1:$A$49,0),MATCH(RFM_prep!H$2,products!$A$1:$G$1,0))</f>
        <v>Ara</v>
      </c>
      <c r="I633">
        <f>INDEX(products!$A$1:$G$49,MATCH(RFM_prep!$D633,products!$A$1:$A$49,0),MATCH(RFM_prep!I$2,products!$A$1:$G$1,0))</f>
        <v>2.9849999999999999</v>
      </c>
      <c r="J633">
        <f>I633*E633</f>
        <v>2.9849999999999999</v>
      </c>
      <c r="K633" t="str">
        <f>_xlfn.XLOOKUP(C633,customers!$A$2:$A$1001,customers!$I$2:$I$1001,,0)</f>
        <v>Yes</v>
      </c>
      <c r="L633" t="str">
        <f t="shared" si="45"/>
        <v>113</v>
      </c>
      <c r="N633" s="6" t="s">
        <v>2656</v>
      </c>
      <c r="O633" s="8">
        <v>43870</v>
      </c>
      <c r="P633" s="7">
        <v>1</v>
      </c>
      <c r="Q633" s="7">
        <v>119.13999999999999</v>
      </c>
      <c r="S633" t="s">
        <v>2656</v>
      </c>
      <c r="T633" s="8">
        <v>43870</v>
      </c>
      <c r="U633">
        <v>1</v>
      </c>
      <c r="V633">
        <v>119.13999999999999</v>
      </c>
      <c r="W633" s="7">
        <v>923</v>
      </c>
      <c r="X633">
        <f t="shared" si="46"/>
        <v>2</v>
      </c>
      <c r="Y633">
        <f t="shared" si="47"/>
        <v>0</v>
      </c>
      <c r="Z633">
        <f t="shared" si="48"/>
        <v>9</v>
      </c>
      <c r="AA633" s="10">
        <f t="shared" si="49"/>
        <v>3.6666666666666665</v>
      </c>
      <c r="AB633"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Need Attention</v>
      </c>
      <c r="AC633" t="str">
        <f>_xlfn.XLOOKUP(table_RFM_processed[[#This Row],[Customer ID]],table_RFM_preprocess[Customer ID],table_RFM_preprocess[Loyalty Card],,0)</f>
        <v>No</v>
      </c>
    </row>
    <row r="634" spans="1:29" x14ac:dyDescent="0.25">
      <c r="A634" s="2" t="s">
        <v>4035</v>
      </c>
      <c r="B634" s="3">
        <v>44680</v>
      </c>
      <c r="C634" s="2" t="s">
        <v>4036</v>
      </c>
      <c r="D634" t="s">
        <v>6149</v>
      </c>
      <c r="E634" s="2">
        <v>5</v>
      </c>
      <c r="F634" s="2" t="str">
        <f>_xlfn.XLOOKUP(C634,customers!$A$2:$A$1001,customers!$B$2:$B$1001,,0)</f>
        <v>Faunie Brigham</v>
      </c>
      <c r="G634" s="2" t="str">
        <f>_xlfn.XLOOKUP(C634,customers!$A$1:$A$1001,customers!$G$1:$G$1001,,0)</f>
        <v>Ireland</v>
      </c>
      <c r="H634" t="str">
        <f>INDEX(products!$A$1:$G$49,MATCH(RFM_prep!$D634,products!$A$1:$A$49,0),MATCH(RFM_prep!H$2,products!$A$1:$G$1,0))</f>
        <v>Rob</v>
      </c>
      <c r="I634">
        <f>INDEX(products!$A$1:$G$49,MATCH(RFM_prep!$D634,products!$A$1:$A$49,0),MATCH(RFM_prep!I$2,products!$A$1:$G$1,0))</f>
        <v>20.584999999999997</v>
      </c>
      <c r="J634">
        <f>I634*E634</f>
        <v>102.92499999999998</v>
      </c>
      <c r="K634" t="str">
        <f>_xlfn.XLOOKUP(C634,customers!$A$2:$A$1001,customers!$I$2:$I$1001,,0)</f>
        <v>Yes</v>
      </c>
      <c r="L634" t="str">
        <f t="shared" si="45"/>
        <v>113</v>
      </c>
      <c r="N634" s="6" t="s">
        <v>2358</v>
      </c>
      <c r="O634" s="8">
        <v>43989</v>
      </c>
      <c r="P634" s="7">
        <v>1</v>
      </c>
      <c r="Q634" s="7">
        <v>22.884999999999998</v>
      </c>
      <c r="S634" t="s">
        <v>2358</v>
      </c>
      <c r="T634" s="8">
        <v>43989</v>
      </c>
      <c r="U634">
        <v>1</v>
      </c>
      <c r="V634">
        <v>22.884999999999998</v>
      </c>
      <c r="W634" s="7">
        <v>804</v>
      </c>
      <c r="X634">
        <f t="shared" si="46"/>
        <v>3</v>
      </c>
      <c r="Y634">
        <f t="shared" si="47"/>
        <v>0</v>
      </c>
      <c r="Z634">
        <f t="shared" si="48"/>
        <v>3</v>
      </c>
      <c r="AA634" s="10">
        <f t="shared" si="49"/>
        <v>2</v>
      </c>
      <c r="AB634"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At Risk</v>
      </c>
      <c r="AC634" t="str">
        <f>_xlfn.XLOOKUP(table_RFM_processed[[#This Row],[Customer ID]],table_RFM_preprocess[Customer ID],table_RFM_preprocess[Loyalty Card],,0)</f>
        <v>Yes</v>
      </c>
    </row>
    <row r="635" spans="1:29" x14ac:dyDescent="0.25">
      <c r="A635" s="2" t="s">
        <v>4056</v>
      </c>
      <c r="B635" s="3">
        <v>44049</v>
      </c>
      <c r="C635" s="2" t="s">
        <v>4057</v>
      </c>
      <c r="D635" t="s">
        <v>6176</v>
      </c>
      <c r="E635" s="2">
        <v>4</v>
      </c>
      <c r="F635" s="2" t="str">
        <f>_xlfn.XLOOKUP(C635,customers!$A$2:$A$1001,customers!$B$2:$B$1001,,0)</f>
        <v>Marjorie Yoxen</v>
      </c>
      <c r="G635" s="2" t="str">
        <f>_xlfn.XLOOKUP(C635,customers!$A$1:$A$1001,customers!$G$1:$G$1001,,0)</f>
        <v>United States</v>
      </c>
      <c r="H635" t="str">
        <f>INDEX(products!$A$1:$G$49,MATCH(RFM_prep!$D635,products!$A$1:$A$49,0),MATCH(RFM_prep!H$2,products!$A$1:$G$1,0))</f>
        <v>Exc</v>
      </c>
      <c r="I635">
        <f>INDEX(products!$A$1:$G$49,MATCH(RFM_prep!$D635,products!$A$1:$A$49,0),MATCH(RFM_prep!I$2,products!$A$1:$G$1,0))</f>
        <v>8.91</v>
      </c>
      <c r="J635">
        <f>I635*E635</f>
        <v>35.64</v>
      </c>
      <c r="K635" t="str">
        <f>_xlfn.XLOOKUP(C635,customers!$A$2:$A$1001,customers!$I$2:$I$1001,,0)</f>
        <v>No</v>
      </c>
      <c r="L635" t="str">
        <f t="shared" si="45"/>
        <v>744</v>
      </c>
      <c r="N635" s="6" t="s">
        <v>892</v>
      </c>
      <c r="O635" s="8">
        <v>44200</v>
      </c>
      <c r="P635" s="7">
        <v>1</v>
      </c>
      <c r="Q635" s="7">
        <v>9.51</v>
      </c>
      <c r="S635" t="s">
        <v>892</v>
      </c>
      <c r="T635" s="8">
        <v>44200</v>
      </c>
      <c r="U635">
        <v>1</v>
      </c>
      <c r="V635">
        <v>9.51</v>
      </c>
      <c r="W635" s="7">
        <v>593</v>
      </c>
      <c r="X635">
        <f t="shared" si="46"/>
        <v>5</v>
      </c>
      <c r="Y635">
        <f t="shared" si="47"/>
        <v>0</v>
      </c>
      <c r="Z635">
        <f t="shared" si="48"/>
        <v>1</v>
      </c>
      <c r="AA635" s="10">
        <f t="shared" si="49"/>
        <v>2</v>
      </c>
      <c r="AB635"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At Risk</v>
      </c>
      <c r="AC635" t="str">
        <f>_xlfn.XLOOKUP(table_RFM_processed[[#This Row],[Customer ID]],table_RFM_preprocess[Customer ID],table_RFM_preprocess[Loyalty Card],,0)</f>
        <v>No</v>
      </c>
    </row>
    <row r="636" spans="1:29" x14ac:dyDescent="0.25">
      <c r="A636" s="2" t="s">
        <v>4062</v>
      </c>
      <c r="B636" s="3">
        <v>43820</v>
      </c>
      <c r="C636" s="2" t="s">
        <v>4063</v>
      </c>
      <c r="D636" t="s">
        <v>6179</v>
      </c>
      <c r="E636" s="2">
        <v>4</v>
      </c>
      <c r="F636" s="2" t="str">
        <f>_xlfn.XLOOKUP(C636,customers!$A$2:$A$1001,customers!$B$2:$B$1001,,0)</f>
        <v>Gaspar McGavin</v>
      </c>
      <c r="G636" s="2" t="str">
        <f>_xlfn.XLOOKUP(C636,customers!$A$1:$A$1001,customers!$G$1:$G$1001,,0)</f>
        <v>United States</v>
      </c>
      <c r="H636" t="str">
        <f>INDEX(products!$A$1:$G$49,MATCH(RFM_prep!$D636,products!$A$1:$A$49,0),MATCH(RFM_prep!H$2,products!$A$1:$G$1,0))</f>
        <v>Rob</v>
      </c>
      <c r="I636">
        <f>INDEX(products!$A$1:$G$49,MATCH(RFM_prep!$D636,products!$A$1:$A$49,0),MATCH(RFM_prep!I$2,products!$A$1:$G$1,0))</f>
        <v>11.95</v>
      </c>
      <c r="J636">
        <f>I636*E636</f>
        <v>47.8</v>
      </c>
      <c r="K636" t="str">
        <f>_xlfn.XLOOKUP(C636,customers!$A$2:$A$1001,customers!$I$2:$I$1001,,0)</f>
        <v>No</v>
      </c>
      <c r="L636" t="str">
        <f t="shared" si="45"/>
        <v>973</v>
      </c>
      <c r="N636" s="6" t="s">
        <v>3928</v>
      </c>
      <c r="O636" s="8">
        <v>44147</v>
      </c>
      <c r="P636" s="7">
        <v>1</v>
      </c>
      <c r="Q636" s="7">
        <v>26.19</v>
      </c>
      <c r="S636" t="s">
        <v>3928</v>
      </c>
      <c r="T636" s="8">
        <v>44147</v>
      </c>
      <c r="U636">
        <v>1</v>
      </c>
      <c r="V636">
        <v>26.19</v>
      </c>
      <c r="W636" s="7">
        <v>646</v>
      </c>
      <c r="X636">
        <f t="shared" si="46"/>
        <v>4</v>
      </c>
      <c r="Y636">
        <f t="shared" si="47"/>
        <v>0</v>
      </c>
      <c r="Z636">
        <f t="shared" si="48"/>
        <v>4</v>
      </c>
      <c r="AA636" s="10">
        <f t="shared" si="49"/>
        <v>2.6666666666666665</v>
      </c>
      <c r="AB636"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At Risk</v>
      </c>
      <c r="AC636" t="str">
        <f>_xlfn.XLOOKUP(table_RFM_processed[[#This Row],[Customer ID]],table_RFM_preprocess[Customer ID],table_RFM_preprocess[Loyalty Card],,0)</f>
        <v>Yes</v>
      </c>
    </row>
    <row r="637" spans="1:29" x14ac:dyDescent="0.25">
      <c r="A637" s="2" t="s">
        <v>4068</v>
      </c>
      <c r="B637" s="3">
        <v>43940</v>
      </c>
      <c r="C637" s="2" t="s">
        <v>4069</v>
      </c>
      <c r="D637" t="s">
        <v>6162</v>
      </c>
      <c r="E637" s="2">
        <v>3</v>
      </c>
      <c r="F637" s="2" t="str">
        <f>_xlfn.XLOOKUP(C637,customers!$A$2:$A$1001,customers!$B$2:$B$1001,,0)</f>
        <v>Lindy Uttermare</v>
      </c>
      <c r="G637" s="2" t="str">
        <f>_xlfn.XLOOKUP(C637,customers!$A$1:$A$1001,customers!$G$1:$G$1001,,0)</f>
        <v>United States</v>
      </c>
      <c r="H637" t="str">
        <f>INDEX(products!$A$1:$G$49,MATCH(RFM_prep!$D637,products!$A$1:$A$49,0),MATCH(RFM_prep!H$2,products!$A$1:$G$1,0))</f>
        <v>Lib</v>
      </c>
      <c r="I637">
        <f>INDEX(products!$A$1:$G$49,MATCH(RFM_prep!$D637,products!$A$1:$A$49,0),MATCH(RFM_prep!I$2,products!$A$1:$G$1,0))</f>
        <v>14.55</v>
      </c>
      <c r="J637">
        <f>I637*E637</f>
        <v>43.650000000000006</v>
      </c>
      <c r="K637" t="str">
        <f>_xlfn.XLOOKUP(C637,customers!$A$2:$A$1001,customers!$I$2:$I$1001,,0)</f>
        <v>No</v>
      </c>
      <c r="L637" t="str">
        <f t="shared" si="45"/>
        <v>853</v>
      </c>
      <c r="N637" s="6" t="s">
        <v>1683</v>
      </c>
      <c r="O637" s="8">
        <v>43921</v>
      </c>
      <c r="P637" s="7">
        <v>1</v>
      </c>
      <c r="Q637" s="7">
        <v>14.58</v>
      </c>
      <c r="S637" t="s">
        <v>1683</v>
      </c>
      <c r="T637" s="8">
        <v>43921</v>
      </c>
      <c r="U637">
        <v>1</v>
      </c>
      <c r="V637">
        <v>14.58</v>
      </c>
      <c r="W637" s="7">
        <v>872</v>
      </c>
      <c r="X637">
        <f t="shared" si="46"/>
        <v>3</v>
      </c>
      <c r="Y637">
        <f t="shared" si="47"/>
        <v>0</v>
      </c>
      <c r="Z637">
        <f t="shared" si="48"/>
        <v>2</v>
      </c>
      <c r="AA637" s="10">
        <f t="shared" si="49"/>
        <v>1.6666666666666667</v>
      </c>
      <c r="AB637"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At Risk</v>
      </c>
      <c r="AC637" t="str">
        <f>_xlfn.XLOOKUP(table_RFM_processed[[#This Row],[Customer ID]],table_RFM_preprocess[Customer ID],table_RFM_preprocess[Loyalty Card],,0)</f>
        <v>Yes</v>
      </c>
    </row>
    <row r="638" spans="1:29" x14ac:dyDescent="0.25">
      <c r="A638" s="2" t="s">
        <v>4074</v>
      </c>
      <c r="B638" s="3">
        <v>44578</v>
      </c>
      <c r="C638" s="2" t="s">
        <v>4075</v>
      </c>
      <c r="D638" t="s">
        <v>6176</v>
      </c>
      <c r="E638" s="2">
        <v>4</v>
      </c>
      <c r="F638" s="2" t="str">
        <f>_xlfn.XLOOKUP(C638,customers!$A$2:$A$1001,customers!$B$2:$B$1001,,0)</f>
        <v>Eal D'Ambrogio</v>
      </c>
      <c r="G638" s="2" t="str">
        <f>_xlfn.XLOOKUP(C638,customers!$A$1:$A$1001,customers!$G$1:$G$1001,,0)</f>
        <v>United States</v>
      </c>
      <c r="H638" t="str">
        <f>INDEX(products!$A$1:$G$49,MATCH(RFM_prep!$D638,products!$A$1:$A$49,0),MATCH(RFM_prep!H$2,products!$A$1:$G$1,0))</f>
        <v>Exc</v>
      </c>
      <c r="I638">
        <f>INDEX(products!$A$1:$G$49,MATCH(RFM_prep!$D638,products!$A$1:$A$49,0),MATCH(RFM_prep!I$2,products!$A$1:$G$1,0))</f>
        <v>8.91</v>
      </c>
      <c r="J638">
        <f>I638*E638</f>
        <v>35.64</v>
      </c>
      <c r="K638" t="str">
        <f>_xlfn.XLOOKUP(C638,customers!$A$2:$A$1001,customers!$I$2:$I$1001,,0)</f>
        <v>Yes</v>
      </c>
      <c r="L638" t="str">
        <f t="shared" si="45"/>
        <v>215</v>
      </c>
      <c r="N638" s="6" t="s">
        <v>844</v>
      </c>
      <c r="O638" s="8">
        <v>43868</v>
      </c>
      <c r="P638" s="7">
        <v>1</v>
      </c>
      <c r="Q638" s="7">
        <v>6.75</v>
      </c>
      <c r="S638" t="s">
        <v>844</v>
      </c>
      <c r="T638" s="8">
        <v>43868</v>
      </c>
      <c r="U638">
        <v>1</v>
      </c>
      <c r="V638">
        <v>6.75</v>
      </c>
      <c r="W638" s="7">
        <v>925</v>
      </c>
      <c r="X638">
        <f t="shared" si="46"/>
        <v>2</v>
      </c>
      <c r="Y638">
        <f t="shared" si="47"/>
        <v>0</v>
      </c>
      <c r="Z638">
        <f t="shared" si="48"/>
        <v>0</v>
      </c>
      <c r="AA638" s="10">
        <f t="shared" si="49"/>
        <v>0.66666666666666663</v>
      </c>
      <c r="AB638"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Lost</v>
      </c>
      <c r="AC638" t="str">
        <f>_xlfn.XLOOKUP(table_RFM_processed[[#This Row],[Customer ID]],table_RFM_preprocess[Customer ID],table_RFM_preprocess[Loyalty Card],,0)</f>
        <v>No</v>
      </c>
    </row>
    <row r="639" spans="1:29" x14ac:dyDescent="0.25">
      <c r="A639" s="2" t="s">
        <v>4080</v>
      </c>
      <c r="B639" s="3">
        <v>43487</v>
      </c>
      <c r="C639" s="2" t="s">
        <v>4081</v>
      </c>
      <c r="D639" t="s">
        <v>6170</v>
      </c>
      <c r="E639" s="2">
        <v>6</v>
      </c>
      <c r="F639" s="2" t="str">
        <f>_xlfn.XLOOKUP(C639,customers!$A$2:$A$1001,customers!$B$2:$B$1001,,0)</f>
        <v>Carolee Winchcombe</v>
      </c>
      <c r="G639" s="2" t="str">
        <f>_xlfn.XLOOKUP(C639,customers!$A$1:$A$1001,customers!$G$1:$G$1001,,0)</f>
        <v>United States</v>
      </c>
      <c r="H639" t="str">
        <f>INDEX(products!$A$1:$G$49,MATCH(RFM_prep!$D639,products!$A$1:$A$49,0),MATCH(RFM_prep!H$2,products!$A$1:$G$1,0))</f>
        <v>Lib</v>
      </c>
      <c r="I639">
        <f>INDEX(products!$A$1:$G$49,MATCH(RFM_prep!$D639,products!$A$1:$A$49,0),MATCH(RFM_prep!I$2,products!$A$1:$G$1,0))</f>
        <v>15.85</v>
      </c>
      <c r="J639">
        <f>I639*E639</f>
        <v>95.1</v>
      </c>
      <c r="K639" t="str">
        <f>_xlfn.XLOOKUP(C639,customers!$A$2:$A$1001,customers!$I$2:$I$1001,,0)</f>
        <v>Yes</v>
      </c>
      <c r="L639" t="str">
        <f t="shared" si="45"/>
        <v>1306</v>
      </c>
      <c r="N639" s="6" t="s">
        <v>886</v>
      </c>
      <c r="O639" s="8">
        <v>43646</v>
      </c>
      <c r="P639" s="7">
        <v>1</v>
      </c>
      <c r="Q639" s="7">
        <v>136.61999999999998</v>
      </c>
      <c r="S639" t="s">
        <v>886</v>
      </c>
      <c r="T639" s="8">
        <v>43646</v>
      </c>
      <c r="U639">
        <v>1</v>
      </c>
      <c r="V639">
        <v>136.61999999999998</v>
      </c>
      <c r="W639" s="7">
        <v>1147</v>
      </c>
      <c r="X639">
        <f t="shared" si="46"/>
        <v>1</v>
      </c>
      <c r="Y639">
        <f t="shared" si="47"/>
        <v>0</v>
      </c>
      <c r="Z639">
        <f t="shared" si="48"/>
        <v>9</v>
      </c>
      <c r="AA639" s="10">
        <f t="shared" si="49"/>
        <v>3.3333333333333335</v>
      </c>
      <c r="AB639"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Need Attention</v>
      </c>
      <c r="AC639" t="str">
        <f>_xlfn.XLOOKUP(table_RFM_processed[[#This Row],[Customer ID]],table_RFM_preprocess[Customer ID],table_RFM_preprocess[Loyalty Card],,0)</f>
        <v>No</v>
      </c>
    </row>
    <row r="640" spans="1:29" x14ac:dyDescent="0.25">
      <c r="A640" s="2" t="s">
        <v>4086</v>
      </c>
      <c r="B640" s="3">
        <v>43889</v>
      </c>
      <c r="C640" s="2" t="s">
        <v>4087</v>
      </c>
      <c r="D640" t="s">
        <v>6166</v>
      </c>
      <c r="E640" s="2">
        <v>1</v>
      </c>
      <c r="F640" s="2" t="str">
        <f>_xlfn.XLOOKUP(C640,customers!$A$2:$A$1001,customers!$B$2:$B$1001,,0)</f>
        <v>Benedikta Paumier</v>
      </c>
      <c r="G640" s="2" t="str">
        <f>_xlfn.XLOOKUP(C640,customers!$A$1:$A$1001,customers!$G$1:$G$1001,,0)</f>
        <v>Ireland</v>
      </c>
      <c r="H640" t="str">
        <f>INDEX(products!$A$1:$G$49,MATCH(RFM_prep!$D640,products!$A$1:$A$49,0),MATCH(RFM_prep!H$2,products!$A$1:$G$1,0))</f>
        <v>Exc</v>
      </c>
      <c r="I640">
        <f>INDEX(products!$A$1:$G$49,MATCH(RFM_prep!$D640,products!$A$1:$A$49,0),MATCH(RFM_prep!I$2,products!$A$1:$G$1,0))</f>
        <v>31.624999999999996</v>
      </c>
      <c r="J640">
        <f>I640*E640</f>
        <v>31.624999999999996</v>
      </c>
      <c r="K640" t="str">
        <f>_xlfn.XLOOKUP(C640,customers!$A$2:$A$1001,customers!$I$2:$I$1001,,0)</f>
        <v>Yes</v>
      </c>
      <c r="L640" t="str">
        <f t="shared" si="45"/>
        <v>904</v>
      </c>
      <c r="N640" s="6" t="s">
        <v>3884</v>
      </c>
      <c r="O640" s="8">
        <v>43815</v>
      </c>
      <c r="P640" s="7">
        <v>1</v>
      </c>
      <c r="Q640" s="7">
        <v>109.93999999999998</v>
      </c>
      <c r="S640" t="s">
        <v>3884</v>
      </c>
      <c r="T640" s="8">
        <v>43815</v>
      </c>
      <c r="U640">
        <v>1</v>
      </c>
      <c r="V640">
        <v>109.93999999999998</v>
      </c>
      <c r="W640" s="7">
        <v>978</v>
      </c>
      <c r="X640">
        <f t="shared" si="46"/>
        <v>2</v>
      </c>
      <c r="Y640">
        <f t="shared" si="47"/>
        <v>0</v>
      </c>
      <c r="Z640">
        <f t="shared" si="48"/>
        <v>8</v>
      </c>
      <c r="AA640" s="10">
        <f t="shared" si="49"/>
        <v>3.3333333333333335</v>
      </c>
      <c r="AB640"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Need Attention</v>
      </c>
      <c r="AC640" t="str">
        <f>_xlfn.XLOOKUP(table_RFM_processed[[#This Row],[Customer ID]],table_RFM_preprocess[Customer ID],table_RFM_preprocess[Loyalty Card],,0)</f>
        <v>Yes</v>
      </c>
    </row>
    <row r="641" spans="1:29" x14ac:dyDescent="0.25">
      <c r="A641" s="2" t="s">
        <v>4093</v>
      </c>
      <c r="B641" s="3">
        <v>43684</v>
      </c>
      <c r="C641" s="2" t="s">
        <v>4094</v>
      </c>
      <c r="D641" t="s">
        <v>6175</v>
      </c>
      <c r="E641" s="2">
        <v>3</v>
      </c>
      <c r="F641" s="2" t="str">
        <f>_xlfn.XLOOKUP(C641,customers!$A$2:$A$1001,customers!$B$2:$B$1001,,0)</f>
        <v>Neville Piatto</v>
      </c>
      <c r="G641" s="2" t="str">
        <f>_xlfn.XLOOKUP(C641,customers!$A$1:$A$1001,customers!$G$1:$G$1001,,0)</f>
        <v>Ireland</v>
      </c>
      <c r="H641" t="str">
        <f>INDEX(products!$A$1:$G$49,MATCH(RFM_prep!$D641,products!$A$1:$A$49,0),MATCH(RFM_prep!H$2,products!$A$1:$G$1,0))</f>
        <v>Ara</v>
      </c>
      <c r="I641">
        <f>INDEX(products!$A$1:$G$49,MATCH(RFM_prep!$D641,products!$A$1:$A$49,0),MATCH(RFM_prep!I$2,products!$A$1:$G$1,0))</f>
        <v>25.874999999999996</v>
      </c>
      <c r="J641">
        <f>I641*E641</f>
        <v>77.624999999999986</v>
      </c>
      <c r="K641" t="str">
        <f>_xlfn.XLOOKUP(C641,customers!$A$2:$A$1001,customers!$I$2:$I$1001,,0)</f>
        <v>Yes</v>
      </c>
      <c r="L641" t="str">
        <f t="shared" si="45"/>
        <v>1109</v>
      </c>
      <c r="N641" s="6" t="s">
        <v>3713</v>
      </c>
      <c r="O641" s="8">
        <v>43928</v>
      </c>
      <c r="P641" s="7">
        <v>1</v>
      </c>
      <c r="Q641" s="7">
        <v>27</v>
      </c>
      <c r="S641" t="s">
        <v>3713</v>
      </c>
      <c r="T641" s="8">
        <v>43928</v>
      </c>
      <c r="U641">
        <v>1</v>
      </c>
      <c r="V641">
        <v>27</v>
      </c>
      <c r="W641" s="7">
        <v>865</v>
      </c>
      <c r="X641">
        <f t="shared" si="46"/>
        <v>3</v>
      </c>
      <c r="Y641">
        <f t="shared" si="47"/>
        <v>0</v>
      </c>
      <c r="Z641">
        <f t="shared" si="48"/>
        <v>4</v>
      </c>
      <c r="AA641" s="10">
        <f t="shared" si="49"/>
        <v>2.3333333333333335</v>
      </c>
      <c r="AB641"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At Risk</v>
      </c>
      <c r="AC641" t="str">
        <f>_xlfn.XLOOKUP(table_RFM_processed[[#This Row],[Customer ID]],table_RFM_preprocess[Customer ID],table_RFM_preprocess[Loyalty Card],,0)</f>
        <v>No</v>
      </c>
    </row>
    <row r="642" spans="1:29" x14ac:dyDescent="0.25">
      <c r="A642" s="2" t="s">
        <v>4098</v>
      </c>
      <c r="B642" s="3">
        <v>44331</v>
      </c>
      <c r="C642" s="2" t="s">
        <v>4099</v>
      </c>
      <c r="D642" t="s">
        <v>6150</v>
      </c>
      <c r="E642" s="2">
        <v>1</v>
      </c>
      <c r="F642" s="2" t="str">
        <f>_xlfn.XLOOKUP(C642,customers!$A$2:$A$1001,customers!$B$2:$B$1001,,0)</f>
        <v>Jeno Capey</v>
      </c>
      <c r="G642" s="2" t="str">
        <f>_xlfn.XLOOKUP(C642,customers!$A$1:$A$1001,customers!$G$1:$G$1001,,0)</f>
        <v>United States</v>
      </c>
      <c r="H642" t="str">
        <f>INDEX(products!$A$1:$G$49,MATCH(RFM_prep!$D642,products!$A$1:$A$49,0),MATCH(RFM_prep!H$2,products!$A$1:$G$1,0))</f>
        <v>Lib</v>
      </c>
      <c r="I642">
        <f>INDEX(products!$A$1:$G$49,MATCH(RFM_prep!$D642,products!$A$1:$A$49,0),MATCH(RFM_prep!I$2,products!$A$1:$G$1,0))</f>
        <v>3.8849999999999998</v>
      </c>
      <c r="J642">
        <f>I642*E642</f>
        <v>3.8849999999999998</v>
      </c>
      <c r="K642" t="str">
        <f>_xlfn.XLOOKUP(C642,customers!$A$2:$A$1001,customers!$I$2:$I$1001,,0)</f>
        <v>Yes</v>
      </c>
      <c r="L642" t="str">
        <f t="shared" si="45"/>
        <v>462</v>
      </c>
      <c r="N642" s="6" t="s">
        <v>2216</v>
      </c>
      <c r="O642" s="8">
        <v>43890</v>
      </c>
      <c r="P642" s="7">
        <v>1</v>
      </c>
      <c r="Q642" s="7">
        <v>14.924999999999999</v>
      </c>
      <c r="S642" t="s">
        <v>2216</v>
      </c>
      <c r="T642" s="8">
        <v>43890</v>
      </c>
      <c r="U642">
        <v>1</v>
      </c>
      <c r="V642">
        <v>14.924999999999999</v>
      </c>
      <c r="W642" s="7">
        <v>903</v>
      </c>
      <c r="X642">
        <f t="shared" si="46"/>
        <v>2</v>
      </c>
      <c r="Y642">
        <f t="shared" si="47"/>
        <v>0</v>
      </c>
      <c r="Z642">
        <f t="shared" si="48"/>
        <v>2</v>
      </c>
      <c r="AA642" s="10">
        <f t="shared" si="49"/>
        <v>1.3333333333333333</v>
      </c>
      <c r="AB642"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At Risk</v>
      </c>
      <c r="AC642" t="str">
        <f>_xlfn.XLOOKUP(table_RFM_processed[[#This Row],[Customer ID]],table_RFM_preprocess[Customer ID],table_RFM_preprocess[Loyalty Card],,0)</f>
        <v>No</v>
      </c>
    </row>
    <row r="643" spans="1:29" x14ac:dyDescent="0.25">
      <c r="A643" s="2" t="s">
        <v>4104</v>
      </c>
      <c r="B643" s="3">
        <v>44547</v>
      </c>
      <c r="C643" s="2" t="s">
        <v>4152</v>
      </c>
      <c r="D643" t="s">
        <v>6142</v>
      </c>
      <c r="E643" s="2">
        <v>5</v>
      </c>
      <c r="F643" s="2" t="str">
        <f>_xlfn.XLOOKUP(C643,customers!$A$2:$A$1001,customers!$B$2:$B$1001,,0)</f>
        <v>Tuckie Mathonnet</v>
      </c>
      <c r="G643" s="2" t="str">
        <f>_xlfn.XLOOKUP(C643,customers!$A$1:$A$1001,customers!$G$1:$G$1001,,0)</f>
        <v>United States</v>
      </c>
      <c r="H643" t="str">
        <f>INDEX(products!$A$1:$G$49,MATCH(RFM_prep!$D643,products!$A$1:$A$49,0),MATCH(RFM_prep!H$2,products!$A$1:$G$1,0))</f>
        <v>Rob</v>
      </c>
      <c r="I643">
        <f>INDEX(products!$A$1:$G$49,MATCH(RFM_prep!$D643,products!$A$1:$A$49,0),MATCH(RFM_prep!I$2,products!$A$1:$G$1,0))</f>
        <v>27.484999999999996</v>
      </c>
      <c r="J643">
        <f>I643*E643</f>
        <v>137.42499999999998</v>
      </c>
      <c r="K643" t="str">
        <f>_xlfn.XLOOKUP(C643,customers!$A$2:$A$1001,customers!$I$2:$I$1001,,0)</f>
        <v>No</v>
      </c>
      <c r="L643" t="str">
        <f t="shared" ref="L643:L706" si="50">TEXT(DATEDIF(B643, DATE(2022,8,20), "d"), "0")</f>
        <v>246</v>
      </c>
      <c r="N643" s="6" t="s">
        <v>2425</v>
      </c>
      <c r="O643" s="8">
        <v>43692</v>
      </c>
      <c r="P643" s="7">
        <v>1</v>
      </c>
      <c r="Q643" s="7">
        <v>32.22</v>
      </c>
      <c r="S643" t="s">
        <v>2425</v>
      </c>
      <c r="T643" s="8">
        <v>43692</v>
      </c>
      <c r="U643">
        <v>1</v>
      </c>
      <c r="V643">
        <v>32.22</v>
      </c>
      <c r="W643" s="7">
        <v>1101</v>
      </c>
      <c r="X643">
        <f t="shared" si="46"/>
        <v>1</v>
      </c>
      <c r="Y643">
        <f t="shared" si="47"/>
        <v>0</v>
      </c>
      <c r="Z643">
        <f t="shared" si="48"/>
        <v>5</v>
      </c>
      <c r="AA643" s="10">
        <f t="shared" si="49"/>
        <v>2</v>
      </c>
      <c r="AB643"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At Risk</v>
      </c>
      <c r="AC643" t="str">
        <f>_xlfn.XLOOKUP(table_RFM_processed[[#This Row],[Customer ID]],table_RFM_preprocess[Customer ID],table_RFM_preprocess[Loyalty Card],,0)</f>
        <v>No</v>
      </c>
    </row>
    <row r="644" spans="1:29" x14ac:dyDescent="0.25">
      <c r="A644" s="2" t="s">
        <v>4109</v>
      </c>
      <c r="B644" s="3">
        <v>44448</v>
      </c>
      <c r="C644" s="2" t="s">
        <v>4110</v>
      </c>
      <c r="D644" t="s">
        <v>6179</v>
      </c>
      <c r="E644" s="2">
        <v>3</v>
      </c>
      <c r="F644" s="2" t="str">
        <f>_xlfn.XLOOKUP(C644,customers!$A$2:$A$1001,customers!$B$2:$B$1001,,0)</f>
        <v>Yardley Basill</v>
      </c>
      <c r="G644" s="2" t="str">
        <f>_xlfn.XLOOKUP(C644,customers!$A$1:$A$1001,customers!$G$1:$G$1001,,0)</f>
        <v>United States</v>
      </c>
      <c r="H644" t="str">
        <f>INDEX(products!$A$1:$G$49,MATCH(RFM_prep!$D644,products!$A$1:$A$49,0),MATCH(RFM_prep!H$2,products!$A$1:$G$1,0))</f>
        <v>Rob</v>
      </c>
      <c r="I644">
        <f>INDEX(products!$A$1:$G$49,MATCH(RFM_prep!$D644,products!$A$1:$A$49,0),MATCH(RFM_prep!I$2,products!$A$1:$G$1,0))</f>
        <v>11.95</v>
      </c>
      <c r="J644">
        <f>I644*E644</f>
        <v>35.849999999999994</v>
      </c>
      <c r="K644" t="str">
        <f>_xlfn.XLOOKUP(C644,customers!$A$2:$A$1001,customers!$I$2:$I$1001,,0)</f>
        <v>Yes</v>
      </c>
      <c r="L644" t="str">
        <f t="shared" si="50"/>
        <v>345</v>
      </c>
      <c r="N644" s="6" t="s">
        <v>6097</v>
      </c>
      <c r="O644" s="8">
        <v>44276</v>
      </c>
      <c r="P644" s="7">
        <v>1</v>
      </c>
      <c r="Q644" s="7">
        <v>109.36499999999999</v>
      </c>
      <c r="S644" t="s">
        <v>6097</v>
      </c>
      <c r="T644" s="8">
        <v>44276</v>
      </c>
      <c r="U644">
        <v>1</v>
      </c>
      <c r="V644">
        <v>109.36499999999999</v>
      </c>
      <c r="W644" s="7">
        <v>517</v>
      </c>
      <c r="X644">
        <f t="shared" ref="X644:X707" si="51">9-_xlfn.PERCENTRANK.EXC(W644:W1556,W644,1)*10</f>
        <v>5</v>
      </c>
      <c r="Y644">
        <f t="shared" ref="Y644:Y707" si="52">_xlfn.PERCENTRANK.EXC(U644:U1556,U644,1)*10</f>
        <v>0</v>
      </c>
      <c r="Z644">
        <f t="shared" ref="Z644:Z707" si="53">_xlfn.PERCENTRANK.EXC(V644:V1556,V644,1)*10</f>
        <v>8</v>
      </c>
      <c r="AA644" s="10">
        <f t="shared" ref="AA644:AA707" si="54">AVERAGE(X644,Y644,Z644)</f>
        <v>4.333333333333333</v>
      </c>
      <c r="AB644"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Need Attention</v>
      </c>
      <c r="AC644" t="str">
        <f>_xlfn.XLOOKUP(table_RFM_processed[[#This Row],[Customer ID]],table_RFM_preprocess[Customer ID],table_RFM_preprocess[Loyalty Card],,0)</f>
        <v>No</v>
      </c>
    </row>
    <row r="645" spans="1:29" x14ac:dyDescent="0.25">
      <c r="A645" s="2" t="s">
        <v>4115</v>
      </c>
      <c r="B645" s="3">
        <v>43880</v>
      </c>
      <c r="C645" s="2" t="s">
        <v>4116</v>
      </c>
      <c r="D645" t="s">
        <v>6156</v>
      </c>
      <c r="E645" s="2">
        <v>2</v>
      </c>
      <c r="F645" s="2" t="str">
        <f>_xlfn.XLOOKUP(C645,customers!$A$2:$A$1001,customers!$B$2:$B$1001,,0)</f>
        <v>Maggy Baistow</v>
      </c>
      <c r="G645" s="2" t="str">
        <f>_xlfn.XLOOKUP(C645,customers!$A$1:$A$1001,customers!$G$1:$G$1001,,0)</f>
        <v>United Kingdom</v>
      </c>
      <c r="H645" t="str">
        <f>INDEX(products!$A$1:$G$49,MATCH(RFM_prep!$D645,products!$A$1:$A$49,0),MATCH(RFM_prep!H$2,products!$A$1:$G$1,0))</f>
        <v>Exc</v>
      </c>
      <c r="I645">
        <f>INDEX(products!$A$1:$G$49,MATCH(RFM_prep!$D645,products!$A$1:$A$49,0),MATCH(RFM_prep!I$2,products!$A$1:$G$1,0))</f>
        <v>4.125</v>
      </c>
      <c r="J645">
        <f>I645*E645</f>
        <v>8.25</v>
      </c>
      <c r="K645" t="str">
        <f>_xlfn.XLOOKUP(C645,customers!$A$2:$A$1001,customers!$I$2:$I$1001,,0)</f>
        <v>Yes</v>
      </c>
      <c r="L645" t="str">
        <f t="shared" si="50"/>
        <v>913</v>
      </c>
      <c r="N645" s="6" t="s">
        <v>2963</v>
      </c>
      <c r="O645" s="8">
        <v>43562</v>
      </c>
      <c r="P645" s="7">
        <v>1</v>
      </c>
      <c r="Q645" s="7">
        <v>35.64</v>
      </c>
      <c r="S645" t="s">
        <v>2963</v>
      </c>
      <c r="T645" s="8">
        <v>43562</v>
      </c>
      <c r="U645">
        <v>1</v>
      </c>
      <c r="V645">
        <v>35.64</v>
      </c>
      <c r="W645" s="7">
        <v>1231</v>
      </c>
      <c r="X645">
        <f t="shared" si="51"/>
        <v>0</v>
      </c>
      <c r="Y645">
        <f t="shared" si="52"/>
        <v>0</v>
      </c>
      <c r="Z645">
        <f t="shared" si="53"/>
        <v>5</v>
      </c>
      <c r="AA645" s="10">
        <f t="shared" si="54"/>
        <v>1.6666666666666667</v>
      </c>
      <c r="AB645"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At Risk</v>
      </c>
      <c r="AC645" t="str">
        <f>_xlfn.XLOOKUP(table_RFM_processed[[#This Row],[Customer ID]],table_RFM_preprocess[Customer ID],table_RFM_preprocess[Loyalty Card],,0)</f>
        <v>No</v>
      </c>
    </row>
    <row r="646" spans="1:29" x14ac:dyDescent="0.25">
      <c r="A646" s="2" t="s">
        <v>4123</v>
      </c>
      <c r="B646" s="3">
        <v>44011</v>
      </c>
      <c r="C646" s="2" t="s">
        <v>4124</v>
      </c>
      <c r="D646" t="s">
        <v>6148</v>
      </c>
      <c r="E646" s="2">
        <v>3</v>
      </c>
      <c r="F646" s="2" t="str">
        <f>_xlfn.XLOOKUP(C646,customers!$A$2:$A$1001,customers!$B$2:$B$1001,,0)</f>
        <v>Courtney Pallant</v>
      </c>
      <c r="G646" s="2" t="str">
        <f>_xlfn.XLOOKUP(C646,customers!$A$1:$A$1001,customers!$G$1:$G$1001,,0)</f>
        <v>United States</v>
      </c>
      <c r="H646" t="str">
        <f>INDEX(products!$A$1:$G$49,MATCH(RFM_prep!$D646,products!$A$1:$A$49,0),MATCH(RFM_prep!H$2,products!$A$1:$G$1,0))</f>
        <v>Exc</v>
      </c>
      <c r="I646">
        <f>INDEX(products!$A$1:$G$49,MATCH(RFM_prep!$D646,products!$A$1:$A$49,0),MATCH(RFM_prep!I$2,products!$A$1:$G$1,0))</f>
        <v>34.154999999999994</v>
      </c>
      <c r="J646">
        <f>I646*E646</f>
        <v>102.46499999999997</v>
      </c>
      <c r="K646" t="str">
        <f>_xlfn.XLOOKUP(C646,customers!$A$2:$A$1001,customers!$I$2:$I$1001,,0)</f>
        <v>Yes</v>
      </c>
      <c r="L646" t="str">
        <f t="shared" si="50"/>
        <v>782</v>
      </c>
      <c r="N646" s="6" t="s">
        <v>5148</v>
      </c>
      <c r="O646" s="8">
        <v>43781</v>
      </c>
      <c r="P646" s="7">
        <v>1</v>
      </c>
      <c r="Q646" s="7">
        <v>16.875</v>
      </c>
      <c r="S646" t="s">
        <v>5148</v>
      </c>
      <c r="T646" s="8">
        <v>43781</v>
      </c>
      <c r="U646">
        <v>1</v>
      </c>
      <c r="V646">
        <v>16.875</v>
      </c>
      <c r="W646" s="7">
        <v>1012</v>
      </c>
      <c r="X646">
        <f t="shared" si="51"/>
        <v>2</v>
      </c>
      <c r="Y646">
        <f t="shared" si="52"/>
        <v>0</v>
      </c>
      <c r="Z646">
        <f t="shared" si="53"/>
        <v>2</v>
      </c>
      <c r="AA646" s="10">
        <f t="shared" si="54"/>
        <v>1.3333333333333333</v>
      </c>
      <c r="AB646"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At Risk</v>
      </c>
      <c r="AC646" t="str">
        <f>_xlfn.XLOOKUP(table_RFM_processed[[#This Row],[Customer ID]],table_RFM_preprocess[Customer ID],table_RFM_preprocess[Loyalty Card],,0)</f>
        <v>Yes</v>
      </c>
    </row>
    <row r="647" spans="1:29" x14ac:dyDescent="0.25">
      <c r="A647" s="2" t="s">
        <v>4128</v>
      </c>
      <c r="B647" s="3">
        <v>44694</v>
      </c>
      <c r="C647" s="2" t="s">
        <v>4129</v>
      </c>
      <c r="D647" t="s">
        <v>6149</v>
      </c>
      <c r="E647" s="2">
        <v>2</v>
      </c>
      <c r="F647" s="2" t="str">
        <f>_xlfn.XLOOKUP(C647,customers!$A$2:$A$1001,customers!$B$2:$B$1001,,0)</f>
        <v>Marne Mingey</v>
      </c>
      <c r="G647" s="2" t="str">
        <f>_xlfn.XLOOKUP(C647,customers!$A$1:$A$1001,customers!$G$1:$G$1001,,0)</f>
        <v>United States</v>
      </c>
      <c r="H647" t="str">
        <f>INDEX(products!$A$1:$G$49,MATCH(RFM_prep!$D647,products!$A$1:$A$49,0),MATCH(RFM_prep!H$2,products!$A$1:$G$1,0))</f>
        <v>Rob</v>
      </c>
      <c r="I647">
        <f>INDEX(products!$A$1:$G$49,MATCH(RFM_prep!$D647,products!$A$1:$A$49,0),MATCH(RFM_prep!I$2,products!$A$1:$G$1,0))</f>
        <v>20.584999999999997</v>
      </c>
      <c r="J647">
        <f>I647*E647</f>
        <v>41.169999999999995</v>
      </c>
      <c r="K647" t="str">
        <f>_xlfn.XLOOKUP(C647,customers!$A$2:$A$1001,customers!$I$2:$I$1001,,0)</f>
        <v>No</v>
      </c>
      <c r="L647" t="str">
        <f t="shared" si="50"/>
        <v>99</v>
      </c>
      <c r="N647" s="6" t="s">
        <v>3403</v>
      </c>
      <c r="O647" s="8">
        <v>44673</v>
      </c>
      <c r="P647" s="7">
        <v>1</v>
      </c>
      <c r="Q647" s="7">
        <v>21.509999999999998</v>
      </c>
      <c r="S647" t="s">
        <v>3403</v>
      </c>
      <c r="T647" s="8">
        <v>44673</v>
      </c>
      <c r="U647">
        <v>1</v>
      </c>
      <c r="V647">
        <v>21.509999999999998</v>
      </c>
      <c r="W647" s="7">
        <v>120</v>
      </c>
      <c r="X647">
        <f t="shared" si="51"/>
        <v>9</v>
      </c>
      <c r="Y647">
        <f t="shared" si="52"/>
        <v>0</v>
      </c>
      <c r="Z647">
        <f t="shared" si="53"/>
        <v>3</v>
      </c>
      <c r="AA647" s="10">
        <f t="shared" si="54"/>
        <v>4</v>
      </c>
      <c r="AB647"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Need Attention</v>
      </c>
      <c r="AC647" t="str">
        <f>_xlfn.XLOOKUP(table_RFM_processed[[#This Row],[Customer ID]],table_RFM_preprocess[Customer ID],table_RFM_preprocess[Loyalty Card],,0)</f>
        <v>No</v>
      </c>
    </row>
    <row r="648" spans="1:29" x14ac:dyDescent="0.25">
      <c r="A648" s="2" t="s">
        <v>4133</v>
      </c>
      <c r="B648" s="3">
        <v>44106</v>
      </c>
      <c r="C648" s="2" t="s">
        <v>4134</v>
      </c>
      <c r="D648" t="s">
        <v>6168</v>
      </c>
      <c r="E648" s="2">
        <v>3</v>
      </c>
      <c r="F648" s="2" t="str">
        <f>_xlfn.XLOOKUP(C648,customers!$A$2:$A$1001,customers!$B$2:$B$1001,,0)</f>
        <v>Denny O' Ronan</v>
      </c>
      <c r="G648" s="2" t="str">
        <f>_xlfn.XLOOKUP(C648,customers!$A$1:$A$1001,customers!$G$1:$G$1001,,0)</f>
        <v>United States</v>
      </c>
      <c r="H648" t="str">
        <f>INDEX(products!$A$1:$G$49,MATCH(RFM_prep!$D648,products!$A$1:$A$49,0),MATCH(RFM_prep!H$2,products!$A$1:$G$1,0))</f>
        <v>Ara</v>
      </c>
      <c r="I648">
        <f>INDEX(products!$A$1:$G$49,MATCH(RFM_prep!$D648,products!$A$1:$A$49,0),MATCH(RFM_prep!I$2,products!$A$1:$G$1,0))</f>
        <v>22.884999999999998</v>
      </c>
      <c r="J648">
        <f>I648*E648</f>
        <v>68.655000000000001</v>
      </c>
      <c r="K648" t="str">
        <f>_xlfn.XLOOKUP(C648,customers!$A$2:$A$1001,customers!$I$2:$I$1001,,0)</f>
        <v>Yes</v>
      </c>
      <c r="L648" t="str">
        <f t="shared" si="50"/>
        <v>687</v>
      </c>
      <c r="N648" s="6" t="s">
        <v>4495</v>
      </c>
      <c r="O648" s="8">
        <v>43485</v>
      </c>
      <c r="P648" s="7">
        <v>1</v>
      </c>
      <c r="Q648" s="7">
        <v>17.82</v>
      </c>
      <c r="S648" t="s">
        <v>4495</v>
      </c>
      <c r="T648" s="8">
        <v>43485</v>
      </c>
      <c r="U648">
        <v>1</v>
      </c>
      <c r="V648">
        <v>17.82</v>
      </c>
      <c r="W648" s="7">
        <v>1308</v>
      </c>
      <c r="X648">
        <f t="shared" si="51"/>
        <v>0</v>
      </c>
      <c r="Y648">
        <f t="shared" si="52"/>
        <v>0</v>
      </c>
      <c r="Z648">
        <f t="shared" si="53"/>
        <v>2</v>
      </c>
      <c r="AA648" s="10">
        <f t="shared" si="54"/>
        <v>0.66666666666666663</v>
      </c>
      <c r="AB648"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Lost</v>
      </c>
      <c r="AC648" t="str">
        <f>_xlfn.XLOOKUP(table_RFM_processed[[#This Row],[Customer ID]],table_RFM_preprocess[Customer ID],table_RFM_preprocess[Loyalty Card],,0)</f>
        <v>Yes</v>
      </c>
    </row>
    <row r="649" spans="1:29" x14ac:dyDescent="0.25">
      <c r="A649" s="2" t="s">
        <v>4139</v>
      </c>
      <c r="B649" s="3">
        <v>44532</v>
      </c>
      <c r="C649" s="2" t="s">
        <v>4140</v>
      </c>
      <c r="D649" t="s">
        <v>6147</v>
      </c>
      <c r="E649" s="2">
        <v>1</v>
      </c>
      <c r="F649" s="2" t="str">
        <f>_xlfn.XLOOKUP(C649,customers!$A$2:$A$1001,customers!$B$2:$B$1001,,0)</f>
        <v>Dottie Rallin</v>
      </c>
      <c r="G649" s="2" t="str">
        <f>_xlfn.XLOOKUP(C649,customers!$A$1:$A$1001,customers!$G$1:$G$1001,,0)</f>
        <v>United States</v>
      </c>
      <c r="H649" t="str">
        <f>INDEX(products!$A$1:$G$49,MATCH(RFM_prep!$D649,products!$A$1:$A$49,0),MATCH(RFM_prep!H$2,products!$A$1:$G$1,0))</f>
        <v>Ara</v>
      </c>
      <c r="I649">
        <f>INDEX(products!$A$1:$G$49,MATCH(RFM_prep!$D649,products!$A$1:$A$49,0),MATCH(RFM_prep!I$2,products!$A$1:$G$1,0))</f>
        <v>9.9499999999999993</v>
      </c>
      <c r="J649">
        <f>I649*E649</f>
        <v>9.9499999999999993</v>
      </c>
      <c r="K649" t="str">
        <f>_xlfn.XLOOKUP(C649,customers!$A$2:$A$1001,customers!$I$2:$I$1001,,0)</f>
        <v>Yes</v>
      </c>
      <c r="L649" t="str">
        <f t="shared" si="50"/>
        <v>261</v>
      </c>
      <c r="N649" s="6" t="s">
        <v>4030</v>
      </c>
      <c r="O649" s="8">
        <v>44682</v>
      </c>
      <c r="P649" s="7">
        <v>1</v>
      </c>
      <c r="Q649" s="7">
        <v>63.249999999999993</v>
      </c>
      <c r="S649" t="s">
        <v>4030</v>
      </c>
      <c r="T649" s="8">
        <v>44682</v>
      </c>
      <c r="U649">
        <v>1</v>
      </c>
      <c r="V649">
        <v>63.249999999999993</v>
      </c>
      <c r="W649" s="7">
        <v>111</v>
      </c>
      <c r="X649">
        <f t="shared" si="51"/>
        <v>9</v>
      </c>
      <c r="Y649">
        <f t="shared" si="52"/>
        <v>0</v>
      </c>
      <c r="Z649">
        <f t="shared" si="53"/>
        <v>7</v>
      </c>
      <c r="AA649" s="10">
        <f t="shared" si="54"/>
        <v>5.333333333333333</v>
      </c>
      <c r="AB649"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Need Attention</v>
      </c>
      <c r="AC649" t="str">
        <f>_xlfn.XLOOKUP(table_RFM_processed[[#This Row],[Customer ID]],table_RFM_preprocess[Customer ID],table_RFM_preprocess[Loyalty Card],,0)</f>
        <v>Yes</v>
      </c>
    </row>
    <row r="650" spans="1:29" x14ac:dyDescent="0.25">
      <c r="A650" s="2" t="s">
        <v>4145</v>
      </c>
      <c r="B650" s="3">
        <v>44502</v>
      </c>
      <c r="C650" s="2" t="s">
        <v>4146</v>
      </c>
      <c r="D650" t="s">
        <v>6161</v>
      </c>
      <c r="E650" s="2">
        <v>3</v>
      </c>
      <c r="F650" s="2" t="str">
        <f>_xlfn.XLOOKUP(C650,customers!$A$2:$A$1001,customers!$B$2:$B$1001,,0)</f>
        <v>Ardith Chill</v>
      </c>
      <c r="G650" s="2" t="str">
        <f>_xlfn.XLOOKUP(C650,customers!$A$1:$A$1001,customers!$G$1:$G$1001,,0)</f>
        <v>United Kingdom</v>
      </c>
      <c r="H650" t="str">
        <f>INDEX(products!$A$1:$G$49,MATCH(RFM_prep!$D650,products!$A$1:$A$49,0),MATCH(RFM_prep!H$2,products!$A$1:$G$1,0))</f>
        <v>Lib</v>
      </c>
      <c r="I650">
        <f>INDEX(products!$A$1:$G$49,MATCH(RFM_prep!$D650,products!$A$1:$A$49,0),MATCH(RFM_prep!I$2,products!$A$1:$G$1,0))</f>
        <v>9.51</v>
      </c>
      <c r="J650">
        <f>I650*E650</f>
        <v>28.53</v>
      </c>
      <c r="K650" t="str">
        <f>_xlfn.XLOOKUP(C650,customers!$A$2:$A$1001,customers!$I$2:$I$1001,,0)</f>
        <v>Yes</v>
      </c>
      <c r="L650" t="str">
        <f t="shared" si="50"/>
        <v>291</v>
      </c>
      <c r="N650" s="6" t="s">
        <v>3005</v>
      </c>
      <c r="O650" s="8">
        <v>43816</v>
      </c>
      <c r="P650" s="7">
        <v>1</v>
      </c>
      <c r="Q650" s="7">
        <v>8.73</v>
      </c>
      <c r="S650" t="s">
        <v>3005</v>
      </c>
      <c r="T650" s="8">
        <v>43816</v>
      </c>
      <c r="U650">
        <v>1</v>
      </c>
      <c r="V650">
        <v>8.73</v>
      </c>
      <c r="W650" s="7">
        <v>977</v>
      </c>
      <c r="X650">
        <f t="shared" si="51"/>
        <v>2</v>
      </c>
      <c r="Y650">
        <f t="shared" si="52"/>
        <v>0</v>
      </c>
      <c r="Z650">
        <f t="shared" si="53"/>
        <v>0</v>
      </c>
      <c r="AA650" s="10">
        <f t="shared" si="54"/>
        <v>0.66666666666666663</v>
      </c>
      <c r="AB650"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Lost</v>
      </c>
      <c r="AC650" t="str">
        <f>_xlfn.XLOOKUP(table_RFM_processed[[#This Row],[Customer ID]],table_RFM_preprocess[Customer ID],table_RFM_preprocess[Loyalty Card],,0)</f>
        <v>Yes</v>
      </c>
    </row>
    <row r="651" spans="1:29" x14ac:dyDescent="0.25">
      <c r="A651" s="2" t="s">
        <v>4151</v>
      </c>
      <c r="B651" s="3">
        <v>43884</v>
      </c>
      <c r="C651" s="2" t="s">
        <v>4152</v>
      </c>
      <c r="D651" t="s">
        <v>6163</v>
      </c>
      <c r="E651" s="2">
        <v>6</v>
      </c>
      <c r="F651" s="2" t="str">
        <f>_xlfn.XLOOKUP(C651,customers!$A$2:$A$1001,customers!$B$2:$B$1001,,0)</f>
        <v>Tuckie Mathonnet</v>
      </c>
      <c r="G651" s="2" t="str">
        <f>_xlfn.XLOOKUP(C651,customers!$A$1:$A$1001,customers!$G$1:$G$1001,,0)</f>
        <v>United States</v>
      </c>
      <c r="H651" t="str">
        <f>INDEX(products!$A$1:$G$49,MATCH(RFM_prep!$D651,products!$A$1:$A$49,0),MATCH(RFM_prep!H$2,products!$A$1:$G$1,0))</f>
        <v>Rob</v>
      </c>
      <c r="I651">
        <f>INDEX(products!$A$1:$G$49,MATCH(RFM_prep!$D651,products!$A$1:$A$49,0),MATCH(RFM_prep!I$2,products!$A$1:$G$1,0))</f>
        <v>2.6849999999999996</v>
      </c>
      <c r="J651">
        <f>I651*E651</f>
        <v>16.11</v>
      </c>
      <c r="K651" t="str">
        <f>_xlfn.XLOOKUP(C651,customers!$A$2:$A$1001,customers!$I$2:$I$1001,,0)</f>
        <v>No</v>
      </c>
      <c r="L651" t="str">
        <f t="shared" si="50"/>
        <v>909</v>
      </c>
      <c r="N651" s="6" t="s">
        <v>4170</v>
      </c>
      <c r="O651" s="8">
        <v>44084</v>
      </c>
      <c r="P651" s="7">
        <v>1</v>
      </c>
      <c r="Q651" s="7">
        <v>47.8</v>
      </c>
      <c r="S651" t="s">
        <v>4170</v>
      </c>
      <c r="T651" s="8">
        <v>44084</v>
      </c>
      <c r="U651">
        <v>1</v>
      </c>
      <c r="V651">
        <v>47.8</v>
      </c>
      <c r="W651" s="7">
        <v>709</v>
      </c>
      <c r="X651">
        <f t="shared" si="51"/>
        <v>4</v>
      </c>
      <c r="Y651">
        <f t="shared" si="52"/>
        <v>0</v>
      </c>
      <c r="Z651">
        <f t="shared" si="53"/>
        <v>6</v>
      </c>
      <c r="AA651" s="10">
        <f t="shared" si="54"/>
        <v>3.3333333333333335</v>
      </c>
      <c r="AB651"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Need Attention</v>
      </c>
      <c r="AC651" t="str">
        <f>_xlfn.XLOOKUP(table_RFM_processed[[#This Row],[Customer ID]],table_RFM_preprocess[Customer ID],table_RFM_preprocess[Loyalty Card],,0)</f>
        <v>No</v>
      </c>
    </row>
    <row r="652" spans="1:29" x14ac:dyDescent="0.25">
      <c r="A652" s="2" t="s">
        <v>4157</v>
      </c>
      <c r="B652" s="3">
        <v>44015</v>
      </c>
      <c r="C652" s="2" t="s">
        <v>4158</v>
      </c>
      <c r="D652" t="s">
        <v>6170</v>
      </c>
      <c r="E652" s="2">
        <v>6</v>
      </c>
      <c r="F652" s="2" t="str">
        <f>_xlfn.XLOOKUP(C652,customers!$A$2:$A$1001,customers!$B$2:$B$1001,,0)</f>
        <v>Charmane Denys</v>
      </c>
      <c r="G652" s="2" t="str">
        <f>_xlfn.XLOOKUP(C652,customers!$A$1:$A$1001,customers!$G$1:$G$1001,,0)</f>
        <v>United Kingdom</v>
      </c>
      <c r="H652" t="str">
        <f>INDEX(products!$A$1:$G$49,MATCH(RFM_prep!$D652,products!$A$1:$A$49,0),MATCH(RFM_prep!H$2,products!$A$1:$G$1,0))</f>
        <v>Lib</v>
      </c>
      <c r="I652">
        <f>INDEX(products!$A$1:$G$49,MATCH(RFM_prep!$D652,products!$A$1:$A$49,0),MATCH(RFM_prep!I$2,products!$A$1:$G$1,0))</f>
        <v>15.85</v>
      </c>
      <c r="J652">
        <f>I652*E652</f>
        <v>95.1</v>
      </c>
      <c r="K652" t="str">
        <f>_xlfn.XLOOKUP(C652,customers!$A$2:$A$1001,customers!$I$2:$I$1001,,0)</f>
        <v>No</v>
      </c>
      <c r="L652" t="str">
        <f t="shared" si="50"/>
        <v>778</v>
      </c>
      <c r="N652" s="6" t="s">
        <v>3125</v>
      </c>
      <c r="O652" s="8">
        <v>44171</v>
      </c>
      <c r="P652" s="7">
        <v>1</v>
      </c>
      <c r="Q652" s="7">
        <v>8.9550000000000001</v>
      </c>
      <c r="S652" t="s">
        <v>3125</v>
      </c>
      <c r="T652" s="8">
        <v>44171</v>
      </c>
      <c r="U652">
        <v>1</v>
      </c>
      <c r="V652">
        <v>8.9550000000000001</v>
      </c>
      <c r="W652" s="7">
        <v>622</v>
      </c>
      <c r="X652">
        <f t="shared" si="51"/>
        <v>4</v>
      </c>
      <c r="Y652">
        <f t="shared" si="52"/>
        <v>0</v>
      </c>
      <c r="Z652">
        <f t="shared" si="53"/>
        <v>1</v>
      </c>
      <c r="AA652" s="10">
        <f t="shared" si="54"/>
        <v>1.6666666666666667</v>
      </c>
      <c r="AB652"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At Risk</v>
      </c>
      <c r="AC652" t="str">
        <f>_xlfn.XLOOKUP(table_RFM_processed[[#This Row],[Customer ID]],table_RFM_preprocess[Customer ID],table_RFM_preprocess[Loyalty Card],,0)</f>
        <v>Yes</v>
      </c>
    </row>
    <row r="653" spans="1:29" x14ac:dyDescent="0.25">
      <c r="A653" s="2" t="s">
        <v>4163</v>
      </c>
      <c r="B653" s="3">
        <v>43507</v>
      </c>
      <c r="C653" s="2" t="s">
        <v>4164</v>
      </c>
      <c r="D653" t="s">
        <v>6172</v>
      </c>
      <c r="E653" s="2">
        <v>1</v>
      </c>
      <c r="F653" s="2" t="str">
        <f>_xlfn.XLOOKUP(C653,customers!$A$2:$A$1001,customers!$B$2:$B$1001,,0)</f>
        <v>Cecily Stebbings</v>
      </c>
      <c r="G653" s="2" t="str">
        <f>_xlfn.XLOOKUP(C653,customers!$A$1:$A$1001,customers!$G$1:$G$1001,,0)</f>
        <v>United States</v>
      </c>
      <c r="H653" t="str">
        <f>INDEX(products!$A$1:$G$49,MATCH(RFM_prep!$D653,products!$A$1:$A$49,0),MATCH(RFM_prep!H$2,products!$A$1:$G$1,0))</f>
        <v>Rob</v>
      </c>
      <c r="I653">
        <f>INDEX(products!$A$1:$G$49,MATCH(RFM_prep!$D653,products!$A$1:$A$49,0),MATCH(RFM_prep!I$2,products!$A$1:$G$1,0))</f>
        <v>5.3699999999999992</v>
      </c>
      <c r="J653">
        <f>I653*E653</f>
        <v>5.3699999999999992</v>
      </c>
      <c r="K653" t="str">
        <f>_xlfn.XLOOKUP(C653,customers!$A$2:$A$1001,customers!$I$2:$I$1001,,0)</f>
        <v>Yes</v>
      </c>
      <c r="L653" t="str">
        <f t="shared" si="50"/>
        <v>1286</v>
      </c>
      <c r="N653" s="6" t="s">
        <v>4164</v>
      </c>
      <c r="O653" s="8">
        <v>43507</v>
      </c>
      <c r="P653" s="7">
        <v>1</v>
      </c>
      <c r="Q653" s="7">
        <v>5.3699999999999992</v>
      </c>
      <c r="S653" t="s">
        <v>4164</v>
      </c>
      <c r="T653" s="8">
        <v>43507</v>
      </c>
      <c r="U653">
        <v>1</v>
      </c>
      <c r="V653">
        <v>5.3699999999999992</v>
      </c>
      <c r="W653" s="7">
        <v>1286</v>
      </c>
      <c r="X653">
        <f t="shared" si="51"/>
        <v>0</v>
      </c>
      <c r="Y653">
        <f t="shared" si="52"/>
        <v>0</v>
      </c>
      <c r="Z653">
        <f t="shared" si="53"/>
        <v>0</v>
      </c>
      <c r="AA653" s="10">
        <f t="shared" si="54"/>
        <v>0</v>
      </c>
      <c r="AB653"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Lost</v>
      </c>
      <c r="AC653" t="str">
        <f>_xlfn.XLOOKUP(table_RFM_processed[[#This Row],[Customer ID]],table_RFM_preprocess[Customer ID],table_RFM_preprocess[Loyalty Card],,0)</f>
        <v>Yes</v>
      </c>
    </row>
    <row r="654" spans="1:29" x14ac:dyDescent="0.25">
      <c r="A654" s="2" t="s">
        <v>4169</v>
      </c>
      <c r="B654" s="3">
        <v>44084</v>
      </c>
      <c r="C654" s="2" t="s">
        <v>4170</v>
      </c>
      <c r="D654" t="s">
        <v>6179</v>
      </c>
      <c r="E654" s="2">
        <v>4</v>
      </c>
      <c r="F654" s="2" t="str">
        <f>_xlfn.XLOOKUP(C654,customers!$A$2:$A$1001,customers!$B$2:$B$1001,,0)</f>
        <v>Giana Tonnesen</v>
      </c>
      <c r="G654" s="2" t="str">
        <f>_xlfn.XLOOKUP(C654,customers!$A$1:$A$1001,customers!$G$1:$G$1001,,0)</f>
        <v>United States</v>
      </c>
      <c r="H654" t="str">
        <f>INDEX(products!$A$1:$G$49,MATCH(RFM_prep!$D654,products!$A$1:$A$49,0),MATCH(RFM_prep!H$2,products!$A$1:$G$1,0))</f>
        <v>Rob</v>
      </c>
      <c r="I654">
        <f>INDEX(products!$A$1:$G$49,MATCH(RFM_prep!$D654,products!$A$1:$A$49,0),MATCH(RFM_prep!I$2,products!$A$1:$G$1,0))</f>
        <v>11.95</v>
      </c>
      <c r="J654">
        <f>I654*E654</f>
        <v>47.8</v>
      </c>
      <c r="K654" t="str">
        <f>_xlfn.XLOOKUP(C654,customers!$A$2:$A$1001,customers!$I$2:$I$1001,,0)</f>
        <v>No</v>
      </c>
      <c r="L654" t="str">
        <f t="shared" si="50"/>
        <v>709</v>
      </c>
      <c r="N654" s="6" t="s">
        <v>3113</v>
      </c>
      <c r="O654" s="8">
        <v>43989</v>
      </c>
      <c r="P654" s="7">
        <v>1</v>
      </c>
      <c r="Q654" s="7">
        <v>119.13999999999999</v>
      </c>
      <c r="S654" t="s">
        <v>3113</v>
      </c>
      <c r="T654" s="8">
        <v>43989</v>
      </c>
      <c r="U654">
        <v>1</v>
      </c>
      <c r="V654">
        <v>119.13999999999999</v>
      </c>
      <c r="W654" s="7">
        <v>804</v>
      </c>
      <c r="X654">
        <f t="shared" si="51"/>
        <v>3</v>
      </c>
      <c r="Y654">
        <f t="shared" si="52"/>
        <v>0</v>
      </c>
      <c r="Z654">
        <f t="shared" si="53"/>
        <v>9</v>
      </c>
      <c r="AA654" s="10">
        <f t="shared" si="54"/>
        <v>4</v>
      </c>
      <c r="AB654"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Need Attention</v>
      </c>
      <c r="AC654" t="str">
        <f>_xlfn.XLOOKUP(table_RFM_processed[[#This Row],[Customer ID]],table_RFM_preprocess[Customer ID],table_RFM_preprocess[Loyalty Card],,0)</f>
        <v>No</v>
      </c>
    </row>
    <row r="655" spans="1:29" x14ac:dyDescent="0.25">
      <c r="A655" s="2" t="s">
        <v>4174</v>
      </c>
      <c r="B655" s="3">
        <v>43892</v>
      </c>
      <c r="C655" s="2" t="s">
        <v>4175</v>
      </c>
      <c r="D655" t="s">
        <v>6170</v>
      </c>
      <c r="E655" s="2">
        <v>4</v>
      </c>
      <c r="F655" s="2" t="str">
        <f>_xlfn.XLOOKUP(C655,customers!$A$2:$A$1001,customers!$B$2:$B$1001,,0)</f>
        <v>Rhetta Zywicki</v>
      </c>
      <c r="G655" s="2" t="str">
        <f>_xlfn.XLOOKUP(C655,customers!$A$1:$A$1001,customers!$G$1:$G$1001,,0)</f>
        <v>Ireland</v>
      </c>
      <c r="H655" t="str">
        <f>INDEX(products!$A$1:$G$49,MATCH(RFM_prep!$D655,products!$A$1:$A$49,0),MATCH(RFM_prep!H$2,products!$A$1:$G$1,0))</f>
        <v>Lib</v>
      </c>
      <c r="I655">
        <f>INDEX(products!$A$1:$G$49,MATCH(RFM_prep!$D655,products!$A$1:$A$49,0),MATCH(RFM_prep!I$2,products!$A$1:$G$1,0))</f>
        <v>15.85</v>
      </c>
      <c r="J655">
        <f>I655*E655</f>
        <v>63.4</v>
      </c>
      <c r="K655" t="str">
        <f>_xlfn.XLOOKUP(C655,customers!$A$2:$A$1001,customers!$I$2:$I$1001,,0)</f>
        <v>No</v>
      </c>
      <c r="L655" t="str">
        <f t="shared" si="50"/>
        <v>901</v>
      </c>
      <c r="N655" s="6" t="s">
        <v>3678</v>
      </c>
      <c r="O655" s="8">
        <v>43883</v>
      </c>
      <c r="P655" s="7">
        <v>1</v>
      </c>
      <c r="Q655" s="7">
        <v>14.339999999999998</v>
      </c>
      <c r="S655" t="s">
        <v>3678</v>
      </c>
      <c r="T655" s="8">
        <v>43883</v>
      </c>
      <c r="U655">
        <v>1</v>
      </c>
      <c r="V655">
        <v>14.339999999999998</v>
      </c>
      <c r="W655" s="7">
        <v>910</v>
      </c>
      <c r="X655">
        <f t="shared" si="51"/>
        <v>2</v>
      </c>
      <c r="Y655">
        <f t="shared" si="52"/>
        <v>0</v>
      </c>
      <c r="Z655">
        <f t="shared" si="53"/>
        <v>2</v>
      </c>
      <c r="AA655" s="10">
        <f t="shared" si="54"/>
        <v>1.3333333333333333</v>
      </c>
      <c r="AB655"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At Risk</v>
      </c>
      <c r="AC655" t="str">
        <f>_xlfn.XLOOKUP(table_RFM_processed[[#This Row],[Customer ID]],table_RFM_preprocess[Customer ID],table_RFM_preprocess[Loyalty Card],,0)</f>
        <v>No</v>
      </c>
    </row>
    <row r="656" spans="1:29" x14ac:dyDescent="0.25">
      <c r="A656" s="2" t="s">
        <v>4179</v>
      </c>
      <c r="B656" s="3">
        <v>44375</v>
      </c>
      <c r="C656" s="2" t="s">
        <v>4180</v>
      </c>
      <c r="D656" t="s">
        <v>6175</v>
      </c>
      <c r="E656" s="2">
        <v>4</v>
      </c>
      <c r="F656" s="2" t="str">
        <f>_xlfn.XLOOKUP(C656,customers!$A$2:$A$1001,customers!$B$2:$B$1001,,0)</f>
        <v>Almeria Burgett</v>
      </c>
      <c r="G656" s="2" t="str">
        <f>_xlfn.XLOOKUP(C656,customers!$A$1:$A$1001,customers!$G$1:$G$1001,,0)</f>
        <v>United States</v>
      </c>
      <c r="H656" t="str">
        <f>INDEX(products!$A$1:$G$49,MATCH(RFM_prep!$D656,products!$A$1:$A$49,0),MATCH(RFM_prep!H$2,products!$A$1:$G$1,0))</f>
        <v>Ara</v>
      </c>
      <c r="I656">
        <f>INDEX(products!$A$1:$G$49,MATCH(RFM_prep!$D656,products!$A$1:$A$49,0),MATCH(RFM_prep!I$2,products!$A$1:$G$1,0))</f>
        <v>25.874999999999996</v>
      </c>
      <c r="J656">
        <f>I656*E656</f>
        <v>103.49999999999999</v>
      </c>
      <c r="K656" t="str">
        <f>_xlfn.XLOOKUP(C656,customers!$A$2:$A$1001,customers!$I$2:$I$1001,,0)</f>
        <v>No</v>
      </c>
      <c r="L656" t="str">
        <f t="shared" si="50"/>
        <v>418</v>
      </c>
      <c r="N656" s="6" t="s">
        <v>3048</v>
      </c>
      <c r="O656" s="8">
        <v>44579</v>
      </c>
      <c r="P656" s="7">
        <v>1</v>
      </c>
      <c r="Q656" s="7">
        <v>38.04</v>
      </c>
      <c r="S656" t="s">
        <v>3048</v>
      </c>
      <c r="T656" s="8">
        <v>44579</v>
      </c>
      <c r="U656">
        <v>1</v>
      </c>
      <c r="V656">
        <v>38.04</v>
      </c>
      <c r="W656" s="7">
        <v>214</v>
      </c>
      <c r="X656">
        <f t="shared" si="51"/>
        <v>8</v>
      </c>
      <c r="Y656">
        <f t="shared" si="52"/>
        <v>0</v>
      </c>
      <c r="Z656">
        <f t="shared" si="53"/>
        <v>5</v>
      </c>
      <c r="AA656" s="10">
        <f t="shared" si="54"/>
        <v>4.333333333333333</v>
      </c>
      <c r="AB656"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Need Attention</v>
      </c>
      <c r="AC656" t="str">
        <f>_xlfn.XLOOKUP(table_RFM_processed[[#This Row],[Customer ID]],table_RFM_preprocess[Customer ID],table_RFM_preprocess[Loyalty Card],,0)</f>
        <v>No</v>
      </c>
    </row>
    <row r="657" spans="1:29" x14ac:dyDescent="0.25">
      <c r="A657" s="2" t="s">
        <v>4185</v>
      </c>
      <c r="B657" s="3">
        <v>43476</v>
      </c>
      <c r="C657" s="2" t="s">
        <v>4186</v>
      </c>
      <c r="D657" t="s">
        <v>6168</v>
      </c>
      <c r="E657" s="2">
        <v>3</v>
      </c>
      <c r="F657" s="2" t="str">
        <f>_xlfn.XLOOKUP(C657,customers!$A$2:$A$1001,customers!$B$2:$B$1001,,0)</f>
        <v>Marvin Malloy</v>
      </c>
      <c r="G657" s="2" t="str">
        <f>_xlfn.XLOOKUP(C657,customers!$A$1:$A$1001,customers!$G$1:$G$1001,,0)</f>
        <v>United States</v>
      </c>
      <c r="H657" t="str">
        <f>INDEX(products!$A$1:$G$49,MATCH(RFM_prep!$D657,products!$A$1:$A$49,0),MATCH(RFM_prep!H$2,products!$A$1:$G$1,0))</f>
        <v>Ara</v>
      </c>
      <c r="I657">
        <f>INDEX(products!$A$1:$G$49,MATCH(RFM_prep!$D657,products!$A$1:$A$49,0),MATCH(RFM_prep!I$2,products!$A$1:$G$1,0))</f>
        <v>22.884999999999998</v>
      </c>
      <c r="J657">
        <f>I657*E657</f>
        <v>68.655000000000001</v>
      </c>
      <c r="K657" t="str">
        <f>_xlfn.XLOOKUP(C657,customers!$A$2:$A$1001,customers!$I$2:$I$1001,,0)</f>
        <v>No</v>
      </c>
      <c r="L657" t="str">
        <f t="shared" si="50"/>
        <v>1317</v>
      </c>
      <c r="N657" s="6" t="s">
        <v>2825</v>
      </c>
      <c r="O657" s="8">
        <v>43802</v>
      </c>
      <c r="P657" s="7">
        <v>1</v>
      </c>
      <c r="Q657" s="7">
        <v>10.754999999999999</v>
      </c>
      <c r="S657" t="s">
        <v>2825</v>
      </c>
      <c r="T657" s="8">
        <v>43802</v>
      </c>
      <c r="U657">
        <v>1</v>
      </c>
      <c r="V657">
        <v>10.754999999999999</v>
      </c>
      <c r="W657" s="7">
        <v>991</v>
      </c>
      <c r="X657">
        <f t="shared" si="51"/>
        <v>2</v>
      </c>
      <c r="Y657">
        <f t="shared" si="52"/>
        <v>0</v>
      </c>
      <c r="Z657">
        <f t="shared" si="53"/>
        <v>1</v>
      </c>
      <c r="AA657" s="10">
        <f t="shared" si="54"/>
        <v>1</v>
      </c>
      <c r="AB657"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At Risk</v>
      </c>
      <c r="AC657" t="str">
        <f>_xlfn.XLOOKUP(table_RFM_processed[[#This Row],[Customer ID]],table_RFM_preprocess[Customer ID],table_RFM_preprocess[Loyalty Card],,0)</f>
        <v>Yes</v>
      </c>
    </row>
    <row r="658" spans="1:29" x14ac:dyDescent="0.25">
      <c r="A658" s="2" t="s">
        <v>4191</v>
      </c>
      <c r="B658" s="3">
        <v>43728</v>
      </c>
      <c r="C658" s="2" t="s">
        <v>4192</v>
      </c>
      <c r="D658" t="s">
        <v>6151</v>
      </c>
      <c r="E658" s="2">
        <v>2</v>
      </c>
      <c r="F658" s="2" t="str">
        <f>_xlfn.XLOOKUP(C658,customers!$A$2:$A$1001,customers!$B$2:$B$1001,,0)</f>
        <v>Maxim McParland</v>
      </c>
      <c r="G658" s="2" t="str">
        <f>_xlfn.XLOOKUP(C658,customers!$A$1:$A$1001,customers!$G$1:$G$1001,,0)</f>
        <v>United States</v>
      </c>
      <c r="H658" t="str">
        <f>INDEX(products!$A$1:$G$49,MATCH(RFM_prep!$D658,products!$A$1:$A$49,0),MATCH(RFM_prep!H$2,products!$A$1:$G$1,0))</f>
        <v>Rob</v>
      </c>
      <c r="I658">
        <f>INDEX(products!$A$1:$G$49,MATCH(RFM_prep!$D658,products!$A$1:$A$49,0),MATCH(RFM_prep!I$2,products!$A$1:$G$1,0))</f>
        <v>22.884999999999998</v>
      </c>
      <c r="J658">
        <f>I658*E658</f>
        <v>45.769999999999996</v>
      </c>
      <c r="K658" t="str">
        <f>_xlfn.XLOOKUP(C658,customers!$A$2:$A$1001,customers!$I$2:$I$1001,,0)</f>
        <v>Yes</v>
      </c>
      <c r="L658" t="str">
        <f t="shared" si="50"/>
        <v>1065</v>
      </c>
      <c r="N658" s="6" t="s">
        <v>1385</v>
      </c>
      <c r="O658" s="8">
        <v>44316</v>
      </c>
      <c r="P658" s="7">
        <v>1</v>
      </c>
      <c r="Q658" s="7">
        <v>218.73</v>
      </c>
      <c r="S658" t="s">
        <v>1385</v>
      </c>
      <c r="T658" s="8">
        <v>44316</v>
      </c>
      <c r="U658">
        <v>1</v>
      </c>
      <c r="V658">
        <v>218.73</v>
      </c>
      <c r="W658" s="7">
        <v>477</v>
      </c>
      <c r="X658">
        <f t="shared" si="51"/>
        <v>6</v>
      </c>
      <c r="Y658">
        <f t="shared" si="52"/>
        <v>0</v>
      </c>
      <c r="Z658">
        <f t="shared" si="53"/>
        <v>9</v>
      </c>
      <c r="AA658" s="10">
        <f t="shared" si="54"/>
        <v>5</v>
      </c>
      <c r="AB658"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Potential Promising</v>
      </c>
      <c r="AC658" t="str">
        <f>_xlfn.XLOOKUP(table_RFM_processed[[#This Row],[Customer ID]],table_RFM_preprocess[Customer ID],table_RFM_preprocess[Loyalty Card],,0)</f>
        <v>No</v>
      </c>
    </row>
    <row r="659" spans="1:29" x14ac:dyDescent="0.25">
      <c r="A659" s="2" t="s">
        <v>4196</v>
      </c>
      <c r="B659" s="3">
        <v>44485</v>
      </c>
      <c r="C659" s="2" t="s">
        <v>4197</v>
      </c>
      <c r="D659" t="s">
        <v>6143</v>
      </c>
      <c r="E659" s="2">
        <v>4</v>
      </c>
      <c r="F659" s="2" t="str">
        <f>_xlfn.XLOOKUP(C659,customers!$A$2:$A$1001,customers!$B$2:$B$1001,,0)</f>
        <v>Sylas Jennaroy</v>
      </c>
      <c r="G659" s="2" t="str">
        <f>_xlfn.XLOOKUP(C659,customers!$A$1:$A$1001,customers!$G$1:$G$1001,,0)</f>
        <v>United States</v>
      </c>
      <c r="H659" t="str">
        <f>INDEX(products!$A$1:$G$49,MATCH(RFM_prep!$D659,products!$A$1:$A$49,0),MATCH(RFM_prep!H$2,products!$A$1:$G$1,0))</f>
        <v>Lib</v>
      </c>
      <c r="I659">
        <f>INDEX(products!$A$1:$G$49,MATCH(RFM_prep!$D659,products!$A$1:$A$49,0),MATCH(RFM_prep!I$2,products!$A$1:$G$1,0))</f>
        <v>12.95</v>
      </c>
      <c r="J659">
        <f>I659*E659</f>
        <v>51.8</v>
      </c>
      <c r="K659" t="str">
        <f>_xlfn.XLOOKUP(C659,customers!$A$2:$A$1001,customers!$I$2:$I$1001,,0)</f>
        <v>No</v>
      </c>
      <c r="L659" t="str">
        <f t="shared" si="50"/>
        <v>308</v>
      </c>
      <c r="N659" s="6" t="s">
        <v>4326</v>
      </c>
      <c r="O659" s="8">
        <v>44645</v>
      </c>
      <c r="P659" s="7">
        <v>1</v>
      </c>
      <c r="Q659" s="7">
        <v>27.484999999999996</v>
      </c>
      <c r="S659" t="s">
        <v>4326</v>
      </c>
      <c r="T659" s="8">
        <v>44645</v>
      </c>
      <c r="U659">
        <v>1</v>
      </c>
      <c r="V659">
        <v>27.484999999999996</v>
      </c>
      <c r="W659" s="7">
        <v>148</v>
      </c>
      <c r="X659">
        <f t="shared" si="51"/>
        <v>8</v>
      </c>
      <c r="Y659">
        <f t="shared" si="52"/>
        <v>0</v>
      </c>
      <c r="Z659">
        <f t="shared" si="53"/>
        <v>4</v>
      </c>
      <c r="AA659" s="10">
        <f t="shared" si="54"/>
        <v>4</v>
      </c>
      <c r="AB659"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Need Attention</v>
      </c>
      <c r="AC659" t="str">
        <f>_xlfn.XLOOKUP(table_RFM_processed[[#This Row],[Customer ID]],table_RFM_preprocess[Customer ID],table_RFM_preprocess[Loyalty Card],,0)</f>
        <v>No</v>
      </c>
    </row>
    <row r="660" spans="1:29" x14ac:dyDescent="0.25">
      <c r="A660" s="2" t="s">
        <v>4201</v>
      </c>
      <c r="B660" s="3">
        <v>43831</v>
      </c>
      <c r="C660" s="2" t="s">
        <v>4202</v>
      </c>
      <c r="D660" t="s">
        <v>6157</v>
      </c>
      <c r="E660" s="2">
        <v>2</v>
      </c>
      <c r="F660" s="2" t="str">
        <f>_xlfn.XLOOKUP(C660,customers!$A$2:$A$1001,customers!$B$2:$B$1001,,0)</f>
        <v>Wren Place</v>
      </c>
      <c r="G660" s="2" t="str">
        <f>_xlfn.XLOOKUP(C660,customers!$A$1:$A$1001,customers!$G$1:$G$1001,,0)</f>
        <v>United States</v>
      </c>
      <c r="H660" t="str">
        <f>INDEX(products!$A$1:$G$49,MATCH(RFM_prep!$D660,products!$A$1:$A$49,0),MATCH(RFM_prep!H$2,products!$A$1:$G$1,0))</f>
        <v>Ara</v>
      </c>
      <c r="I660">
        <f>INDEX(products!$A$1:$G$49,MATCH(RFM_prep!$D660,products!$A$1:$A$49,0),MATCH(RFM_prep!I$2,products!$A$1:$G$1,0))</f>
        <v>6.75</v>
      </c>
      <c r="J660">
        <f>I660*E660</f>
        <v>13.5</v>
      </c>
      <c r="K660" t="str">
        <f>_xlfn.XLOOKUP(C660,customers!$A$2:$A$1001,customers!$I$2:$I$1001,,0)</f>
        <v>Yes</v>
      </c>
      <c r="L660" t="str">
        <f t="shared" si="50"/>
        <v>962</v>
      </c>
      <c r="N660" s="6" t="s">
        <v>1726</v>
      </c>
      <c r="O660" s="8">
        <v>44777</v>
      </c>
      <c r="P660" s="7">
        <v>2</v>
      </c>
      <c r="Q660" s="7">
        <v>25.68</v>
      </c>
      <c r="S660" t="s">
        <v>1726</v>
      </c>
      <c r="T660" s="8">
        <v>44777</v>
      </c>
      <c r="U660">
        <v>2</v>
      </c>
      <c r="V660">
        <v>25.68</v>
      </c>
      <c r="W660" s="7">
        <v>16</v>
      </c>
      <c r="X660">
        <f t="shared" si="51"/>
        <v>9</v>
      </c>
      <c r="Y660">
        <f t="shared" si="52"/>
        <v>9</v>
      </c>
      <c r="Z660">
        <f t="shared" si="53"/>
        <v>4</v>
      </c>
      <c r="AA660" s="10">
        <f t="shared" si="54"/>
        <v>7.333333333333333</v>
      </c>
      <c r="AB660"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Promising</v>
      </c>
      <c r="AC660" t="str">
        <f>_xlfn.XLOOKUP(table_RFM_processed[[#This Row],[Customer ID]],table_RFM_preprocess[Customer ID],table_RFM_preprocess[Loyalty Card],,0)</f>
        <v>No</v>
      </c>
    </row>
    <row r="661" spans="1:29" x14ac:dyDescent="0.25">
      <c r="A661" s="2" t="s">
        <v>4207</v>
      </c>
      <c r="B661" s="3">
        <v>44630</v>
      </c>
      <c r="C661" s="2" t="s">
        <v>4263</v>
      </c>
      <c r="D661" t="s">
        <v>6139</v>
      </c>
      <c r="E661" s="2">
        <v>3</v>
      </c>
      <c r="F661" s="2" t="str">
        <f>_xlfn.XLOOKUP(C661,customers!$A$2:$A$1001,customers!$B$2:$B$1001,,0)</f>
        <v>Janella Millett</v>
      </c>
      <c r="G661" s="2" t="str">
        <f>_xlfn.XLOOKUP(C661,customers!$A$1:$A$1001,customers!$G$1:$G$1001,,0)</f>
        <v>United States</v>
      </c>
      <c r="H661" t="str">
        <f>INDEX(products!$A$1:$G$49,MATCH(RFM_prep!$D661,products!$A$1:$A$49,0),MATCH(RFM_prep!H$2,products!$A$1:$G$1,0))</f>
        <v>Exc</v>
      </c>
      <c r="I661">
        <f>INDEX(products!$A$1:$G$49,MATCH(RFM_prep!$D661,products!$A$1:$A$49,0),MATCH(RFM_prep!I$2,products!$A$1:$G$1,0))</f>
        <v>8.25</v>
      </c>
      <c r="J661">
        <f>I661*E661</f>
        <v>24.75</v>
      </c>
      <c r="K661" t="str">
        <f>_xlfn.XLOOKUP(C661,customers!$A$2:$A$1001,customers!$I$2:$I$1001,,0)</f>
        <v>Yes</v>
      </c>
      <c r="L661" t="str">
        <f t="shared" si="50"/>
        <v>163</v>
      </c>
      <c r="N661" s="6" t="s">
        <v>4927</v>
      </c>
      <c r="O661" s="8">
        <v>44362</v>
      </c>
      <c r="P661" s="7">
        <v>1</v>
      </c>
      <c r="Q661" s="7">
        <v>22.884999999999998</v>
      </c>
      <c r="S661" t="s">
        <v>4927</v>
      </c>
      <c r="T661" s="8">
        <v>44362</v>
      </c>
      <c r="U661">
        <v>1</v>
      </c>
      <c r="V661">
        <v>22.884999999999998</v>
      </c>
      <c r="W661" s="7">
        <v>431</v>
      </c>
      <c r="X661">
        <f t="shared" si="51"/>
        <v>6</v>
      </c>
      <c r="Y661">
        <f t="shared" si="52"/>
        <v>0</v>
      </c>
      <c r="Z661">
        <f t="shared" si="53"/>
        <v>3</v>
      </c>
      <c r="AA661" s="10">
        <f t="shared" si="54"/>
        <v>3</v>
      </c>
      <c r="AB661"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Need Attention</v>
      </c>
      <c r="AC661" t="str">
        <f>_xlfn.XLOOKUP(table_RFM_processed[[#This Row],[Customer ID]],table_RFM_preprocess[Customer ID],table_RFM_preprocess[Loyalty Card],,0)</f>
        <v>No</v>
      </c>
    </row>
    <row r="662" spans="1:29" x14ac:dyDescent="0.25">
      <c r="A662" s="2" t="s">
        <v>4211</v>
      </c>
      <c r="B662" s="3">
        <v>44693</v>
      </c>
      <c r="C662" s="2" t="s">
        <v>4212</v>
      </c>
      <c r="D662" t="s">
        <v>6168</v>
      </c>
      <c r="E662" s="2">
        <v>2</v>
      </c>
      <c r="F662" s="2" t="str">
        <f>_xlfn.XLOOKUP(C662,customers!$A$2:$A$1001,customers!$B$2:$B$1001,,0)</f>
        <v>Dollie Gadsden</v>
      </c>
      <c r="G662" s="2" t="str">
        <f>_xlfn.XLOOKUP(C662,customers!$A$1:$A$1001,customers!$G$1:$G$1001,,0)</f>
        <v>Ireland</v>
      </c>
      <c r="H662" t="str">
        <f>INDEX(products!$A$1:$G$49,MATCH(RFM_prep!$D662,products!$A$1:$A$49,0),MATCH(RFM_prep!H$2,products!$A$1:$G$1,0))</f>
        <v>Ara</v>
      </c>
      <c r="I662">
        <f>INDEX(products!$A$1:$G$49,MATCH(RFM_prep!$D662,products!$A$1:$A$49,0),MATCH(RFM_prep!I$2,products!$A$1:$G$1,0))</f>
        <v>22.884999999999998</v>
      </c>
      <c r="J662">
        <f>I662*E662</f>
        <v>45.769999999999996</v>
      </c>
      <c r="K662" t="str">
        <f>_xlfn.XLOOKUP(C662,customers!$A$2:$A$1001,customers!$I$2:$I$1001,,0)</f>
        <v>Yes</v>
      </c>
      <c r="L662" t="str">
        <f t="shared" si="50"/>
        <v>100</v>
      </c>
      <c r="N662" s="6" t="s">
        <v>5194</v>
      </c>
      <c r="O662" s="8">
        <v>44274</v>
      </c>
      <c r="P662" s="7">
        <v>1</v>
      </c>
      <c r="Q662" s="7">
        <v>59.699999999999996</v>
      </c>
      <c r="S662" t="s">
        <v>5194</v>
      </c>
      <c r="T662" s="8">
        <v>44274</v>
      </c>
      <c r="U662">
        <v>1</v>
      </c>
      <c r="V662">
        <v>59.699999999999996</v>
      </c>
      <c r="W662" s="7">
        <v>519</v>
      </c>
      <c r="X662">
        <f t="shared" si="51"/>
        <v>5</v>
      </c>
      <c r="Y662">
        <f t="shared" si="52"/>
        <v>0</v>
      </c>
      <c r="Z662">
        <f t="shared" si="53"/>
        <v>7</v>
      </c>
      <c r="AA662" s="10">
        <f t="shared" si="54"/>
        <v>4</v>
      </c>
      <c r="AB662"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Need Attention</v>
      </c>
      <c r="AC662" t="str">
        <f>_xlfn.XLOOKUP(table_RFM_processed[[#This Row],[Customer ID]],table_RFM_preprocess[Customer ID],table_RFM_preprocess[Loyalty Card],,0)</f>
        <v>No</v>
      </c>
    </row>
    <row r="663" spans="1:29" x14ac:dyDescent="0.25">
      <c r="A663" s="2" t="s">
        <v>4217</v>
      </c>
      <c r="B663" s="3">
        <v>44084</v>
      </c>
      <c r="C663" s="2" t="s">
        <v>4218</v>
      </c>
      <c r="D663" t="s">
        <v>6176</v>
      </c>
      <c r="E663" s="2">
        <v>6</v>
      </c>
      <c r="F663" s="2" t="str">
        <f>_xlfn.XLOOKUP(C663,customers!$A$2:$A$1001,customers!$B$2:$B$1001,,0)</f>
        <v>Val Wakelin</v>
      </c>
      <c r="G663" s="2" t="str">
        <f>_xlfn.XLOOKUP(C663,customers!$A$1:$A$1001,customers!$G$1:$G$1001,,0)</f>
        <v>United States</v>
      </c>
      <c r="H663" t="str">
        <f>INDEX(products!$A$1:$G$49,MATCH(RFM_prep!$D663,products!$A$1:$A$49,0),MATCH(RFM_prep!H$2,products!$A$1:$G$1,0))</f>
        <v>Exc</v>
      </c>
      <c r="I663">
        <f>INDEX(products!$A$1:$G$49,MATCH(RFM_prep!$D663,products!$A$1:$A$49,0),MATCH(RFM_prep!I$2,products!$A$1:$G$1,0))</f>
        <v>8.91</v>
      </c>
      <c r="J663">
        <f>I663*E663</f>
        <v>53.46</v>
      </c>
      <c r="K663" t="str">
        <f>_xlfn.XLOOKUP(C663,customers!$A$2:$A$1001,customers!$I$2:$I$1001,,0)</f>
        <v>No</v>
      </c>
      <c r="L663" t="str">
        <f t="shared" si="50"/>
        <v>709</v>
      </c>
      <c r="N663" s="6" t="s">
        <v>3517</v>
      </c>
      <c r="O663" s="8">
        <v>44585</v>
      </c>
      <c r="P663" s="7">
        <v>1</v>
      </c>
      <c r="Q663" s="7">
        <v>9.51</v>
      </c>
      <c r="S663" t="s">
        <v>3517</v>
      </c>
      <c r="T663" s="8">
        <v>44585</v>
      </c>
      <c r="U663">
        <v>1</v>
      </c>
      <c r="V663">
        <v>9.51</v>
      </c>
      <c r="W663" s="7">
        <v>208</v>
      </c>
      <c r="X663">
        <f t="shared" si="51"/>
        <v>8</v>
      </c>
      <c r="Y663">
        <f t="shared" si="52"/>
        <v>0</v>
      </c>
      <c r="Z663">
        <f t="shared" si="53"/>
        <v>1</v>
      </c>
      <c r="AA663" s="10">
        <f t="shared" si="54"/>
        <v>3</v>
      </c>
      <c r="AB663"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Need Attention</v>
      </c>
      <c r="AC663" t="str">
        <f>_xlfn.XLOOKUP(table_RFM_processed[[#This Row],[Customer ID]],table_RFM_preprocess[Customer ID],table_RFM_preprocess[Loyalty Card],,0)</f>
        <v>No</v>
      </c>
    </row>
    <row r="664" spans="1:29" x14ac:dyDescent="0.25">
      <c r="A664" s="2" t="s">
        <v>4223</v>
      </c>
      <c r="B664" s="3">
        <v>44485</v>
      </c>
      <c r="C664" s="2" t="s">
        <v>4224</v>
      </c>
      <c r="D664" t="s">
        <v>6152</v>
      </c>
      <c r="E664" s="2">
        <v>6</v>
      </c>
      <c r="F664" s="2" t="str">
        <f>_xlfn.XLOOKUP(C664,customers!$A$2:$A$1001,customers!$B$2:$B$1001,,0)</f>
        <v>Annie Campsall</v>
      </c>
      <c r="G664" s="2" t="str">
        <f>_xlfn.XLOOKUP(C664,customers!$A$1:$A$1001,customers!$G$1:$G$1001,,0)</f>
        <v>United States</v>
      </c>
      <c r="H664" t="str">
        <f>INDEX(products!$A$1:$G$49,MATCH(RFM_prep!$D664,products!$A$1:$A$49,0),MATCH(RFM_prep!H$2,products!$A$1:$G$1,0))</f>
        <v>Ara</v>
      </c>
      <c r="I664">
        <f>INDEX(products!$A$1:$G$49,MATCH(RFM_prep!$D664,products!$A$1:$A$49,0),MATCH(RFM_prep!I$2,products!$A$1:$G$1,0))</f>
        <v>3.375</v>
      </c>
      <c r="J664">
        <f>I664*E664</f>
        <v>20.25</v>
      </c>
      <c r="K664" t="str">
        <f>_xlfn.XLOOKUP(C664,customers!$A$2:$A$1001,customers!$I$2:$I$1001,,0)</f>
        <v>Yes</v>
      </c>
      <c r="L664" t="str">
        <f t="shared" si="50"/>
        <v>308</v>
      </c>
      <c r="N664" s="6" t="s">
        <v>727</v>
      </c>
      <c r="O664" s="8">
        <v>43607</v>
      </c>
      <c r="P664" s="7">
        <v>1</v>
      </c>
      <c r="Q664" s="7">
        <v>8.0549999999999997</v>
      </c>
      <c r="S664" t="s">
        <v>727</v>
      </c>
      <c r="T664" s="8">
        <v>43607</v>
      </c>
      <c r="U664">
        <v>1</v>
      </c>
      <c r="V664">
        <v>8.0549999999999997</v>
      </c>
      <c r="W664" s="7">
        <v>1186</v>
      </c>
      <c r="X664">
        <f t="shared" si="51"/>
        <v>1</v>
      </c>
      <c r="Y664">
        <f t="shared" si="52"/>
        <v>0</v>
      </c>
      <c r="Z664">
        <f t="shared" si="53"/>
        <v>0</v>
      </c>
      <c r="AA664" s="10">
        <f t="shared" si="54"/>
        <v>0.33333333333333331</v>
      </c>
      <c r="AB664"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Lost</v>
      </c>
      <c r="AC664" t="str">
        <f>_xlfn.XLOOKUP(table_RFM_processed[[#This Row],[Customer ID]],table_RFM_preprocess[Customer ID],table_RFM_preprocess[Loyalty Card],,0)</f>
        <v>Yes</v>
      </c>
    </row>
    <row r="665" spans="1:29" x14ac:dyDescent="0.25">
      <c r="A665" s="2" t="s">
        <v>4229</v>
      </c>
      <c r="B665" s="3">
        <v>44364</v>
      </c>
      <c r="C665" s="2" t="s">
        <v>4230</v>
      </c>
      <c r="D665" t="s">
        <v>6165</v>
      </c>
      <c r="E665" s="2">
        <v>5</v>
      </c>
      <c r="F665" s="2" t="str">
        <f>_xlfn.XLOOKUP(C665,customers!$A$2:$A$1001,customers!$B$2:$B$1001,,0)</f>
        <v>Shermy Moseby</v>
      </c>
      <c r="G665" s="2" t="str">
        <f>_xlfn.XLOOKUP(C665,customers!$A$1:$A$1001,customers!$G$1:$G$1001,,0)</f>
        <v>United States</v>
      </c>
      <c r="H665" t="str">
        <f>INDEX(products!$A$1:$G$49,MATCH(RFM_prep!$D665,products!$A$1:$A$49,0),MATCH(RFM_prep!H$2,products!$A$1:$G$1,0))</f>
        <v>Lib</v>
      </c>
      <c r="I665">
        <f>INDEX(products!$A$1:$G$49,MATCH(RFM_prep!$D665,products!$A$1:$A$49,0),MATCH(RFM_prep!I$2,products!$A$1:$G$1,0))</f>
        <v>29.784999999999997</v>
      </c>
      <c r="J665">
        <f>I665*E665</f>
        <v>148.92499999999998</v>
      </c>
      <c r="K665" t="str">
        <f>_xlfn.XLOOKUP(C665,customers!$A$2:$A$1001,customers!$I$2:$I$1001,,0)</f>
        <v>No</v>
      </c>
      <c r="L665" t="str">
        <f t="shared" si="50"/>
        <v>429</v>
      </c>
      <c r="N665" s="6" t="s">
        <v>3560</v>
      </c>
      <c r="O665" s="8">
        <v>44380</v>
      </c>
      <c r="P665" s="7">
        <v>1</v>
      </c>
      <c r="Q665" s="7">
        <v>54.969999999999992</v>
      </c>
      <c r="S665" t="s">
        <v>3560</v>
      </c>
      <c r="T665" s="8">
        <v>44380</v>
      </c>
      <c r="U665">
        <v>1</v>
      </c>
      <c r="V665">
        <v>54.969999999999992</v>
      </c>
      <c r="W665" s="7">
        <v>413</v>
      </c>
      <c r="X665">
        <f t="shared" si="51"/>
        <v>6</v>
      </c>
      <c r="Y665">
        <f t="shared" si="52"/>
        <v>0</v>
      </c>
      <c r="Z665">
        <f t="shared" si="53"/>
        <v>7</v>
      </c>
      <c r="AA665" s="10">
        <f t="shared" si="54"/>
        <v>4.333333333333333</v>
      </c>
      <c r="AB665"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Need Attention</v>
      </c>
      <c r="AC665" t="str">
        <f>_xlfn.XLOOKUP(table_RFM_processed[[#This Row],[Customer ID]],table_RFM_preprocess[Customer ID],table_RFM_preprocess[Loyalty Card],,0)</f>
        <v>No</v>
      </c>
    </row>
    <row r="666" spans="1:29" x14ac:dyDescent="0.25">
      <c r="A666" s="2" t="s">
        <v>4234</v>
      </c>
      <c r="B666" s="3">
        <v>43554</v>
      </c>
      <c r="C666" s="2" t="s">
        <v>4235</v>
      </c>
      <c r="D666" t="s">
        <v>6155</v>
      </c>
      <c r="E666" s="2">
        <v>6</v>
      </c>
      <c r="F666" s="2" t="str">
        <f>_xlfn.XLOOKUP(C666,customers!$A$2:$A$1001,customers!$B$2:$B$1001,,0)</f>
        <v>Corrie Wass</v>
      </c>
      <c r="G666" s="2" t="str">
        <f>_xlfn.XLOOKUP(C666,customers!$A$1:$A$1001,customers!$G$1:$G$1001,,0)</f>
        <v>United States</v>
      </c>
      <c r="H666" t="str">
        <f>INDEX(products!$A$1:$G$49,MATCH(RFM_prep!$D666,products!$A$1:$A$49,0),MATCH(RFM_prep!H$2,products!$A$1:$G$1,0))</f>
        <v>Ara</v>
      </c>
      <c r="I666">
        <f>INDEX(products!$A$1:$G$49,MATCH(RFM_prep!$D666,products!$A$1:$A$49,0),MATCH(RFM_prep!I$2,products!$A$1:$G$1,0))</f>
        <v>11.25</v>
      </c>
      <c r="J666">
        <f>I666*E666</f>
        <v>67.5</v>
      </c>
      <c r="K666" t="str">
        <f>_xlfn.XLOOKUP(C666,customers!$A$2:$A$1001,customers!$I$2:$I$1001,,0)</f>
        <v>No</v>
      </c>
      <c r="L666" t="str">
        <f t="shared" si="50"/>
        <v>1239</v>
      </c>
      <c r="N666" s="6" t="s">
        <v>3267</v>
      </c>
      <c r="O666" s="8">
        <v>44101</v>
      </c>
      <c r="P666" s="7">
        <v>1</v>
      </c>
      <c r="Q666" s="7">
        <v>23.31</v>
      </c>
      <c r="S666" t="s">
        <v>3267</v>
      </c>
      <c r="T666" s="8">
        <v>44101</v>
      </c>
      <c r="U666">
        <v>1</v>
      </c>
      <c r="V666">
        <v>23.31</v>
      </c>
      <c r="W666" s="7">
        <v>692</v>
      </c>
      <c r="X666">
        <f t="shared" si="51"/>
        <v>4</v>
      </c>
      <c r="Y666">
        <f t="shared" si="52"/>
        <v>0</v>
      </c>
      <c r="Z666">
        <f t="shared" si="53"/>
        <v>3</v>
      </c>
      <c r="AA666" s="10">
        <f t="shared" si="54"/>
        <v>2.3333333333333335</v>
      </c>
      <c r="AB666"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At Risk</v>
      </c>
      <c r="AC666" t="str">
        <f>_xlfn.XLOOKUP(table_RFM_processed[[#This Row],[Customer ID]],table_RFM_preprocess[Customer ID],table_RFM_preprocess[Loyalty Card],,0)</f>
        <v>No</v>
      </c>
    </row>
    <row r="667" spans="1:29" x14ac:dyDescent="0.25">
      <c r="A667" s="2" t="s">
        <v>4239</v>
      </c>
      <c r="B667" s="3">
        <v>44549</v>
      </c>
      <c r="C667" s="2" t="s">
        <v>4240</v>
      </c>
      <c r="D667" t="s">
        <v>6183</v>
      </c>
      <c r="E667" s="2">
        <v>6</v>
      </c>
      <c r="F667" s="2" t="str">
        <f>_xlfn.XLOOKUP(C667,customers!$A$2:$A$1001,customers!$B$2:$B$1001,,0)</f>
        <v>Ira Sjostrom</v>
      </c>
      <c r="G667" s="2" t="str">
        <f>_xlfn.XLOOKUP(C667,customers!$A$1:$A$1001,customers!$G$1:$G$1001,,0)</f>
        <v>United States</v>
      </c>
      <c r="H667" t="str">
        <f>INDEX(products!$A$1:$G$49,MATCH(RFM_prep!$D667,products!$A$1:$A$49,0),MATCH(RFM_prep!H$2,products!$A$1:$G$1,0))</f>
        <v>Exc</v>
      </c>
      <c r="I667">
        <f>INDEX(products!$A$1:$G$49,MATCH(RFM_prep!$D667,products!$A$1:$A$49,0),MATCH(RFM_prep!I$2,products!$A$1:$G$1,0))</f>
        <v>12.15</v>
      </c>
      <c r="J667">
        <f>I667*E667</f>
        <v>72.900000000000006</v>
      </c>
      <c r="K667" t="str">
        <f>_xlfn.XLOOKUP(C667,customers!$A$2:$A$1001,customers!$I$2:$I$1001,,0)</f>
        <v>No</v>
      </c>
      <c r="L667" t="str">
        <f t="shared" si="50"/>
        <v>244</v>
      </c>
      <c r="N667" s="6" t="s">
        <v>1380</v>
      </c>
      <c r="O667" s="8">
        <v>43714</v>
      </c>
      <c r="P667" s="7">
        <v>1</v>
      </c>
      <c r="Q667" s="7">
        <v>123.50999999999999</v>
      </c>
      <c r="S667" t="s">
        <v>1380</v>
      </c>
      <c r="T667" s="8">
        <v>43714</v>
      </c>
      <c r="U667">
        <v>1</v>
      </c>
      <c r="V667">
        <v>123.50999999999999</v>
      </c>
      <c r="W667" s="7">
        <v>1079</v>
      </c>
      <c r="X667">
        <f t="shared" si="51"/>
        <v>1</v>
      </c>
      <c r="Y667">
        <f t="shared" si="52"/>
        <v>0</v>
      </c>
      <c r="Z667">
        <f t="shared" si="53"/>
        <v>9</v>
      </c>
      <c r="AA667" s="10">
        <f t="shared" si="54"/>
        <v>3.3333333333333335</v>
      </c>
      <c r="AB667"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Need Attention</v>
      </c>
      <c r="AC667" t="str">
        <f>_xlfn.XLOOKUP(table_RFM_processed[[#This Row],[Customer ID]],table_RFM_preprocess[Customer ID],table_RFM_preprocess[Loyalty Card],,0)</f>
        <v>Yes</v>
      </c>
    </row>
    <row r="668" spans="1:29" x14ac:dyDescent="0.25">
      <c r="A668" s="2" t="s">
        <v>4239</v>
      </c>
      <c r="B668" s="3">
        <v>44549</v>
      </c>
      <c r="C668" s="2" t="s">
        <v>4240</v>
      </c>
      <c r="D668" t="s">
        <v>6150</v>
      </c>
      <c r="E668" s="2">
        <v>2</v>
      </c>
      <c r="F668" s="2" t="str">
        <f>_xlfn.XLOOKUP(C668,customers!$A$2:$A$1001,customers!$B$2:$B$1001,,0)</f>
        <v>Ira Sjostrom</v>
      </c>
      <c r="G668" s="2" t="str">
        <f>_xlfn.XLOOKUP(C668,customers!$A$1:$A$1001,customers!$G$1:$G$1001,,0)</f>
        <v>United States</v>
      </c>
      <c r="H668" t="str">
        <f>INDEX(products!$A$1:$G$49,MATCH(RFM_prep!$D668,products!$A$1:$A$49,0),MATCH(RFM_prep!H$2,products!$A$1:$G$1,0))</f>
        <v>Lib</v>
      </c>
      <c r="I668">
        <f>INDEX(products!$A$1:$G$49,MATCH(RFM_prep!$D668,products!$A$1:$A$49,0),MATCH(RFM_prep!I$2,products!$A$1:$G$1,0))</f>
        <v>3.8849999999999998</v>
      </c>
      <c r="J668">
        <f>I668*E668</f>
        <v>7.77</v>
      </c>
      <c r="K668" t="str">
        <f>_xlfn.XLOOKUP(C668,customers!$A$2:$A$1001,customers!$I$2:$I$1001,,0)</f>
        <v>No</v>
      </c>
      <c r="L668" t="str">
        <f t="shared" si="50"/>
        <v>244</v>
      </c>
      <c r="N668" s="6" t="s">
        <v>3588</v>
      </c>
      <c r="O668" s="8">
        <v>44384</v>
      </c>
      <c r="P668" s="7">
        <v>1</v>
      </c>
      <c r="Q668" s="7">
        <v>13.365</v>
      </c>
      <c r="S668" t="s">
        <v>3588</v>
      </c>
      <c r="T668" s="8">
        <v>44384</v>
      </c>
      <c r="U668">
        <v>1</v>
      </c>
      <c r="V668">
        <v>13.365</v>
      </c>
      <c r="W668" s="7">
        <v>409</v>
      </c>
      <c r="X668">
        <f t="shared" si="51"/>
        <v>6</v>
      </c>
      <c r="Y668">
        <f t="shared" si="52"/>
        <v>0</v>
      </c>
      <c r="Z668">
        <f t="shared" si="53"/>
        <v>1</v>
      </c>
      <c r="AA668" s="10">
        <f t="shared" si="54"/>
        <v>2.3333333333333335</v>
      </c>
      <c r="AB668"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At Risk</v>
      </c>
      <c r="AC668" t="str">
        <f>_xlfn.XLOOKUP(table_RFM_processed[[#This Row],[Customer ID]],table_RFM_preprocess[Customer ID],table_RFM_preprocess[Loyalty Card],,0)</f>
        <v>Yes</v>
      </c>
    </row>
    <row r="669" spans="1:29" x14ac:dyDescent="0.25">
      <c r="A669" s="2" t="s">
        <v>4250</v>
      </c>
      <c r="B669" s="3">
        <v>43987</v>
      </c>
      <c r="C669" s="2" t="s">
        <v>4251</v>
      </c>
      <c r="D669" t="s">
        <v>6168</v>
      </c>
      <c r="E669" s="2">
        <v>4</v>
      </c>
      <c r="F669" s="2" t="str">
        <f>_xlfn.XLOOKUP(C669,customers!$A$2:$A$1001,customers!$B$2:$B$1001,,0)</f>
        <v>Jermaine Branchett</v>
      </c>
      <c r="G669" s="2" t="str">
        <f>_xlfn.XLOOKUP(C669,customers!$A$1:$A$1001,customers!$G$1:$G$1001,,0)</f>
        <v>United States</v>
      </c>
      <c r="H669" t="str">
        <f>INDEX(products!$A$1:$G$49,MATCH(RFM_prep!$D669,products!$A$1:$A$49,0),MATCH(RFM_prep!H$2,products!$A$1:$G$1,0))</f>
        <v>Ara</v>
      </c>
      <c r="I669">
        <f>INDEX(products!$A$1:$G$49,MATCH(RFM_prep!$D669,products!$A$1:$A$49,0),MATCH(RFM_prep!I$2,products!$A$1:$G$1,0))</f>
        <v>22.884999999999998</v>
      </c>
      <c r="J669">
        <f>I669*E669</f>
        <v>91.539999999999992</v>
      </c>
      <c r="K669" t="str">
        <f>_xlfn.XLOOKUP(C669,customers!$A$2:$A$1001,customers!$I$2:$I$1001,,0)</f>
        <v>No</v>
      </c>
      <c r="L669" t="str">
        <f t="shared" si="50"/>
        <v>806</v>
      </c>
      <c r="N669" s="6" t="s">
        <v>2793</v>
      </c>
      <c r="O669" s="8">
        <v>44659</v>
      </c>
      <c r="P669" s="7">
        <v>1</v>
      </c>
      <c r="Q669" s="7">
        <v>51.749999999999993</v>
      </c>
      <c r="S669" t="s">
        <v>2793</v>
      </c>
      <c r="T669" s="8">
        <v>44659</v>
      </c>
      <c r="U669">
        <v>1</v>
      </c>
      <c r="V669">
        <v>51.749999999999993</v>
      </c>
      <c r="W669" s="7">
        <v>134</v>
      </c>
      <c r="X669">
        <f t="shared" si="51"/>
        <v>9</v>
      </c>
      <c r="Y669">
        <f t="shared" si="52"/>
        <v>0</v>
      </c>
      <c r="Z669">
        <f t="shared" si="53"/>
        <v>6</v>
      </c>
      <c r="AA669" s="10">
        <f t="shared" si="54"/>
        <v>5</v>
      </c>
      <c r="AB669"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Potential Promising</v>
      </c>
      <c r="AC669" t="str">
        <f>_xlfn.XLOOKUP(table_RFM_processed[[#This Row],[Customer ID]],table_RFM_preprocess[Customer ID],table_RFM_preprocess[Loyalty Card],,0)</f>
        <v>Yes</v>
      </c>
    </row>
    <row r="670" spans="1:29" x14ac:dyDescent="0.25">
      <c r="A670" s="2" t="s">
        <v>4256</v>
      </c>
      <c r="B670" s="3">
        <v>44451</v>
      </c>
      <c r="C670" s="2" t="s">
        <v>4257</v>
      </c>
      <c r="D670" t="s">
        <v>6147</v>
      </c>
      <c r="E670" s="2">
        <v>6</v>
      </c>
      <c r="F670" s="2" t="str">
        <f>_xlfn.XLOOKUP(C670,customers!$A$2:$A$1001,customers!$B$2:$B$1001,,0)</f>
        <v>Nissie Rudland</v>
      </c>
      <c r="G670" s="2" t="str">
        <f>_xlfn.XLOOKUP(C670,customers!$A$1:$A$1001,customers!$G$1:$G$1001,,0)</f>
        <v>Ireland</v>
      </c>
      <c r="H670" t="str">
        <f>INDEX(products!$A$1:$G$49,MATCH(RFM_prep!$D670,products!$A$1:$A$49,0),MATCH(RFM_prep!H$2,products!$A$1:$G$1,0))</f>
        <v>Ara</v>
      </c>
      <c r="I670">
        <f>INDEX(products!$A$1:$G$49,MATCH(RFM_prep!$D670,products!$A$1:$A$49,0),MATCH(RFM_prep!I$2,products!$A$1:$G$1,0))</f>
        <v>9.9499999999999993</v>
      </c>
      <c r="J670">
        <f>I670*E670</f>
        <v>59.699999999999996</v>
      </c>
      <c r="K670" t="str">
        <f>_xlfn.XLOOKUP(C670,customers!$A$2:$A$1001,customers!$I$2:$I$1001,,0)</f>
        <v>No</v>
      </c>
      <c r="L670" t="str">
        <f t="shared" si="50"/>
        <v>342</v>
      </c>
      <c r="N670" s="6" t="s">
        <v>3549</v>
      </c>
      <c r="O670" s="8">
        <v>43750</v>
      </c>
      <c r="P670" s="7">
        <v>1</v>
      </c>
      <c r="Q670" s="7">
        <v>22.884999999999998</v>
      </c>
      <c r="S670" t="s">
        <v>3549</v>
      </c>
      <c r="T670" s="8">
        <v>43750</v>
      </c>
      <c r="U670">
        <v>1</v>
      </c>
      <c r="V670">
        <v>22.884999999999998</v>
      </c>
      <c r="W670" s="7">
        <v>1043</v>
      </c>
      <c r="X670">
        <f t="shared" si="51"/>
        <v>1</v>
      </c>
      <c r="Y670">
        <f t="shared" si="52"/>
        <v>0</v>
      </c>
      <c r="Z670">
        <f t="shared" si="53"/>
        <v>3</v>
      </c>
      <c r="AA670" s="10">
        <f t="shared" si="54"/>
        <v>1.3333333333333333</v>
      </c>
      <c r="AB670"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At Risk</v>
      </c>
      <c r="AC670" t="str">
        <f>_xlfn.XLOOKUP(table_RFM_processed[[#This Row],[Customer ID]],table_RFM_preprocess[Customer ID],table_RFM_preprocess[Loyalty Card],,0)</f>
        <v>Yes</v>
      </c>
    </row>
    <row r="671" spans="1:29" x14ac:dyDescent="0.25">
      <c r="A671" s="2" t="s">
        <v>4262</v>
      </c>
      <c r="B671" s="3">
        <v>44636</v>
      </c>
      <c r="C671" s="2" t="s">
        <v>4263</v>
      </c>
      <c r="D671" t="s">
        <v>6142</v>
      </c>
      <c r="E671" s="2">
        <v>5</v>
      </c>
      <c r="F671" s="2" t="str">
        <f>_xlfn.XLOOKUP(C671,customers!$A$2:$A$1001,customers!$B$2:$B$1001,,0)</f>
        <v>Janella Millett</v>
      </c>
      <c r="G671" s="2" t="str">
        <f>_xlfn.XLOOKUP(C671,customers!$A$1:$A$1001,customers!$G$1:$G$1001,,0)</f>
        <v>United States</v>
      </c>
      <c r="H671" t="str">
        <f>INDEX(products!$A$1:$G$49,MATCH(RFM_prep!$D671,products!$A$1:$A$49,0),MATCH(RFM_prep!H$2,products!$A$1:$G$1,0))</f>
        <v>Rob</v>
      </c>
      <c r="I671">
        <f>INDEX(products!$A$1:$G$49,MATCH(RFM_prep!$D671,products!$A$1:$A$49,0),MATCH(RFM_prep!I$2,products!$A$1:$G$1,0))</f>
        <v>27.484999999999996</v>
      </c>
      <c r="J671">
        <f>I671*E671</f>
        <v>137.42499999999998</v>
      </c>
      <c r="K671" t="str">
        <f>_xlfn.XLOOKUP(C671,customers!$A$2:$A$1001,customers!$I$2:$I$1001,,0)</f>
        <v>Yes</v>
      </c>
      <c r="L671" t="str">
        <f t="shared" si="50"/>
        <v>157</v>
      </c>
      <c r="N671" s="6" t="s">
        <v>4003</v>
      </c>
      <c r="O671" s="8">
        <v>43527</v>
      </c>
      <c r="P671" s="7">
        <v>1</v>
      </c>
      <c r="Q671" s="7">
        <v>133.85999999999999</v>
      </c>
      <c r="S671" t="s">
        <v>4003</v>
      </c>
      <c r="T671" s="8">
        <v>43527</v>
      </c>
      <c r="U671">
        <v>1</v>
      </c>
      <c r="V671">
        <v>133.85999999999999</v>
      </c>
      <c r="W671" s="7">
        <v>1266</v>
      </c>
      <c r="X671">
        <f t="shared" si="51"/>
        <v>0</v>
      </c>
      <c r="Y671">
        <f t="shared" si="52"/>
        <v>0</v>
      </c>
      <c r="Z671">
        <f t="shared" si="53"/>
        <v>9</v>
      </c>
      <c r="AA671" s="10">
        <f t="shared" si="54"/>
        <v>3</v>
      </c>
      <c r="AB671"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Need Attention</v>
      </c>
      <c r="AC671" t="str">
        <f>_xlfn.XLOOKUP(table_RFM_processed[[#This Row],[Customer ID]],table_RFM_preprocess[Customer ID],table_RFM_preprocess[Loyalty Card],,0)</f>
        <v>No</v>
      </c>
    </row>
    <row r="672" spans="1:29" x14ac:dyDescent="0.25">
      <c r="A672" s="2" t="s">
        <v>4268</v>
      </c>
      <c r="B672" s="3">
        <v>44551</v>
      </c>
      <c r="C672" s="2" t="s">
        <v>4269</v>
      </c>
      <c r="D672" t="s">
        <v>6181</v>
      </c>
      <c r="E672" s="2">
        <v>2</v>
      </c>
      <c r="F672" s="2" t="str">
        <f>_xlfn.XLOOKUP(C672,customers!$A$2:$A$1001,customers!$B$2:$B$1001,,0)</f>
        <v>Ferdie Tourry</v>
      </c>
      <c r="G672" s="2" t="str">
        <f>_xlfn.XLOOKUP(C672,customers!$A$1:$A$1001,customers!$G$1:$G$1001,,0)</f>
        <v>United States</v>
      </c>
      <c r="H672" t="str">
        <f>INDEX(products!$A$1:$G$49,MATCH(RFM_prep!$D672,products!$A$1:$A$49,0),MATCH(RFM_prep!H$2,products!$A$1:$G$1,0))</f>
        <v>Lib</v>
      </c>
      <c r="I672">
        <f>INDEX(products!$A$1:$G$49,MATCH(RFM_prep!$D672,products!$A$1:$A$49,0),MATCH(RFM_prep!I$2,products!$A$1:$G$1,0))</f>
        <v>33.464999999999996</v>
      </c>
      <c r="J672">
        <f>I672*E672</f>
        <v>66.929999999999993</v>
      </c>
      <c r="K672" t="str">
        <f>_xlfn.XLOOKUP(C672,customers!$A$2:$A$1001,customers!$I$2:$I$1001,,0)</f>
        <v>No</v>
      </c>
      <c r="L672" t="str">
        <f t="shared" si="50"/>
        <v>242</v>
      </c>
      <c r="N672" s="6" t="s">
        <v>1193</v>
      </c>
      <c r="O672" s="8">
        <v>43608</v>
      </c>
      <c r="P672" s="7">
        <v>1</v>
      </c>
      <c r="Q672" s="7">
        <v>26.19</v>
      </c>
      <c r="S672" t="s">
        <v>1193</v>
      </c>
      <c r="T672" s="8">
        <v>43608</v>
      </c>
      <c r="U672">
        <v>1</v>
      </c>
      <c r="V672">
        <v>26.19</v>
      </c>
      <c r="W672" s="7">
        <v>1185</v>
      </c>
      <c r="X672">
        <f t="shared" si="51"/>
        <v>1</v>
      </c>
      <c r="Y672">
        <f t="shared" si="52"/>
        <v>0</v>
      </c>
      <c r="Z672">
        <f t="shared" si="53"/>
        <v>4</v>
      </c>
      <c r="AA672" s="10">
        <f t="shared" si="54"/>
        <v>1.6666666666666667</v>
      </c>
      <c r="AB672"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At Risk</v>
      </c>
      <c r="AC672" t="str">
        <f>_xlfn.XLOOKUP(table_RFM_processed[[#This Row],[Customer ID]],table_RFM_preprocess[Customer ID],table_RFM_preprocess[Loyalty Card],,0)</f>
        <v>Yes</v>
      </c>
    </row>
    <row r="673" spans="1:29" x14ac:dyDescent="0.25">
      <c r="A673" s="2" t="s">
        <v>4274</v>
      </c>
      <c r="B673" s="3">
        <v>43606</v>
      </c>
      <c r="C673" s="2" t="s">
        <v>4275</v>
      </c>
      <c r="D673" t="s">
        <v>6159</v>
      </c>
      <c r="E673" s="2">
        <v>3</v>
      </c>
      <c r="F673" s="2" t="str">
        <f>_xlfn.XLOOKUP(C673,customers!$A$2:$A$1001,customers!$B$2:$B$1001,,0)</f>
        <v>Cecil Weatherall</v>
      </c>
      <c r="G673" s="2" t="str">
        <f>_xlfn.XLOOKUP(C673,customers!$A$1:$A$1001,customers!$G$1:$G$1001,,0)</f>
        <v>United States</v>
      </c>
      <c r="H673" t="str">
        <f>INDEX(products!$A$1:$G$49,MATCH(RFM_prep!$D673,products!$A$1:$A$49,0),MATCH(RFM_prep!H$2,products!$A$1:$G$1,0))</f>
        <v>Lib</v>
      </c>
      <c r="I673">
        <f>INDEX(products!$A$1:$G$49,MATCH(RFM_prep!$D673,products!$A$1:$A$49,0),MATCH(RFM_prep!I$2,products!$A$1:$G$1,0))</f>
        <v>4.3650000000000002</v>
      </c>
      <c r="J673">
        <f>I673*E673</f>
        <v>13.095000000000001</v>
      </c>
      <c r="K673" t="str">
        <f>_xlfn.XLOOKUP(C673,customers!$A$2:$A$1001,customers!$I$2:$I$1001,,0)</f>
        <v>Yes</v>
      </c>
      <c r="L673" t="str">
        <f t="shared" si="50"/>
        <v>1187</v>
      </c>
      <c r="N673" s="6" t="s">
        <v>2245</v>
      </c>
      <c r="O673" s="8">
        <v>43951</v>
      </c>
      <c r="P673" s="7">
        <v>2</v>
      </c>
      <c r="Q673" s="7">
        <v>193.63499999999996</v>
      </c>
      <c r="S673" t="s">
        <v>2245</v>
      </c>
      <c r="T673" s="8">
        <v>43951</v>
      </c>
      <c r="U673">
        <v>2</v>
      </c>
      <c r="V673">
        <v>193.63499999999996</v>
      </c>
      <c r="W673" s="7">
        <v>965</v>
      </c>
      <c r="X673">
        <f t="shared" si="51"/>
        <v>2</v>
      </c>
      <c r="Y673">
        <f t="shared" si="52"/>
        <v>9</v>
      </c>
      <c r="Z673">
        <f t="shared" si="53"/>
        <v>9</v>
      </c>
      <c r="AA673" s="10">
        <f t="shared" si="54"/>
        <v>6.666666666666667</v>
      </c>
      <c r="AB673"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Promising</v>
      </c>
      <c r="AC673" t="str">
        <f>_xlfn.XLOOKUP(table_RFM_processed[[#This Row],[Customer ID]],table_RFM_preprocess[Customer ID],table_RFM_preprocess[Loyalty Card],,0)</f>
        <v>Yes</v>
      </c>
    </row>
    <row r="674" spans="1:29" x14ac:dyDescent="0.25">
      <c r="A674" s="2" t="s">
        <v>4280</v>
      </c>
      <c r="B674" s="3">
        <v>44495</v>
      </c>
      <c r="C674" s="2" t="s">
        <v>4281</v>
      </c>
      <c r="D674" t="s">
        <v>6179</v>
      </c>
      <c r="E674" s="2">
        <v>5</v>
      </c>
      <c r="F674" s="2" t="str">
        <f>_xlfn.XLOOKUP(C674,customers!$A$2:$A$1001,customers!$B$2:$B$1001,,0)</f>
        <v>Gale Heindrick</v>
      </c>
      <c r="G674" s="2" t="str">
        <f>_xlfn.XLOOKUP(C674,customers!$A$1:$A$1001,customers!$G$1:$G$1001,,0)</f>
        <v>United States</v>
      </c>
      <c r="H674" t="str">
        <f>INDEX(products!$A$1:$G$49,MATCH(RFM_prep!$D674,products!$A$1:$A$49,0),MATCH(RFM_prep!H$2,products!$A$1:$G$1,0))</f>
        <v>Rob</v>
      </c>
      <c r="I674">
        <f>INDEX(products!$A$1:$G$49,MATCH(RFM_prep!$D674,products!$A$1:$A$49,0),MATCH(RFM_prep!I$2,products!$A$1:$G$1,0))</f>
        <v>11.95</v>
      </c>
      <c r="J674">
        <f>I674*E674</f>
        <v>59.75</v>
      </c>
      <c r="K674" t="str">
        <f>_xlfn.XLOOKUP(C674,customers!$A$2:$A$1001,customers!$I$2:$I$1001,,0)</f>
        <v>No</v>
      </c>
      <c r="L674" t="str">
        <f t="shared" si="50"/>
        <v>298</v>
      </c>
      <c r="N674" s="6" t="s">
        <v>2592</v>
      </c>
      <c r="O674" s="8">
        <v>44742</v>
      </c>
      <c r="P674" s="7">
        <v>1</v>
      </c>
      <c r="Q674" s="7">
        <v>17.91</v>
      </c>
      <c r="S674" t="s">
        <v>2592</v>
      </c>
      <c r="T674" s="8">
        <v>44742</v>
      </c>
      <c r="U674">
        <v>1</v>
      </c>
      <c r="V674">
        <v>17.91</v>
      </c>
      <c r="W674" s="7">
        <v>51</v>
      </c>
      <c r="X674">
        <f t="shared" si="51"/>
        <v>9</v>
      </c>
      <c r="Y674">
        <f t="shared" si="52"/>
        <v>0</v>
      </c>
      <c r="Z674">
        <f t="shared" si="53"/>
        <v>2</v>
      </c>
      <c r="AA674" s="10">
        <f t="shared" si="54"/>
        <v>3.6666666666666665</v>
      </c>
      <c r="AB674"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Need Attention</v>
      </c>
      <c r="AC674" t="str">
        <f>_xlfn.XLOOKUP(table_RFM_processed[[#This Row],[Customer ID]],table_RFM_preprocess[Customer ID],table_RFM_preprocess[Loyalty Card],,0)</f>
        <v>Yes</v>
      </c>
    </row>
    <row r="675" spans="1:29" x14ac:dyDescent="0.25">
      <c r="A675" s="2" t="s">
        <v>4286</v>
      </c>
      <c r="B675" s="3">
        <v>43916</v>
      </c>
      <c r="C675" s="2" t="s">
        <v>4287</v>
      </c>
      <c r="D675" t="s">
        <v>6160</v>
      </c>
      <c r="E675" s="2">
        <v>5</v>
      </c>
      <c r="F675" s="2" t="str">
        <f>_xlfn.XLOOKUP(C675,customers!$A$2:$A$1001,customers!$B$2:$B$1001,,0)</f>
        <v>Layne Imason</v>
      </c>
      <c r="G675" s="2" t="str">
        <f>_xlfn.XLOOKUP(C675,customers!$A$1:$A$1001,customers!$G$1:$G$1001,,0)</f>
        <v>United States</v>
      </c>
      <c r="H675" t="str">
        <f>INDEX(products!$A$1:$G$49,MATCH(RFM_prep!$D675,products!$A$1:$A$49,0),MATCH(RFM_prep!H$2,products!$A$1:$G$1,0))</f>
        <v>Lib</v>
      </c>
      <c r="I675">
        <f>INDEX(products!$A$1:$G$49,MATCH(RFM_prep!$D675,products!$A$1:$A$49,0),MATCH(RFM_prep!I$2,products!$A$1:$G$1,0))</f>
        <v>8.73</v>
      </c>
      <c r="J675">
        <f>I675*E675</f>
        <v>43.650000000000006</v>
      </c>
      <c r="K675" t="str">
        <f>_xlfn.XLOOKUP(C675,customers!$A$2:$A$1001,customers!$I$2:$I$1001,,0)</f>
        <v>Yes</v>
      </c>
      <c r="L675" t="str">
        <f t="shared" si="50"/>
        <v>877</v>
      </c>
      <c r="N675" s="6" t="s">
        <v>4069</v>
      </c>
      <c r="O675" s="8">
        <v>43940</v>
      </c>
      <c r="P675" s="7">
        <v>1</v>
      </c>
      <c r="Q675" s="7">
        <v>43.650000000000006</v>
      </c>
      <c r="S675" t="s">
        <v>4069</v>
      </c>
      <c r="T675" s="8">
        <v>43940</v>
      </c>
      <c r="U675">
        <v>1</v>
      </c>
      <c r="V675">
        <v>43.650000000000006</v>
      </c>
      <c r="W675" s="7">
        <v>853</v>
      </c>
      <c r="X675">
        <f t="shared" si="51"/>
        <v>3</v>
      </c>
      <c r="Y675">
        <f t="shared" si="52"/>
        <v>0</v>
      </c>
      <c r="Z675">
        <f t="shared" si="53"/>
        <v>6</v>
      </c>
      <c r="AA675" s="10">
        <f t="shared" si="54"/>
        <v>3</v>
      </c>
      <c r="AB675"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Need Attention</v>
      </c>
      <c r="AC675" t="str">
        <f>_xlfn.XLOOKUP(table_RFM_processed[[#This Row],[Customer ID]],table_RFM_preprocess[Customer ID],table_RFM_preprocess[Loyalty Card],,0)</f>
        <v>No</v>
      </c>
    </row>
    <row r="676" spans="1:29" x14ac:dyDescent="0.25">
      <c r="A676" s="2" t="s">
        <v>4291</v>
      </c>
      <c r="B676" s="3">
        <v>44118</v>
      </c>
      <c r="C676" s="2" t="s">
        <v>4292</v>
      </c>
      <c r="D676" t="s">
        <v>6141</v>
      </c>
      <c r="E676" s="2">
        <v>6</v>
      </c>
      <c r="F676" s="2" t="str">
        <f>_xlfn.XLOOKUP(C676,customers!$A$2:$A$1001,customers!$B$2:$B$1001,,0)</f>
        <v>Hazel Saill</v>
      </c>
      <c r="G676" s="2" t="str">
        <f>_xlfn.XLOOKUP(C676,customers!$A$1:$A$1001,customers!$G$1:$G$1001,,0)</f>
        <v>United States</v>
      </c>
      <c r="H676" t="str">
        <f>INDEX(products!$A$1:$G$49,MATCH(RFM_prep!$D676,products!$A$1:$A$49,0),MATCH(RFM_prep!H$2,products!$A$1:$G$1,0))</f>
        <v>Exc</v>
      </c>
      <c r="I676">
        <f>INDEX(products!$A$1:$G$49,MATCH(RFM_prep!$D676,products!$A$1:$A$49,0),MATCH(RFM_prep!I$2,products!$A$1:$G$1,0))</f>
        <v>13.75</v>
      </c>
      <c r="J676">
        <f>I676*E676</f>
        <v>82.5</v>
      </c>
      <c r="K676" t="str">
        <f>_xlfn.XLOOKUP(C676,customers!$A$2:$A$1001,customers!$I$2:$I$1001,,0)</f>
        <v>Yes</v>
      </c>
      <c r="L676" t="str">
        <f t="shared" si="50"/>
        <v>675</v>
      </c>
      <c r="N676" s="6" t="s">
        <v>5627</v>
      </c>
      <c r="O676" s="8">
        <v>43836</v>
      </c>
      <c r="P676" s="7">
        <v>1</v>
      </c>
      <c r="Q676" s="7">
        <v>59.75</v>
      </c>
      <c r="S676" t="s">
        <v>5627</v>
      </c>
      <c r="T676" s="8">
        <v>43836</v>
      </c>
      <c r="U676">
        <v>1</v>
      </c>
      <c r="V676">
        <v>59.75</v>
      </c>
      <c r="W676" s="7">
        <v>957</v>
      </c>
      <c r="X676">
        <f t="shared" si="51"/>
        <v>2</v>
      </c>
      <c r="Y676">
        <f t="shared" si="52"/>
        <v>0</v>
      </c>
      <c r="Z676">
        <f t="shared" si="53"/>
        <v>7</v>
      </c>
      <c r="AA676" s="10">
        <f t="shared" si="54"/>
        <v>3</v>
      </c>
      <c r="AB676"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Need Attention</v>
      </c>
      <c r="AC676" t="str">
        <f>_xlfn.XLOOKUP(table_RFM_processed[[#This Row],[Customer ID]],table_RFM_preprocess[Customer ID],table_RFM_preprocess[Loyalty Card],,0)</f>
        <v>No</v>
      </c>
    </row>
    <row r="677" spans="1:29" x14ac:dyDescent="0.25">
      <c r="A677" s="2" t="s">
        <v>4297</v>
      </c>
      <c r="B677" s="3">
        <v>44543</v>
      </c>
      <c r="C677" s="2" t="s">
        <v>4298</v>
      </c>
      <c r="D677" t="s">
        <v>6182</v>
      </c>
      <c r="E677" s="2">
        <v>6</v>
      </c>
      <c r="F677" s="2" t="str">
        <f>_xlfn.XLOOKUP(C677,customers!$A$2:$A$1001,customers!$B$2:$B$1001,,0)</f>
        <v>Hermann Larvor</v>
      </c>
      <c r="G677" s="2" t="str">
        <f>_xlfn.XLOOKUP(C677,customers!$A$1:$A$1001,customers!$G$1:$G$1001,,0)</f>
        <v>United States</v>
      </c>
      <c r="H677" t="str">
        <f>INDEX(products!$A$1:$G$49,MATCH(RFM_prep!$D677,products!$A$1:$A$49,0),MATCH(RFM_prep!H$2,products!$A$1:$G$1,0))</f>
        <v>Ara</v>
      </c>
      <c r="I677">
        <f>INDEX(products!$A$1:$G$49,MATCH(RFM_prep!$D677,products!$A$1:$A$49,0),MATCH(RFM_prep!I$2,products!$A$1:$G$1,0))</f>
        <v>29.784999999999997</v>
      </c>
      <c r="J677">
        <f>I677*E677</f>
        <v>178.70999999999998</v>
      </c>
      <c r="K677" t="str">
        <f>_xlfn.XLOOKUP(C677,customers!$A$2:$A$1001,customers!$I$2:$I$1001,,0)</f>
        <v>Yes</v>
      </c>
      <c r="L677" t="str">
        <f t="shared" si="50"/>
        <v>250</v>
      </c>
      <c r="N677" s="6" t="s">
        <v>5269</v>
      </c>
      <c r="O677" s="8">
        <v>43889</v>
      </c>
      <c r="P677" s="7">
        <v>1</v>
      </c>
      <c r="Q677" s="7">
        <v>167.67000000000002</v>
      </c>
      <c r="S677" t="s">
        <v>5269</v>
      </c>
      <c r="T677" s="8">
        <v>43889</v>
      </c>
      <c r="U677">
        <v>1</v>
      </c>
      <c r="V677">
        <v>167.67000000000002</v>
      </c>
      <c r="W677" s="7">
        <v>904</v>
      </c>
      <c r="X677">
        <f t="shared" si="51"/>
        <v>2</v>
      </c>
      <c r="Y677">
        <f t="shared" si="52"/>
        <v>0</v>
      </c>
      <c r="Z677">
        <f t="shared" si="53"/>
        <v>9</v>
      </c>
      <c r="AA677" s="10">
        <f t="shared" si="54"/>
        <v>3.6666666666666665</v>
      </c>
      <c r="AB677"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Need Attention</v>
      </c>
      <c r="AC677" t="str">
        <f>_xlfn.XLOOKUP(table_RFM_processed[[#This Row],[Customer ID]],table_RFM_preprocess[Customer ID],table_RFM_preprocess[Loyalty Card],,0)</f>
        <v>No</v>
      </c>
    </row>
    <row r="678" spans="1:29" x14ac:dyDescent="0.25">
      <c r="A678" s="2" t="s">
        <v>4303</v>
      </c>
      <c r="B678" s="3">
        <v>44263</v>
      </c>
      <c r="C678" s="2" t="s">
        <v>4304</v>
      </c>
      <c r="D678" t="s">
        <v>6165</v>
      </c>
      <c r="E678" s="2">
        <v>4</v>
      </c>
      <c r="F678" s="2" t="str">
        <f>_xlfn.XLOOKUP(C678,customers!$A$2:$A$1001,customers!$B$2:$B$1001,,0)</f>
        <v>Terri Lyford</v>
      </c>
      <c r="G678" s="2" t="str">
        <f>_xlfn.XLOOKUP(C678,customers!$A$1:$A$1001,customers!$G$1:$G$1001,,0)</f>
        <v>United States</v>
      </c>
      <c r="H678" t="str">
        <f>INDEX(products!$A$1:$G$49,MATCH(RFM_prep!$D678,products!$A$1:$A$49,0),MATCH(RFM_prep!H$2,products!$A$1:$G$1,0))</f>
        <v>Lib</v>
      </c>
      <c r="I678">
        <f>INDEX(products!$A$1:$G$49,MATCH(RFM_prep!$D678,products!$A$1:$A$49,0),MATCH(RFM_prep!I$2,products!$A$1:$G$1,0))</f>
        <v>29.784999999999997</v>
      </c>
      <c r="J678">
        <f>I678*E678</f>
        <v>119.13999999999999</v>
      </c>
      <c r="K678" t="str">
        <f>_xlfn.XLOOKUP(C678,customers!$A$2:$A$1001,customers!$I$2:$I$1001,,0)</f>
        <v>Yes</v>
      </c>
      <c r="L678" t="str">
        <f t="shared" si="50"/>
        <v>530</v>
      </c>
      <c r="N678" s="6" t="s">
        <v>3813</v>
      </c>
      <c r="O678" s="8">
        <v>44046</v>
      </c>
      <c r="P678" s="7">
        <v>1</v>
      </c>
      <c r="Q678" s="7">
        <v>11.94</v>
      </c>
      <c r="S678" t="s">
        <v>3813</v>
      </c>
      <c r="T678" s="8">
        <v>44046</v>
      </c>
      <c r="U678">
        <v>1</v>
      </c>
      <c r="V678">
        <v>11.94</v>
      </c>
      <c r="W678" s="7">
        <v>747</v>
      </c>
      <c r="X678">
        <f t="shared" si="51"/>
        <v>3</v>
      </c>
      <c r="Y678">
        <f t="shared" si="52"/>
        <v>0</v>
      </c>
      <c r="Z678">
        <f t="shared" si="53"/>
        <v>1</v>
      </c>
      <c r="AA678" s="10">
        <f t="shared" si="54"/>
        <v>1.3333333333333333</v>
      </c>
      <c r="AB678"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At Risk</v>
      </c>
      <c r="AC678" t="str">
        <f>_xlfn.XLOOKUP(table_RFM_processed[[#This Row],[Customer ID]],table_RFM_preprocess[Customer ID],table_RFM_preprocess[Loyalty Card],,0)</f>
        <v>Yes</v>
      </c>
    </row>
    <row r="679" spans="1:29" x14ac:dyDescent="0.25">
      <c r="A679" s="2" t="s">
        <v>4308</v>
      </c>
      <c r="B679" s="3">
        <v>44217</v>
      </c>
      <c r="C679" s="2" t="s">
        <v>4309</v>
      </c>
      <c r="D679" t="s">
        <v>6161</v>
      </c>
      <c r="E679" s="2">
        <v>5</v>
      </c>
      <c r="F679" s="2" t="str">
        <f>_xlfn.XLOOKUP(C679,customers!$A$2:$A$1001,customers!$B$2:$B$1001,,0)</f>
        <v>Gabey Cogan</v>
      </c>
      <c r="G679" s="2" t="str">
        <f>_xlfn.XLOOKUP(C679,customers!$A$1:$A$1001,customers!$G$1:$G$1001,,0)</f>
        <v>United States</v>
      </c>
      <c r="H679" t="str">
        <f>INDEX(products!$A$1:$G$49,MATCH(RFM_prep!$D679,products!$A$1:$A$49,0),MATCH(RFM_prep!H$2,products!$A$1:$G$1,0))</f>
        <v>Lib</v>
      </c>
      <c r="I679">
        <f>INDEX(products!$A$1:$G$49,MATCH(RFM_prep!$D679,products!$A$1:$A$49,0),MATCH(RFM_prep!I$2,products!$A$1:$G$1,0))</f>
        <v>9.51</v>
      </c>
      <c r="J679">
        <f>I679*E679</f>
        <v>47.55</v>
      </c>
      <c r="K679" t="str">
        <f>_xlfn.XLOOKUP(C679,customers!$A$2:$A$1001,customers!$I$2:$I$1001,,0)</f>
        <v>No</v>
      </c>
      <c r="L679" t="str">
        <f t="shared" si="50"/>
        <v>576</v>
      </c>
      <c r="N679" s="6" t="s">
        <v>5085</v>
      </c>
      <c r="O679" s="8">
        <v>44173</v>
      </c>
      <c r="P679" s="7">
        <v>1</v>
      </c>
      <c r="Q679" s="7">
        <v>31.624999999999996</v>
      </c>
      <c r="S679" t="s">
        <v>5085</v>
      </c>
      <c r="T679" s="8">
        <v>44173</v>
      </c>
      <c r="U679">
        <v>1</v>
      </c>
      <c r="V679">
        <v>31.624999999999996</v>
      </c>
      <c r="W679" s="7">
        <v>620</v>
      </c>
      <c r="X679">
        <f t="shared" si="51"/>
        <v>4</v>
      </c>
      <c r="Y679">
        <f t="shared" si="52"/>
        <v>0</v>
      </c>
      <c r="Z679">
        <f t="shared" si="53"/>
        <v>4</v>
      </c>
      <c r="AA679" s="10">
        <f t="shared" si="54"/>
        <v>2.6666666666666665</v>
      </c>
      <c r="AB679"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At Risk</v>
      </c>
      <c r="AC679" t="str">
        <f>_xlfn.XLOOKUP(table_RFM_processed[[#This Row],[Customer ID]],table_RFM_preprocess[Customer ID],table_RFM_preprocess[Loyalty Card],,0)</f>
        <v>Yes</v>
      </c>
    </row>
    <row r="680" spans="1:29" x14ac:dyDescent="0.25">
      <c r="A680" s="2" t="s">
        <v>4313</v>
      </c>
      <c r="B680" s="3">
        <v>44206</v>
      </c>
      <c r="C680" s="2" t="s">
        <v>4314</v>
      </c>
      <c r="D680" t="s">
        <v>6160</v>
      </c>
      <c r="E680" s="2">
        <v>5</v>
      </c>
      <c r="F680" s="2" t="str">
        <f>_xlfn.XLOOKUP(C680,customers!$A$2:$A$1001,customers!$B$2:$B$1001,,0)</f>
        <v>Charin Penwarden</v>
      </c>
      <c r="G680" s="2" t="str">
        <f>_xlfn.XLOOKUP(C680,customers!$A$1:$A$1001,customers!$G$1:$G$1001,,0)</f>
        <v>Ireland</v>
      </c>
      <c r="H680" t="str">
        <f>INDEX(products!$A$1:$G$49,MATCH(RFM_prep!$D680,products!$A$1:$A$49,0),MATCH(RFM_prep!H$2,products!$A$1:$G$1,0))</f>
        <v>Lib</v>
      </c>
      <c r="I680">
        <f>INDEX(products!$A$1:$G$49,MATCH(RFM_prep!$D680,products!$A$1:$A$49,0),MATCH(RFM_prep!I$2,products!$A$1:$G$1,0))</f>
        <v>8.73</v>
      </c>
      <c r="J680">
        <f>I680*E680</f>
        <v>43.650000000000006</v>
      </c>
      <c r="K680" t="str">
        <f>_xlfn.XLOOKUP(C680,customers!$A$2:$A$1001,customers!$I$2:$I$1001,,0)</f>
        <v>No</v>
      </c>
      <c r="L680" t="str">
        <f t="shared" si="50"/>
        <v>587</v>
      </c>
      <c r="N680" s="6" t="s">
        <v>4446</v>
      </c>
      <c r="O680" s="8">
        <v>43736</v>
      </c>
      <c r="P680" s="7">
        <v>1</v>
      </c>
      <c r="Q680" s="7">
        <v>19.02</v>
      </c>
      <c r="S680" t="s">
        <v>4446</v>
      </c>
      <c r="T680" s="8">
        <v>43736</v>
      </c>
      <c r="U680">
        <v>1</v>
      </c>
      <c r="V680">
        <v>19.02</v>
      </c>
      <c r="W680" s="7">
        <v>1057</v>
      </c>
      <c r="X680">
        <f t="shared" si="51"/>
        <v>1</v>
      </c>
      <c r="Y680">
        <f t="shared" si="52"/>
        <v>0</v>
      </c>
      <c r="Z680">
        <f t="shared" si="53"/>
        <v>2</v>
      </c>
      <c r="AA680" s="10">
        <f t="shared" si="54"/>
        <v>1</v>
      </c>
      <c r="AB680"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At Risk</v>
      </c>
      <c r="AC680" t="str">
        <f>_xlfn.XLOOKUP(table_RFM_processed[[#This Row],[Customer ID]],table_RFM_preprocess[Customer ID],table_RFM_preprocess[Loyalty Card],,0)</f>
        <v>No</v>
      </c>
    </row>
    <row r="681" spans="1:29" x14ac:dyDescent="0.25">
      <c r="A681" s="2" t="s">
        <v>4319</v>
      </c>
      <c r="B681" s="3">
        <v>44281</v>
      </c>
      <c r="C681" s="2" t="s">
        <v>4320</v>
      </c>
      <c r="D681" t="s">
        <v>6182</v>
      </c>
      <c r="E681" s="2">
        <v>6</v>
      </c>
      <c r="F681" s="2" t="str">
        <f>_xlfn.XLOOKUP(C681,customers!$A$2:$A$1001,customers!$B$2:$B$1001,,0)</f>
        <v>Milty Middis</v>
      </c>
      <c r="G681" s="2" t="str">
        <f>_xlfn.XLOOKUP(C681,customers!$A$1:$A$1001,customers!$G$1:$G$1001,,0)</f>
        <v>United States</v>
      </c>
      <c r="H681" t="str">
        <f>INDEX(products!$A$1:$G$49,MATCH(RFM_prep!$D681,products!$A$1:$A$49,0),MATCH(RFM_prep!H$2,products!$A$1:$G$1,0))</f>
        <v>Ara</v>
      </c>
      <c r="I681">
        <f>INDEX(products!$A$1:$G$49,MATCH(RFM_prep!$D681,products!$A$1:$A$49,0),MATCH(RFM_prep!I$2,products!$A$1:$G$1,0))</f>
        <v>29.784999999999997</v>
      </c>
      <c r="J681">
        <f>I681*E681</f>
        <v>178.70999999999998</v>
      </c>
      <c r="K681" t="str">
        <f>_xlfn.XLOOKUP(C681,customers!$A$2:$A$1001,customers!$I$2:$I$1001,,0)</f>
        <v>Yes</v>
      </c>
      <c r="L681" t="str">
        <f t="shared" si="50"/>
        <v>512</v>
      </c>
      <c r="N681" s="6" t="s">
        <v>2758</v>
      </c>
      <c r="O681" s="8">
        <v>43502</v>
      </c>
      <c r="P681" s="7">
        <v>1</v>
      </c>
      <c r="Q681" s="7">
        <v>26.849999999999998</v>
      </c>
      <c r="S681" t="s">
        <v>2758</v>
      </c>
      <c r="T681" s="8">
        <v>43502</v>
      </c>
      <c r="U681">
        <v>1</v>
      </c>
      <c r="V681">
        <v>26.849999999999998</v>
      </c>
      <c r="W681" s="7">
        <v>1291</v>
      </c>
      <c r="X681">
        <f t="shared" si="51"/>
        <v>0</v>
      </c>
      <c r="Y681">
        <f t="shared" si="52"/>
        <v>0</v>
      </c>
      <c r="Z681">
        <f t="shared" si="53"/>
        <v>4</v>
      </c>
      <c r="AA681" s="10">
        <f t="shared" si="54"/>
        <v>1.3333333333333333</v>
      </c>
      <c r="AB681"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At Risk</v>
      </c>
      <c r="AC681" t="str">
        <f>_xlfn.XLOOKUP(table_RFM_processed[[#This Row],[Customer ID]],table_RFM_preprocess[Customer ID],table_RFM_preprocess[Loyalty Card],,0)</f>
        <v>Yes</v>
      </c>
    </row>
    <row r="682" spans="1:29" x14ac:dyDescent="0.25">
      <c r="A682" s="2" t="s">
        <v>4325</v>
      </c>
      <c r="B682" s="3">
        <v>44645</v>
      </c>
      <c r="C682" s="2" t="s">
        <v>4326</v>
      </c>
      <c r="D682" t="s">
        <v>6142</v>
      </c>
      <c r="E682" s="2">
        <v>1</v>
      </c>
      <c r="F682" s="2" t="str">
        <f>_xlfn.XLOOKUP(C682,customers!$A$2:$A$1001,customers!$B$2:$B$1001,,0)</f>
        <v>Adrianne Vairow</v>
      </c>
      <c r="G682" s="2" t="str">
        <f>_xlfn.XLOOKUP(C682,customers!$A$1:$A$1001,customers!$G$1:$G$1001,,0)</f>
        <v>United Kingdom</v>
      </c>
      <c r="H682" t="str">
        <f>INDEX(products!$A$1:$G$49,MATCH(RFM_prep!$D682,products!$A$1:$A$49,0),MATCH(RFM_prep!H$2,products!$A$1:$G$1,0))</f>
        <v>Rob</v>
      </c>
      <c r="I682">
        <f>INDEX(products!$A$1:$G$49,MATCH(RFM_prep!$D682,products!$A$1:$A$49,0),MATCH(RFM_prep!I$2,products!$A$1:$G$1,0))</f>
        <v>27.484999999999996</v>
      </c>
      <c r="J682">
        <f>I682*E682</f>
        <v>27.484999999999996</v>
      </c>
      <c r="K682" t="str">
        <f>_xlfn.XLOOKUP(C682,customers!$A$2:$A$1001,customers!$I$2:$I$1001,,0)</f>
        <v>No</v>
      </c>
      <c r="L682" t="str">
        <f t="shared" si="50"/>
        <v>148</v>
      </c>
      <c r="N682" s="6" t="s">
        <v>4922</v>
      </c>
      <c r="O682" s="8">
        <v>44511</v>
      </c>
      <c r="P682" s="7">
        <v>1</v>
      </c>
      <c r="Q682" s="7">
        <v>31.7</v>
      </c>
      <c r="S682" t="s">
        <v>4922</v>
      </c>
      <c r="T682" s="8">
        <v>44511</v>
      </c>
      <c r="U682">
        <v>1</v>
      </c>
      <c r="V682">
        <v>31.7</v>
      </c>
      <c r="W682" s="7">
        <v>282</v>
      </c>
      <c r="X682">
        <f t="shared" si="51"/>
        <v>7</v>
      </c>
      <c r="Y682">
        <f t="shared" si="52"/>
        <v>0</v>
      </c>
      <c r="Z682">
        <f t="shared" si="53"/>
        <v>4</v>
      </c>
      <c r="AA682" s="10">
        <f t="shared" si="54"/>
        <v>3.6666666666666665</v>
      </c>
      <c r="AB682"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Need Attention</v>
      </c>
      <c r="AC682" t="str">
        <f>_xlfn.XLOOKUP(table_RFM_processed[[#This Row],[Customer ID]],table_RFM_preprocess[Customer ID],table_RFM_preprocess[Loyalty Card],,0)</f>
        <v>No</v>
      </c>
    </row>
    <row r="683" spans="1:29" x14ac:dyDescent="0.25">
      <c r="A683" s="2" t="s">
        <v>4331</v>
      </c>
      <c r="B683" s="3">
        <v>44399</v>
      </c>
      <c r="C683" s="2" t="s">
        <v>4332</v>
      </c>
      <c r="D683" t="s">
        <v>6155</v>
      </c>
      <c r="E683" s="2">
        <v>5</v>
      </c>
      <c r="F683" s="2" t="str">
        <f>_xlfn.XLOOKUP(C683,customers!$A$2:$A$1001,customers!$B$2:$B$1001,,0)</f>
        <v>Anjanette Goldie</v>
      </c>
      <c r="G683" s="2" t="str">
        <f>_xlfn.XLOOKUP(C683,customers!$A$1:$A$1001,customers!$G$1:$G$1001,,0)</f>
        <v>United States</v>
      </c>
      <c r="H683" t="str">
        <f>INDEX(products!$A$1:$G$49,MATCH(RFM_prep!$D683,products!$A$1:$A$49,0),MATCH(RFM_prep!H$2,products!$A$1:$G$1,0))</f>
        <v>Ara</v>
      </c>
      <c r="I683">
        <f>INDEX(products!$A$1:$G$49,MATCH(RFM_prep!$D683,products!$A$1:$A$49,0),MATCH(RFM_prep!I$2,products!$A$1:$G$1,0))</f>
        <v>11.25</v>
      </c>
      <c r="J683">
        <f>I683*E683</f>
        <v>56.25</v>
      </c>
      <c r="K683" t="str">
        <f>_xlfn.XLOOKUP(C683,customers!$A$2:$A$1001,customers!$I$2:$I$1001,,0)</f>
        <v>No</v>
      </c>
      <c r="L683" t="str">
        <f t="shared" si="50"/>
        <v>394</v>
      </c>
      <c r="N683" s="6" t="s">
        <v>1356</v>
      </c>
      <c r="O683" s="8">
        <v>44473</v>
      </c>
      <c r="P683" s="7">
        <v>1</v>
      </c>
      <c r="Q683" s="7">
        <v>114.42499999999998</v>
      </c>
      <c r="S683" t="s">
        <v>1356</v>
      </c>
      <c r="T683" s="8">
        <v>44473</v>
      </c>
      <c r="U683">
        <v>1</v>
      </c>
      <c r="V683">
        <v>114.42499999999998</v>
      </c>
      <c r="W683" s="7">
        <v>320</v>
      </c>
      <c r="X683">
        <f t="shared" si="51"/>
        <v>7</v>
      </c>
      <c r="Y683">
        <f t="shared" si="52"/>
        <v>0</v>
      </c>
      <c r="Z683">
        <f t="shared" si="53"/>
        <v>9</v>
      </c>
      <c r="AA683" s="10">
        <f t="shared" si="54"/>
        <v>5.333333333333333</v>
      </c>
      <c r="AB683"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Need Attention</v>
      </c>
      <c r="AC683" t="str">
        <f>_xlfn.XLOOKUP(table_RFM_processed[[#This Row],[Customer ID]],table_RFM_preprocess[Customer ID],table_RFM_preprocess[Loyalty Card],,0)</f>
        <v>No</v>
      </c>
    </row>
    <row r="684" spans="1:29" x14ac:dyDescent="0.25">
      <c r="A684" s="2" t="s">
        <v>4336</v>
      </c>
      <c r="B684" s="3">
        <v>44080</v>
      </c>
      <c r="C684" s="2" t="s">
        <v>4337</v>
      </c>
      <c r="D684" t="s">
        <v>6145</v>
      </c>
      <c r="E684" s="2">
        <v>2</v>
      </c>
      <c r="F684" s="2" t="str">
        <f>_xlfn.XLOOKUP(C684,customers!$A$2:$A$1001,customers!$B$2:$B$1001,,0)</f>
        <v>Nicky Ayris</v>
      </c>
      <c r="G684" s="2" t="str">
        <f>_xlfn.XLOOKUP(C684,customers!$A$1:$A$1001,customers!$G$1:$G$1001,,0)</f>
        <v>United Kingdom</v>
      </c>
      <c r="H684" t="str">
        <f>INDEX(products!$A$1:$G$49,MATCH(RFM_prep!$D684,products!$A$1:$A$49,0),MATCH(RFM_prep!H$2,products!$A$1:$G$1,0))</f>
        <v>Lib</v>
      </c>
      <c r="I684">
        <f>INDEX(products!$A$1:$G$49,MATCH(RFM_prep!$D684,products!$A$1:$A$49,0),MATCH(RFM_prep!I$2,products!$A$1:$G$1,0))</f>
        <v>4.7549999999999999</v>
      </c>
      <c r="J684">
        <f>I684*E684</f>
        <v>9.51</v>
      </c>
      <c r="K684" t="str">
        <f>_xlfn.XLOOKUP(C684,customers!$A$2:$A$1001,customers!$I$2:$I$1001,,0)</f>
        <v>Yes</v>
      </c>
      <c r="L684" t="str">
        <f t="shared" si="50"/>
        <v>713</v>
      </c>
      <c r="N684" s="6" t="s">
        <v>1499</v>
      </c>
      <c r="O684" s="8">
        <v>43830</v>
      </c>
      <c r="P684" s="7">
        <v>1</v>
      </c>
      <c r="Q684" s="7">
        <v>2.9849999999999999</v>
      </c>
      <c r="S684" t="s">
        <v>1499</v>
      </c>
      <c r="T684" s="8">
        <v>43830</v>
      </c>
      <c r="U684">
        <v>1</v>
      </c>
      <c r="V684">
        <v>2.9849999999999999</v>
      </c>
      <c r="W684" s="7">
        <v>963</v>
      </c>
      <c r="X684">
        <f t="shared" si="51"/>
        <v>2</v>
      </c>
      <c r="Y684">
        <f t="shared" si="52"/>
        <v>0</v>
      </c>
      <c r="Z684">
        <f t="shared" si="53"/>
        <v>0</v>
      </c>
      <c r="AA684" s="10">
        <f t="shared" si="54"/>
        <v>0.66666666666666663</v>
      </c>
      <c r="AB684"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Lost</v>
      </c>
      <c r="AC684" t="str">
        <f>_xlfn.XLOOKUP(table_RFM_processed[[#This Row],[Customer ID]],table_RFM_preprocess[Customer ID],table_RFM_preprocess[Loyalty Card],,0)</f>
        <v>No</v>
      </c>
    </row>
    <row r="685" spans="1:29" x14ac:dyDescent="0.25">
      <c r="A685" s="2" t="s">
        <v>4342</v>
      </c>
      <c r="B685" s="3">
        <v>43827</v>
      </c>
      <c r="C685" s="2" t="s">
        <v>4343</v>
      </c>
      <c r="D685" t="s">
        <v>6156</v>
      </c>
      <c r="E685" s="2">
        <v>2</v>
      </c>
      <c r="F685" s="2" t="str">
        <f>_xlfn.XLOOKUP(C685,customers!$A$2:$A$1001,customers!$B$2:$B$1001,,0)</f>
        <v>Laryssa Benediktovich</v>
      </c>
      <c r="G685" s="2" t="str">
        <f>_xlfn.XLOOKUP(C685,customers!$A$1:$A$1001,customers!$G$1:$G$1001,,0)</f>
        <v>United States</v>
      </c>
      <c r="H685" t="str">
        <f>INDEX(products!$A$1:$G$49,MATCH(RFM_prep!$D685,products!$A$1:$A$49,0),MATCH(RFM_prep!H$2,products!$A$1:$G$1,0))</f>
        <v>Exc</v>
      </c>
      <c r="I685">
        <f>INDEX(products!$A$1:$G$49,MATCH(RFM_prep!$D685,products!$A$1:$A$49,0),MATCH(RFM_prep!I$2,products!$A$1:$G$1,0))</f>
        <v>4.125</v>
      </c>
      <c r="J685">
        <f>I685*E685</f>
        <v>8.25</v>
      </c>
      <c r="K685" t="str">
        <f>_xlfn.XLOOKUP(C685,customers!$A$2:$A$1001,customers!$I$2:$I$1001,,0)</f>
        <v>Yes</v>
      </c>
      <c r="L685" t="str">
        <f t="shared" si="50"/>
        <v>966</v>
      </c>
      <c r="N685" s="6" t="s">
        <v>898</v>
      </c>
      <c r="O685" s="8">
        <v>44131</v>
      </c>
      <c r="P685" s="7">
        <v>1</v>
      </c>
      <c r="Q685" s="7">
        <v>77.624999999999986</v>
      </c>
      <c r="S685" t="s">
        <v>898</v>
      </c>
      <c r="T685" s="8">
        <v>44131</v>
      </c>
      <c r="U685">
        <v>1</v>
      </c>
      <c r="V685">
        <v>77.624999999999986</v>
      </c>
      <c r="W685" s="7">
        <v>662</v>
      </c>
      <c r="X685">
        <f t="shared" si="51"/>
        <v>4</v>
      </c>
      <c r="Y685">
        <f t="shared" si="52"/>
        <v>0</v>
      </c>
      <c r="Z685">
        <f t="shared" si="53"/>
        <v>8</v>
      </c>
      <c r="AA685" s="10">
        <f t="shared" si="54"/>
        <v>4</v>
      </c>
      <c r="AB685"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Need Attention</v>
      </c>
      <c r="AC685" t="str">
        <f>_xlfn.XLOOKUP(table_RFM_processed[[#This Row],[Customer ID]],table_RFM_preprocess[Customer ID],table_RFM_preprocess[Loyalty Card],,0)</f>
        <v>No</v>
      </c>
    </row>
    <row r="686" spans="1:29" x14ac:dyDescent="0.25">
      <c r="A686" s="2" t="s">
        <v>4348</v>
      </c>
      <c r="B686" s="3">
        <v>43941</v>
      </c>
      <c r="C686" s="2" t="s">
        <v>4349</v>
      </c>
      <c r="D686" t="s">
        <v>6169</v>
      </c>
      <c r="E686" s="2">
        <v>6</v>
      </c>
      <c r="F686" s="2" t="str">
        <f>_xlfn.XLOOKUP(C686,customers!$A$2:$A$1001,customers!$B$2:$B$1001,,0)</f>
        <v>Theo Jacobovitz</v>
      </c>
      <c r="G686" s="2" t="str">
        <f>_xlfn.XLOOKUP(C686,customers!$A$1:$A$1001,customers!$G$1:$G$1001,,0)</f>
        <v>United States</v>
      </c>
      <c r="H686" t="str">
        <f>INDEX(products!$A$1:$G$49,MATCH(RFM_prep!$D686,products!$A$1:$A$49,0),MATCH(RFM_prep!H$2,products!$A$1:$G$1,0))</f>
        <v>Lib</v>
      </c>
      <c r="I686">
        <f>INDEX(products!$A$1:$G$49,MATCH(RFM_prep!$D686,products!$A$1:$A$49,0),MATCH(RFM_prep!I$2,products!$A$1:$G$1,0))</f>
        <v>7.77</v>
      </c>
      <c r="J686">
        <f>I686*E686</f>
        <v>46.62</v>
      </c>
      <c r="K686" t="str">
        <f>_xlfn.XLOOKUP(C686,customers!$A$2:$A$1001,customers!$I$2:$I$1001,,0)</f>
        <v>No</v>
      </c>
      <c r="L686" t="str">
        <f t="shared" si="50"/>
        <v>852</v>
      </c>
      <c r="N686" s="6" t="s">
        <v>5559</v>
      </c>
      <c r="O686" s="8">
        <v>44347</v>
      </c>
      <c r="P686" s="7">
        <v>1</v>
      </c>
      <c r="Q686" s="7">
        <v>32.22</v>
      </c>
      <c r="S686" t="s">
        <v>5559</v>
      </c>
      <c r="T686" s="8">
        <v>44347</v>
      </c>
      <c r="U686">
        <v>1</v>
      </c>
      <c r="V686">
        <v>32.22</v>
      </c>
      <c r="W686" s="7">
        <v>446</v>
      </c>
      <c r="X686">
        <f t="shared" si="51"/>
        <v>6</v>
      </c>
      <c r="Y686">
        <f t="shared" si="52"/>
        <v>0</v>
      </c>
      <c r="Z686">
        <f t="shared" si="53"/>
        <v>5</v>
      </c>
      <c r="AA686" s="10">
        <f t="shared" si="54"/>
        <v>3.6666666666666665</v>
      </c>
      <c r="AB686"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Need Attention</v>
      </c>
      <c r="AC686" t="str">
        <f>_xlfn.XLOOKUP(table_RFM_processed[[#This Row],[Customer ID]],table_RFM_preprocess[Customer ID],table_RFM_preprocess[Loyalty Card],,0)</f>
        <v>Yes</v>
      </c>
    </row>
    <row r="687" spans="1:29" x14ac:dyDescent="0.25">
      <c r="A687" s="2" t="s">
        <v>4354</v>
      </c>
      <c r="B687" s="3">
        <v>43517</v>
      </c>
      <c r="C687" s="2" t="s">
        <v>4355</v>
      </c>
      <c r="D687" t="s">
        <v>6179</v>
      </c>
      <c r="E687" s="2">
        <v>6</v>
      </c>
      <c r="F687" s="2" t="str">
        <f>_xlfn.XLOOKUP(C687,customers!$A$2:$A$1001,customers!$B$2:$B$1001,,0)</f>
        <v>Becca Ableson</v>
      </c>
      <c r="G687" s="2" t="str">
        <f>_xlfn.XLOOKUP(C687,customers!$A$1:$A$1001,customers!$G$1:$G$1001,,0)</f>
        <v>United States</v>
      </c>
      <c r="H687" t="str">
        <f>INDEX(products!$A$1:$G$49,MATCH(RFM_prep!$D687,products!$A$1:$A$49,0),MATCH(RFM_prep!H$2,products!$A$1:$G$1,0))</f>
        <v>Rob</v>
      </c>
      <c r="I687">
        <f>INDEX(products!$A$1:$G$49,MATCH(RFM_prep!$D687,products!$A$1:$A$49,0),MATCH(RFM_prep!I$2,products!$A$1:$G$1,0))</f>
        <v>11.95</v>
      </c>
      <c r="J687">
        <f>I687*E687</f>
        <v>71.699999999999989</v>
      </c>
      <c r="K687" t="str">
        <f>_xlfn.XLOOKUP(C687,customers!$A$2:$A$1001,customers!$I$2:$I$1001,,0)</f>
        <v>No</v>
      </c>
      <c r="L687" t="str">
        <f t="shared" si="50"/>
        <v>1276</v>
      </c>
      <c r="N687" s="6" t="s">
        <v>3612</v>
      </c>
      <c r="O687" s="8">
        <v>43761</v>
      </c>
      <c r="P687" s="7">
        <v>1</v>
      </c>
      <c r="Q687" s="7">
        <v>17.82</v>
      </c>
      <c r="S687" t="s">
        <v>3612</v>
      </c>
      <c r="T687" s="8">
        <v>43761</v>
      </c>
      <c r="U687">
        <v>1</v>
      </c>
      <c r="V687">
        <v>17.82</v>
      </c>
      <c r="W687" s="7">
        <v>1032</v>
      </c>
      <c r="X687">
        <f t="shared" si="51"/>
        <v>1</v>
      </c>
      <c r="Y687">
        <f t="shared" si="52"/>
        <v>0</v>
      </c>
      <c r="Z687">
        <f t="shared" si="53"/>
        <v>2</v>
      </c>
      <c r="AA687" s="10">
        <f t="shared" si="54"/>
        <v>1</v>
      </c>
      <c r="AB687"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At Risk</v>
      </c>
      <c r="AC687" t="str">
        <f>_xlfn.XLOOKUP(table_RFM_processed[[#This Row],[Customer ID]],table_RFM_preprocess[Customer ID],table_RFM_preprocess[Loyalty Card],,0)</f>
        <v>Yes</v>
      </c>
    </row>
    <row r="688" spans="1:29" x14ac:dyDescent="0.25">
      <c r="A688" s="2" t="s">
        <v>4359</v>
      </c>
      <c r="B688" s="3">
        <v>44637</v>
      </c>
      <c r="C688" s="2" t="s">
        <v>4360</v>
      </c>
      <c r="D688" t="s">
        <v>6164</v>
      </c>
      <c r="E688" s="2">
        <v>2</v>
      </c>
      <c r="F688" s="2" t="str">
        <f>_xlfn.XLOOKUP(C688,customers!$A$2:$A$1001,customers!$B$2:$B$1001,,0)</f>
        <v>Jeno Druitt</v>
      </c>
      <c r="G688" s="2" t="str">
        <f>_xlfn.XLOOKUP(C688,customers!$A$1:$A$1001,customers!$G$1:$G$1001,,0)</f>
        <v>United States</v>
      </c>
      <c r="H688" t="str">
        <f>INDEX(products!$A$1:$G$49,MATCH(RFM_prep!$D688,products!$A$1:$A$49,0),MATCH(RFM_prep!H$2,products!$A$1:$G$1,0))</f>
        <v>Lib</v>
      </c>
      <c r="I688">
        <f>INDEX(products!$A$1:$G$49,MATCH(RFM_prep!$D688,products!$A$1:$A$49,0),MATCH(RFM_prep!I$2,products!$A$1:$G$1,0))</f>
        <v>36.454999999999998</v>
      </c>
      <c r="J688">
        <f>I688*E688</f>
        <v>72.91</v>
      </c>
      <c r="K688" t="str">
        <f>_xlfn.XLOOKUP(C688,customers!$A$2:$A$1001,customers!$I$2:$I$1001,,0)</f>
        <v>Yes</v>
      </c>
      <c r="L688" t="str">
        <f t="shared" si="50"/>
        <v>156</v>
      </c>
      <c r="N688" s="6" t="s">
        <v>5850</v>
      </c>
      <c r="O688" s="8">
        <v>44445</v>
      </c>
      <c r="P688" s="7">
        <v>1</v>
      </c>
      <c r="Q688" s="7">
        <v>83.835000000000008</v>
      </c>
      <c r="S688" t="s">
        <v>5850</v>
      </c>
      <c r="T688" s="8">
        <v>44445</v>
      </c>
      <c r="U688">
        <v>1</v>
      </c>
      <c r="V688">
        <v>83.835000000000008</v>
      </c>
      <c r="W688" s="7">
        <v>348</v>
      </c>
      <c r="X688">
        <f t="shared" si="51"/>
        <v>7</v>
      </c>
      <c r="Y688">
        <f t="shared" si="52"/>
        <v>0</v>
      </c>
      <c r="Z688">
        <f t="shared" si="53"/>
        <v>8</v>
      </c>
      <c r="AA688" s="10">
        <f t="shared" si="54"/>
        <v>5</v>
      </c>
      <c r="AB688"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Potential Promising</v>
      </c>
      <c r="AC688" t="str">
        <f>_xlfn.XLOOKUP(table_RFM_processed[[#This Row],[Customer ID]],table_RFM_preprocess[Customer ID],table_RFM_preprocess[Loyalty Card],,0)</f>
        <v>Yes</v>
      </c>
    </row>
    <row r="689" spans="1:29" x14ac:dyDescent="0.25">
      <c r="A689" s="2" t="s">
        <v>4365</v>
      </c>
      <c r="B689" s="3">
        <v>44330</v>
      </c>
      <c r="C689" s="2" t="s">
        <v>4366</v>
      </c>
      <c r="D689" t="s">
        <v>6163</v>
      </c>
      <c r="E689" s="2">
        <v>3</v>
      </c>
      <c r="F689" s="2" t="str">
        <f>_xlfn.XLOOKUP(C689,customers!$A$2:$A$1001,customers!$B$2:$B$1001,,0)</f>
        <v>Deonne Shortall</v>
      </c>
      <c r="G689" s="2" t="str">
        <f>_xlfn.XLOOKUP(C689,customers!$A$1:$A$1001,customers!$G$1:$G$1001,,0)</f>
        <v>United States</v>
      </c>
      <c r="H689" t="str">
        <f>INDEX(products!$A$1:$G$49,MATCH(RFM_prep!$D689,products!$A$1:$A$49,0),MATCH(RFM_prep!H$2,products!$A$1:$G$1,0))</f>
        <v>Rob</v>
      </c>
      <c r="I689">
        <f>INDEX(products!$A$1:$G$49,MATCH(RFM_prep!$D689,products!$A$1:$A$49,0),MATCH(RFM_prep!I$2,products!$A$1:$G$1,0))</f>
        <v>2.6849999999999996</v>
      </c>
      <c r="J689">
        <f>I689*E689</f>
        <v>8.0549999999999997</v>
      </c>
      <c r="K689" t="str">
        <f>_xlfn.XLOOKUP(C689,customers!$A$2:$A$1001,customers!$I$2:$I$1001,,0)</f>
        <v>Yes</v>
      </c>
      <c r="L689" t="str">
        <f t="shared" si="50"/>
        <v>463</v>
      </c>
      <c r="N689" s="6" t="s">
        <v>548</v>
      </c>
      <c r="O689" s="8">
        <v>44263</v>
      </c>
      <c r="P689" s="7">
        <v>1</v>
      </c>
      <c r="Q689" s="7">
        <v>39.799999999999997</v>
      </c>
      <c r="S689" t="s">
        <v>548</v>
      </c>
      <c r="T689" s="8">
        <v>44263</v>
      </c>
      <c r="U689">
        <v>1</v>
      </c>
      <c r="V689">
        <v>39.799999999999997</v>
      </c>
      <c r="W689" s="7">
        <v>530</v>
      </c>
      <c r="X689">
        <f t="shared" si="51"/>
        <v>5</v>
      </c>
      <c r="Y689">
        <f t="shared" si="52"/>
        <v>0</v>
      </c>
      <c r="Z689">
        <f t="shared" si="53"/>
        <v>6</v>
      </c>
      <c r="AA689" s="10">
        <f t="shared" si="54"/>
        <v>3.6666666666666665</v>
      </c>
      <c r="AB689"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Need Attention</v>
      </c>
      <c r="AC689" t="str">
        <f>_xlfn.XLOOKUP(table_RFM_processed[[#This Row],[Customer ID]],table_RFM_preprocess[Customer ID],table_RFM_preprocess[Loyalty Card],,0)</f>
        <v>No</v>
      </c>
    </row>
    <row r="690" spans="1:29" x14ac:dyDescent="0.25">
      <c r="A690" s="2" t="s">
        <v>4371</v>
      </c>
      <c r="B690" s="3">
        <v>43471</v>
      </c>
      <c r="C690" s="2" t="s">
        <v>4372</v>
      </c>
      <c r="D690" t="s">
        <v>6139</v>
      </c>
      <c r="E690" s="2">
        <v>2</v>
      </c>
      <c r="F690" s="2" t="str">
        <f>_xlfn.XLOOKUP(C690,customers!$A$2:$A$1001,customers!$B$2:$B$1001,,0)</f>
        <v>Wilton Cottier</v>
      </c>
      <c r="G690" s="2" t="str">
        <f>_xlfn.XLOOKUP(C690,customers!$A$1:$A$1001,customers!$G$1:$G$1001,,0)</f>
        <v>United States</v>
      </c>
      <c r="H690" t="str">
        <f>INDEX(products!$A$1:$G$49,MATCH(RFM_prep!$D690,products!$A$1:$A$49,0),MATCH(RFM_prep!H$2,products!$A$1:$G$1,0))</f>
        <v>Exc</v>
      </c>
      <c r="I690">
        <f>INDEX(products!$A$1:$G$49,MATCH(RFM_prep!$D690,products!$A$1:$A$49,0),MATCH(RFM_prep!I$2,products!$A$1:$G$1,0))</f>
        <v>8.25</v>
      </c>
      <c r="J690">
        <f>I690*E690</f>
        <v>16.5</v>
      </c>
      <c r="K690" t="str">
        <f>_xlfn.XLOOKUP(C690,customers!$A$2:$A$1001,customers!$I$2:$I$1001,,0)</f>
        <v>No</v>
      </c>
      <c r="L690" t="str">
        <f t="shared" si="50"/>
        <v>1322</v>
      </c>
      <c r="N690" s="6" t="s">
        <v>2952</v>
      </c>
      <c r="O690" s="8">
        <v>44213</v>
      </c>
      <c r="P690" s="7">
        <v>1</v>
      </c>
      <c r="Q690" s="7">
        <v>29.784999999999997</v>
      </c>
      <c r="S690" t="s">
        <v>2952</v>
      </c>
      <c r="T690" s="8">
        <v>44213</v>
      </c>
      <c r="U690">
        <v>1</v>
      </c>
      <c r="V690">
        <v>29.784999999999997</v>
      </c>
      <c r="W690" s="7">
        <v>580</v>
      </c>
      <c r="X690">
        <f t="shared" si="51"/>
        <v>5</v>
      </c>
      <c r="Y690">
        <f t="shared" si="52"/>
        <v>0</v>
      </c>
      <c r="Z690">
        <f t="shared" si="53"/>
        <v>4</v>
      </c>
      <c r="AA690" s="10">
        <f t="shared" si="54"/>
        <v>3</v>
      </c>
      <c r="AB690"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Need Attention</v>
      </c>
      <c r="AC690" t="str">
        <f>_xlfn.XLOOKUP(table_RFM_processed[[#This Row],[Customer ID]],table_RFM_preprocess[Customer ID],table_RFM_preprocess[Loyalty Card],,0)</f>
        <v>No</v>
      </c>
    </row>
    <row r="691" spans="1:29" x14ac:dyDescent="0.25">
      <c r="A691" s="2" t="s">
        <v>4377</v>
      </c>
      <c r="B691" s="3">
        <v>43579</v>
      </c>
      <c r="C691" s="2" t="s">
        <v>4378</v>
      </c>
      <c r="D691" t="s">
        <v>6140</v>
      </c>
      <c r="E691" s="2">
        <v>5</v>
      </c>
      <c r="F691" s="2" t="str">
        <f>_xlfn.XLOOKUP(C691,customers!$A$2:$A$1001,customers!$B$2:$B$1001,,0)</f>
        <v>Kevan Grinsted</v>
      </c>
      <c r="G691" s="2" t="str">
        <f>_xlfn.XLOOKUP(C691,customers!$A$1:$A$1001,customers!$G$1:$G$1001,,0)</f>
        <v>Ireland</v>
      </c>
      <c r="H691" t="str">
        <f>INDEX(products!$A$1:$G$49,MATCH(RFM_prep!$D691,products!$A$1:$A$49,0),MATCH(RFM_prep!H$2,products!$A$1:$G$1,0))</f>
        <v>Ara</v>
      </c>
      <c r="I691">
        <f>INDEX(products!$A$1:$G$49,MATCH(RFM_prep!$D691,products!$A$1:$A$49,0),MATCH(RFM_prep!I$2,products!$A$1:$G$1,0))</f>
        <v>12.95</v>
      </c>
      <c r="J691">
        <f>I691*E691</f>
        <v>64.75</v>
      </c>
      <c r="K691" t="str">
        <f>_xlfn.XLOOKUP(C691,customers!$A$2:$A$1001,customers!$I$2:$I$1001,,0)</f>
        <v>No</v>
      </c>
      <c r="L691" t="str">
        <f t="shared" si="50"/>
        <v>1214</v>
      </c>
      <c r="N691" s="6" t="s">
        <v>1574</v>
      </c>
      <c r="O691" s="8">
        <v>43919</v>
      </c>
      <c r="P691" s="7">
        <v>1</v>
      </c>
      <c r="Q691" s="7">
        <v>72.900000000000006</v>
      </c>
      <c r="S691" t="s">
        <v>1574</v>
      </c>
      <c r="T691" s="8">
        <v>43919</v>
      </c>
      <c r="U691">
        <v>1</v>
      </c>
      <c r="V691">
        <v>72.900000000000006</v>
      </c>
      <c r="W691" s="7">
        <v>874</v>
      </c>
      <c r="X691">
        <f t="shared" si="51"/>
        <v>2</v>
      </c>
      <c r="Y691">
        <f t="shared" si="52"/>
        <v>0</v>
      </c>
      <c r="Z691">
        <f t="shared" si="53"/>
        <v>8</v>
      </c>
      <c r="AA691" s="10">
        <f t="shared" si="54"/>
        <v>3.3333333333333335</v>
      </c>
      <c r="AB691"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Need Attention</v>
      </c>
      <c r="AC691" t="str">
        <f>_xlfn.XLOOKUP(table_RFM_processed[[#This Row],[Customer ID]],table_RFM_preprocess[Customer ID],table_RFM_preprocess[Loyalty Card],,0)</f>
        <v>Yes</v>
      </c>
    </row>
    <row r="692" spans="1:29" x14ac:dyDescent="0.25">
      <c r="A692" s="2" t="s">
        <v>4383</v>
      </c>
      <c r="B692" s="3">
        <v>44346</v>
      </c>
      <c r="C692" s="2" t="s">
        <v>4384</v>
      </c>
      <c r="D692" t="s">
        <v>6157</v>
      </c>
      <c r="E692" s="2">
        <v>5</v>
      </c>
      <c r="F692" s="2" t="str">
        <f>_xlfn.XLOOKUP(C692,customers!$A$2:$A$1001,customers!$B$2:$B$1001,,0)</f>
        <v>Dionne Skyner</v>
      </c>
      <c r="G692" s="2" t="str">
        <f>_xlfn.XLOOKUP(C692,customers!$A$1:$A$1001,customers!$G$1:$G$1001,,0)</f>
        <v>United States</v>
      </c>
      <c r="H692" t="str">
        <f>INDEX(products!$A$1:$G$49,MATCH(RFM_prep!$D692,products!$A$1:$A$49,0),MATCH(RFM_prep!H$2,products!$A$1:$G$1,0))</f>
        <v>Ara</v>
      </c>
      <c r="I692">
        <f>INDEX(products!$A$1:$G$49,MATCH(RFM_prep!$D692,products!$A$1:$A$49,0),MATCH(RFM_prep!I$2,products!$A$1:$G$1,0))</f>
        <v>6.75</v>
      </c>
      <c r="J692">
        <f>I692*E692</f>
        <v>33.75</v>
      </c>
      <c r="K692" t="str">
        <f>_xlfn.XLOOKUP(C692,customers!$A$2:$A$1001,customers!$I$2:$I$1001,,0)</f>
        <v>No</v>
      </c>
      <c r="L692" t="str">
        <f t="shared" si="50"/>
        <v>447</v>
      </c>
      <c r="N692" s="6" t="s">
        <v>4782</v>
      </c>
      <c r="O692" s="8">
        <v>44126</v>
      </c>
      <c r="P692" s="7">
        <v>1</v>
      </c>
      <c r="Q692" s="7">
        <v>29.784999999999997</v>
      </c>
      <c r="S692" t="s">
        <v>4782</v>
      </c>
      <c r="T692" s="8">
        <v>44126</v>
      </c>
      <c r="U692">
        <v>1</v>
      </c>
      <c r="V692">
        <v>29.784999999999997</v>
      </c>
      <c r="W692" s="7">
        <v>667</v>
      </c>
      <c r="X692">
        <f t="shared" si="51"/>
        <v>4</v>
      </c>
      <c r="Y692">
        <f t="shared" si="52"/>
        <v>0</v>
      </c>
      <c r="Z692">
        <f t="shared" si="53"/>
        <v>4</v>
      </c>
      <c r="AA692" s="10">
        <f t="shared" si="54"/>
        <v>2.6666666666666665</v>
      </c>
      <c r="AB692"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At Risk</v>
      </c>
      <c r="AC692" t="str">
        <f>_xlfn.XLOOKUP(table_RFM_processed[[#This Row],[Customer ID]],table_RFM_preprocess[Customer ID],table_RFM_preprocess[Loyalty Card],,0)</f>
        <v>Yes</v>
      </c>
    </row>
    <row r="693" spans="1:29" x14ac:dyDescent="0.25">
      <c r="A693" s="2" t="s">
        <v>4389</v>
      </c>
      <c r="B693" s="3">
        <v>44754</v>
      </c>
      <c r="C693" s="2" t="s">
        <v>4390</v>
      </c>
      <c r="D693" t="s">
        <v>6165</v>
      </c>
      <c r="E693" s="2">
        <v>6</v>
      </c>
      <c r="F693" s="2" t="str">
        <f>_xlfn.XLOOKUP(C693,customers!$A$2:$A$1001,customers!$B$2:$B$1001,,0)</f>
        <v>Francesco Dressel</v>
      </c>
      <c r="G693" s="2" t="str">
        <f>_xlfn.XLOOKUP(C693,customers!$A$1:$A$1001,customers!$G$1:$G$1001,,0)</f>
        <v>United States</v>
      </c>
      <c r="H693" t="str">
        <f>INDEX(products!$A$1:$G$49,MATCH(RFM_prep!$D693,products!$A$1:$A$49,0),MATCH(RFM_prep!H$2,products!$A$1:$G$1,0))</f>
        <v>Lib</v>
      </c>
      <c r="I693">
        <f>INDEX(products!$A$1:$G$49,MATCH(RFM_prep!$D693,products!$A$1:$A$49,0),MATCH(RFM_prep!I$2,products!$A$1:$G$1,0))</f>
        <v>29.784999999999997</v>
      </c>
      <c r="J693">
        <f>I693*E693</f>
        <v>178.70999999999998</v>
      </c>
      <c r="K693" t="str">
        <f>_xlfn.XLOOKUP(C693,customers!$A$2:$A$1001,customers!$I$2:$I$1001,,0)</f>
        <v>No</v>
      </c>
      <c r="L693" t="str">
        <f t="shared" si="50"/>
        <v>39</v>
      </c>
      <c r="N693" s="6" t="s">
        <v>779</v>
      </c>
      <c r="O693" s="8">
        <v>43600</v>
      </c>
      <c r="P693" s="7">
        <v>1</v>
      </c>
      <c r="Q693" s="7">
        <v>145.82</v>
      </c>
      <c r="S693" t="s">
        <v>779</v>
      </c>
      <c r="T693" s="8">
        <v>43600</v>
      </c>
      <c r="U693">
        <v>1</v>
      </c>
      <c r="V693">
        <v>145.82</v>
      </c>
      <c r="W693" s="7">
        <v>1193</v>
      </c>
      <c r="X693">
        <f t="shared" si="51"/>
        <v>0</v>
      </c>
      <c r="Y693">
        <f t="shared" si="52"/>
        <v>0</v>
      </c>
      <c r="Z693">
        <f t="shared" si="53"/>
        <v>9</v>
      </c>
      <c r="AA693" s="10">
        <f t="shared" si="54"/>
        <v>3</v>
      </c>
      <c r="AB693"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Need Attention</v>
      </c>
      <c r="AC693" t="str">
        <f>_xlfn.XLOOKUP(table_RFM_processed[[#This Row],[Customer ID]],table_RFM_preprocess[Customer ID],table_RFM_preprocess[Loyalty Card],,0)</f>
        <v>Yes</v>
      </c>
    </row>
    <row r="694" spans="1:29" x14ac:dyDescent="0.25">
      <c r="A694" s="2" t="s">
        <v>4393</v>
      </c>
      <c r="B694" s="3">
        <v>44227</v>
      </c>
      <c r="C694" s="2" t="s">
        <v>4434</v>
      </c>
      <c r="D694" t="s">
        <v>6155</v>
      </c>
      <c r="E694" s="2">
        <v>2</v>
      </c>
      <c r="F694" s="2" t="str">
        <f>_xlfn.XLOOKUP(C694,customers!$A$2:$A$1001,customers!$B$2:$B$1001,,0)</f>
        <v>Jimmy Dymoke</v>
      </c>
      <c r="G694" s="2" t="str">
        <f>_xlfn.XLOOKUP(C694,customers!$A$1:$A$1001,customers!$G$1:$G$1001,,0)</f>
        <v>Ireland</v>
      </c>
      <c r="H694" t="str">
        <f>INDEX(products!$A$1:$G$49,MATCH(RFM_prep!$D694,products!$A$1:$A$49,0),MATCH(RFM_prep!H$2,products!$A$1:$G$1,0))</f>
        <v>Ara</v>
      </c>
      <c r="I694">
        <f>INDEX(products!$A$1:$G$49,MATCH(RFM_prep!$D694,products!$A$1:$A$49,0),MATCH(RFM_prep!I$2,products!$A$1:$G$1,0))</f>
        <v>11.25</v>
      </c>
      <c r="J694">
        <f>I694*E694</f>
        <v>22.5</v>
      </c>
      <c r="K694" t="str">
        <f>_xlfn.XLOOKUP(C694,customers!$A$2:$A$1001,customers!$I$2:$I$1001,,0)</f>
        <v>No</v>
      </c>
      <c r="L694" t="str">
        <f t="shared" si="50"/>
        <v>566</v>
      </c>
      <c r="N694" s="6" t="s">
        <v>3431</v>
      </c>
      <c r="O694" s="8">
        <v>44446</v>
      </c>
      <c r="P694" s="7">
        <v>2</v>
      </c>
      <c r="Q694" s="7">
        <v>43.684999999999995</v>
      </c>
      <c r="S694" t="s">
        <v>3431</v>
      </c>
      <c r="T694" s="8">
        <v>44446</v>
      </c>
      <c r="U694">
        <v>2</v>
      </c>
      <c r="V694">
        <v>43.684999999999995</v>
      </c>
      <c r="W694" s="7">
        <v>347</v>
      </c>
      <c r="X694">
        <f t="shared" si="51"/>
        <v>7</v>
      </c>
      <c r="Y694">
        <f t="shared" si="52"/>
        <v>9</v>
      </c>
      <c r="Z694">
        <f t="shared" si="53"/>
        <v>6</v>
      </c>
      <c r="AA694" s="10">
        <f t="shared" si="54"/>
        <v>7.333333333333333</v>
      </c>
      <c r="AB694"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Promising</v>
      </c>
      <c r="AC694" t="str">
        <f>_xlfn.XLOOKUP(table_RFM_processed[[#This Row],[Customer ID]],table_RFM_preprocess[Customer ID],table_RFM_preprocess[Loyalty Card],,0)</f>
        <v>No</v>
      </c>
    </row>
    <row r="695" spans="1:29" x14ac:dyDescent="0.25">
      <c r="A695" s="2" t="s">
        <v>4399</v>
      </c>
      <c r="B695" s="3">
        <v>43720</v>
      </c>
      <c r="C695" s="2" t="s">
        <v>4400</v>
      </c>
      <c r="D695" t="s">
        <v>6143</v>
      </c>
      <c r="E695" s="2">
        <v>1</v>
      </c>
      <c r="F695" s="2" t="str">
        <f>_xlfn.XLOOKUP(C695,customers!$A$2:$A$1001,customers!$B$2:$B$1001,,0)</f>
        <v>Ambrosio Weinmann</v>
      </c>
      <c r="G695" s="2" t="str">
        <f>_xlfn.XLOOKUP(C695,customers!$A$1:$A$1001,customers!$G$1:$G$1001,,0)</f>
        <v>United States</v>
      </c>
      <c r="H695" t="str">
        <f>INDEX(products!$A$1:$G$49,MATCH(RFM_prep!$D695,products!$A$1:$A$49,0),MATCH(RFM_prep!H$2,products!$A$1:$G$1,0))</f>
        <v>Lib</v>
      </c>
      <c r="I695">
        <f>INDEX(products!$A$1:$G$49,MATCH(RFM_prep!$D695,products!$A$1:$A$49,0),MATCH(RFM_prep!I$2,products!$A$1:$G$1,0))</f>
        <v>12.95</v>
      </c>
      <c r="J695">
        <f>I695*E695</f>
        <v>12.95</v>
      </c>
      <c r="K695" t="str">
        <f>_xlfn.XLOOKUP(C695,customers!$A$2:$A$1001,customers!$I$2:$I$1001,,0)</f>
        <v>No</v>
      </c>
      <c r="L695" t="str">
        <f t="shared" si="50"/>
        <v>1073</v>
      </c>
      <c r="N695" s="6" t="s">
        <v>949</v>
      </c>
      <c r="O695" s="8">
        <v>43763</v>
      </c>
      <c r="P695" s="7">
        <v>1</v>
      </c>
      <c r="Q695" s="7">
        <v>109.36499999999999</v>
      </c>
      <c r="S695" t="s">
        <v>949</v>
      </c>
      <c r="T695" s="8">
        <v>43763</v>
      </c>
      <c r="U695">
        <v>1</v>
      </c>
      <c r="V695">
        <v>109.36499999999999</v>
      </c>
      <c r="W695" s="7">
        <v>1030</v>
      </c>
      <c r="X695">
        <f t="shared" si="51"/>
        <v>1</v>
      </c>
      <c r="Y695">
        <f t="shared" si="52"/>
        <v>0</v>
      </c>
      <c r="Z695">
        <f t="shared" si="53"/>
        <v>9</v>
      </c>
      <c r="AA695" s="10">
        <f t="shared" si="54"/>
        <v>3.3333333333333335</v>
      </c>
      <c r="AB695"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Need Attention</v>
      </c>
      <c r="AC695" t="str">
        <f>_xlfn.XLOOKUP(table_RFM_processed[[#This Row],[Customer ID]],table_RFM_preprocess[Customer ID],table_RFM_preprocess[Loyalty Card],,0)</f>
        <v>Yes</v>
      </c>
    </row>
    <row r="696" spans="1:29" x14ac:dyDescent="0.25">
      <c r="A696" s="2" t="s">
        <v>4405</v>
      </c>
      <c r="B696" s="3">
        <v>44012</v>
      </c>
      <c r="C696" s="2" t="s">
        <v>4406</v>
      </c>
      <c r="D696" t="s">
        <v>6175</v>
      </c>
      <c r="E696" s="2">
        <v>2</v>
      </c>
      <c r="F696" s="2" t="str">
        <f>_xlfn.XLOOKUP(C696,customers!$A$2:$A$1001,customers!$B$2:$B$1001,,0)</f>
        <v>Elden Andriessen</v>
      </c>
      <c r="G696" s="2" t="str">
        <f>_xlfn.XLOOKUP(C696,customers!$A$1:$A$1001,customers!$G$1:$G$1001,,0)</f>
        <v>United States</v>
      </c>
      <c r="H696" t="str">
        <f>INDEX(products!$A$1:$G$49,MATCH(RFM_prep!$D696,products!$A$1:$A$49,0),MATCH(RFM_prep!H$2,products!$A$1:$G$1,0))</f>
        <v>Ara</v>
      </c>
      <c r="I696">
        <f>INDEX(products!$A$1:$G$49,MATCH(RFM_prep!$D696,products!$A$1:$A$49,0),MATCH(RFM_prep!I$2,products!$A$1:$G$1,0))</f>
        <v>25.874999999999996</v>
      </c>
      <c r="J696">
        <f>I696*E696</f>
        <v>51.749999999999993</v>
      </c>
      <c r="K696" t="str">
        <f>_xlfn.XLOOKUP(C696,customers!$A$2:$A$1001,customers!$I$2:$I$1001,,0)</f>
        <v>Yes</v>
      </c>
      <c r="L696" t="str">
        <f t="shared" si="50"/>
        <v>781</v>
      </c>
      <c r="N696" s="6" t="s">
        <v>2020</v>
      </c>
      <c r="O696" s="8">
        <v>43971</v>
      </c>
      <c r="P696" s="7">
        <v>1</v>
      </c>
      <c r="Q696" s="7">
        <v>11.94</v>
      </c>
      <c r="S696" t="s">
        <v>2020</v>
      </c>
      <c r="T696" s="8">
        <v>43971</v>
      </c>
      <c r="U696">
        <v>1</v>
      </c>
      <c r="V696">
        <v>11.94</v>
      </c>
      <c r="W696" s="7">
        <v>822</v>
      </c>
      <c r="X696">
        <f t="shared" si="51"/>
        <v>3</v>
      </c>
      <c r="Y696">
        <f t="shared" si="52"/>
        <v>0</v>
      </c>
      <c r="Z696">
        <f t="shared" si="53"/>
        <v>1</v>
      </c>
      <c r="AA696" s="10">
        <f t="shared" si="54"/>
        <v>1.3333333333333333</v>
      </c>
      <c r="AB696"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At Risk</v>
      </c>
      <c r="AC696" t="str">
        <f>_xlfn.XLOOKUP(table_RFM_processed[[#This Row],[Customer ID]],table_RFM_preprocess[Customer ID],table_RFM_preprocess[Loyalty Card],,0)</f>
        <v>Yes</v>
      </c>
    </row>
    <row r="697" spans="1:29" x14ac:dyDescent="0.25">
      <c r="A697" s="2" t="s">
        <v>4411</v>
      </c>
      <c r="B697" s="3">
        <v>43915</v>
      </c>
      <c r="C697" s="2" t="s">
        <v>4412</v>
      </c>
      <c r="D697" t="s">
        <v>6144</v>
      </c>
      <c r="E697" s="2">
        <v>5</v>
      </c>
      <c r="F697" s="2" t="str">
        <f>_xlfn.XLOOKUP(C697,customers!$A$2:$A$1001,customers!$B$2:$B$1001,,0)</f>
        <v>Roxie Deaconson</v>
      </c>
      <c r="G697" s="2" t="str">
        <f>_xlfn.XLOOKUP(C697,customers!$A$1:$A$1001,customers!$G$1:$G$1001,,0)</f>
        <v>United States</v>
      </c>
      <c r="H697" t="str">
        <f>INDEX(products!$A$1:$G$49,MATCH(RFM_prep!$D697,products!$A$1:$A$49,0),MATCH(RFM_prep!H$2,products!$A$1:$G$1,0))</f>
        <v>Exc</v>
      </c>
      <c r="I697">
        <f>INDEX(products!$A$1:$G$49,MATCH(RFM_prep!$D697,products!$A$1:$A$49,0),MATCH(RFM_prep!I$2,products!$A$1:$G$1,0))</f>
        <v>7.29</v>
      </c>
      <c r="J697">
        <f>I697*E697</f>
        <v>36.450000000000003</v>
      </c>
      <c r="K697" t="str">
        <f>_xlfn.XLOOKUP(C697,customers!$A$2:$A$1001,customers!$I$2:$I$1001,,0)</f>
        <v>No</v>
      </c>
      <c r="L697" t="str">
        <f t="shared" si="50"/>
        <v>878</v>
      </c>
      <c r="N697" s="6" t="s">
        <v>599</v>
      </c>
      <c r="O697" s="8">
        <v>44169</v>
      </c>
      <c r="P697" s="7">
        <v>2</v>
      </c>
      <c r="Q697" s="7">
        <v>31.454999999999998</v>
      </c>
      <c r="S697" t="s">
        <v>599</v>
      </c>
      <c r="T697" s="8">
        <v>44169</v>
      </c>
      <c r="U697">
        <v>2</v>
      </c>
      <c r="V697">
        <v>31.454999999999998</v>
      </c>
      <c r="W697" s="7">
        <v>624</v>
      </c>
      <c r="X697">
        <f t="shared" si="51"/>
        <v>4</v>
      </c>
      <c r="Y697">
        <f t="shared" si="52"/>
        <v>9</v>
      </c>
      <c r="Z697">
        <f t="shared" si="53"/>
        <v>5</v>
      </c>
      <c r="AA697" s="10">
        <f t="shared" si="54"/>
        <v>6</v>
      </c>
      <c r="AB697"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Promising</v>
      </c>
      <c r="AC697" t="str">
        <f>_xlfn.XLOOKUP(table_RFM_processed[[#This Row],[Customer ID]],table_RFM_preprocess[Customer ID],table_RFM_preprocess[Loyalty Card],,0)</f>
        <v>Yes</v>
      </c>
    </row>
    <row r="698" spans="1:29" x14ac:dyDescent="0.25">
      <c r="A698" s="2" t="s">
        <v>4417</v>
      </c>
      <c r="B698" s="3">
        <v>44300</v>
      </c>
      <c r="C698" s="2" t="s">
        <v>4418</v>
      </c>
      <c r="D698" t="s">
        <v>6164</v>
      </c>
      <c r="E698" s="2">
        <v>5</v>
      </c>
      <c r="F698" s="2" t="str">
        <f>_xlfn.XLOOKUP(C698,customers!$A$2:$A$1001,customers!$B$2:$B$1001,,0)</f>
        <v>Davida Caro</v>
      </c>
      <c r="G698" s="2" t="str">
        <f>_xlfn.XLOOKUP(C698,customers!$A$1:$A$1001,customers!$G$1:$G$1001,,0)</f>
        <v>United States</v>
      </c>
      <c r="H698" t="str">
        <f>INDEX(products!$A$1:$G$49,MATCH(RFM_prep!$D698,products!$A$1:$A$49,0),MATCH(RFM_prep!H$2,products!$A$1:$G$1,0))</f>
        <v>Lib</v>
      </c>
      <c r="I698">
        <f>INDEX(products!$A$1:$G$49,MATCH(RFM_prep!$D698,products!$A$1:$A$49,0),MATCH(RFM_prep!I$2,products!$A$1:$G$1,0))</f>
        <v>36.454999999999998</v>
      </c>
      <c r="J698">
        <f>I698*E698</f>
        <v>182.27499999999998</v>
      </c>
      <c r="K698" t="str">
        <f>_xlfn.XLOOKUP(C698,customers!$A$2:$A$1001,customers!$I$2:$I$1001,,0)</f>
        <v>Yes</v>
      </c>
      <c r="L698" t="str">
        <f t="shared" si="50"/>
        <v>493</v>
      </c>
      <c r="N698" s="6" t="s">
        <v>5565</v>
      </c>
      <c r="O698" s="8">
        <v>43932</v>
      </c>
      <c r="P698" s="7">
        <v>1</v>
      </c>
      <c r="Q698" s="7">
        <v>24.3</v>
      </c>
      <c r="S698" t="s">
        <v>5565</v>
      </c>
      <c r="T698" s="8">
        <v>43932</v>
      </c>
      <c r="U698">
        <v>1</v>
      </c>
      <c r="V698">
        <v>24.3</v>
      </c>
      <c r="W698" s="7">
        <v>861</v>
      </c>
      <c r="X698">
        <f t="shared" si="51"/>
        <v>2</v>
      </c>
      <c r="Y698">
        <f t="shared" si="52"/>
        <v>0</v>
      </c>
      <c r="Z698">
        <f t="shared" si="53"/>
        <v>4</v>
      </c>
      <c r="AA698" s="10">
        <f t="shared" si="54"/>
        <v>2</v>
      </c>
      <c r="AB698"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At Risk</v>
      </c>
      <c r="AC698" t="str">
        <f>_xlfn.XLOOKUP(table_RFM_processed[[#This Row],[Customer ID]],table_RFM_preprocess[Customer ID],table_RFM_preprocess[Loyalty Card],,0)</f>
        <v>No</v>
      </c>
    </row>
    <row r="699" spans="1:29" x14ac:dyDescent="0.25">
      <c r="A699" s="2" t="s">
        <v>4423</v>
      </c>
      <c r="B699" s="3">
        <v>43693</v>
      </c>
      <c r="C699" s="2" t="s">
        <v>4424</v>
      </c>
      <c r="D699" t="s">
        <v>6169</v>
      </c>
      <c r="E699" s="2">
        <v>4</v>
      </c>
      <c r="F699" s="2" t="str">
        <f>_xlfn.XLOOKUP(C699,customers!$A$2:$A$1001,customers!$B$2:$B$1001,,0)</f>
        <v>Johna Bluck</v>
      </c>
      <c r="G699" s="2" t="str">
        <f>_xlfn.XLOOKUP(C699,customers!$A$1:$A$1001,customers!$G$1:$G$1001,,0)</f>
        <v>United States</v>
      </c>
      <c r="H699" t="str">
        <f>INDEX(products!$A$1:$G$49,MATCH(RFM_prep!$D699,products!$A$1:$A$49,0),MATCH(RFM_prep!H$2,products!$A$1:$G$1,0))</f>
        <v>Lib</v>
      </c>
      <c r="I699">
        <f>INDEX(products!$A$1:$G$49,MATCH(RFM_prep!$D699,products!$A$1:$A$49,0),MATCH(RFM_prep!I$2,products!$A$1:$G$1,0))</f>
        <v>7.77</v>
      </c>
      <c r="J699">
        <f>I699*E699</f>
        <v>31.08</v>
      </c>
      <c r="K699" t="str">
        <f>_xlfn.XLOOKUP(C699,customers!$A$2:$A$1001,customers!$I$2:$I$1001,,0)</f>
        <v>No</v>
      </c>
      <c r="L699" t="str">
        <f t="shared" si="50"/>
        <v>1100</v>
      </c>
      <c r="N699" s="6" t="s">
        <v>2376</v>
      </c>
      <c r="O699" s="8">
        <v>43742</v>
      </c>
      <c r="P699" s="7">
        <v>1</v>
      </c>
      <c r="Q699" s="7">
        <v>59.75</v>
      </c>
      <c r="S699" t="s">
        <v>2376</v>
      </c>
      <c r="T699" s="8">
        <v>43742</v>
      </c>
      <c r="U699">
        <v>1</v>
      </c>
      <c r="V699">
        <v>59.75</v>
      </c>
      <c r="W699" s="7">
        <v>1051</v>
      </c>
      <c r="X699">
        <f t="shared" si="51"/>
        <v>1</v>
      </c>
      <c r="Y699">
        <f t="shared" si="52"/>
        <v>0</v>
      </c>
      <c r="Z699">
        <f t="shared" si="53"/>
        <v>7</v>
      </c>
      <c r="AA699" s="10">
        <f t="shared" si="54"/>
        <v>2.6666666666666665</v>
      </c>
      <c r="AB699"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At Risk</v>
      </c>
      <c r="AC699" t="str">
        <f>_xlfn.XLOOKUP(table_RFM_processed[[#This Row],[Customer ID]],table_RFM_preprocess[Customer ID],table_RFM_preprocess[Loyalty Card],,0)</f>
        <v>No</v>
      </c>
    </row>
    <row r="700" spans="1:29" x14ac:dyDescent="0.25">
      <c r="A700" s="2" t="s">
        <v>4429</v>
      </c>
      <c r="B700" s="3">
        <v>44547</v>
      </c>
      <c r="C700" s="2" t="s">
        <v>4430</v>
      </c>
      <c r="D700" t="s">
        <v>6157</v>
      </c>
      <c r="E700" s="2">
        <v>3</v>
      </c>
      <c r="F700" s="2" t="str">
        <f>_xlfn.XLOOKUP(C700,customers!$A$2:$A$1001,customers!$B$2:$B$1001,,0)</f>
        <v>Myrle Dearden</v>
      </c>
      <c r="G700" s="2" t="str">
        <f>_xlfn.XLOOKUP(C700,customers!$A$1:$A$1001,customers!$G$1:$G$1001,,0)</f>
        <v>Ireland</v>
      </c>
      <c r="H700" t="str">
        <f>INDEX(products!$A$1:$G$49,MATCH(RFM_prep!$D700,products!$A$1:$A$49,0),MATCH(RFM_prep!H$2,products!$A$1:$G$1,0))</f>
        <v>Ara</v>
      </c>
      <c r="I700">
        <f>INDEX(products!$A$1:$G$49,MATCH(RFM_prep!$D700,products!$A$1:$A$49,0),MATCH(RFM_prep!I$2,products!$A$1:$G$1,0))</f>
        <v>6.75</v>
      </c>
      <c r="J700">
        <f>I700*E700</f>
        <v>20.25</v>
      </c>
      <c r="K700" t="str">
        <f>_xlfn.XLOOKUP(C700,customers!$A$2:$A$1001,customers!$I$2:$I$1001,,0)</f>
        <v>No</v>
      </c>
      <c r="L700" t="str">
        <f t="shared" si="50"/>
        <v>246</v>
      </c>
      <c r="N700" s="6" t="s">
        <v>4700</v>
      </c>
      <c r="O700" s="8">
        <v>44557</v>
      </c>
      <c r="P700" s="7">
        <v>1</v>
      </c>
      <c r="Q700" s="7">
        <v>14.58</v>
      </c>
      <c r="S700" t="s">
        <v>4700</v>
      </c>
      <c r="T700" s="8">
        <v>44557</v>
      </c>
      <c r="U700">
        <v>1</v>
      </c>
      <c r="V700">
        <v>14.58</v>
      </c>
      <c r="W700" s="7">
        <v>236</v>
      </c>
      <c r="X700">
        <f t="shared" si="51"/>
        <v>8</v>
      </c>
      <c r="Y700">
        <f t="shared" si="52"/>
        <v>0</v>
      </c>
      <c r="Z700">
        <f t="shared" si="53"/>
        <v>2</v>
      </c>
      <c r="AA700" s="10">
        <f t="shared" si="54"/>
        <v>3.3333333333333335</v>
      </c>
      <c r="AB700"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Need Attention</v>
      </c>
      <c r="AC700" t="str">
        <f>_xlfn.XLOOKUP(table_RFM_processed[[#This Row],[Customer ID]],table_RFM_preprocess[Customer ID],table_RFM_preprocess[Loyalty Card],,0)</f>
        <v>No</v>
      </c>
    </row>
    <row r="701" spans="1:29" x14ac:dyDescent="0.25">
      <c r="A701" s="2" t="s">
        <v>4433</v>
      </c>
      <c r="B701" s="3">
        <v>43830</v>
      </c>
      <c r="C701" s="2" t="s">
        <v>4434</v>
      </c>
      <c r="D701" t="s">
        <v>6143</v>
      </c>
      <c r="E701" s="2">
        <v>2</v>
      </c>
      <c r="F701" s="2" t="str">
        <f>_xlfn.XLOOKUP(C701,customers!$A$2:$A$1001,customers!$B$2:$B$1001,,0)</f>
        <v>Jimmy Dymoke</v>
      </c>
      <c r="G701" s="2" t="str">
        <f>_xlfn.XLOOKUP(C701,customers!$A$1:$A$1001,customers!$G$1:$G$1001,,0)</f>
        <v>Ireland</v>
      </c>
      <c r="H701" t="str">
        <f>INDEX(products!$A$1:$G$49,MATCH(RFM_prep!$D701,products!$A$1:$A$49,0),MATCH(RFM_prep!H$2,products!$A$1:$G$1,0))</f>
        <v>Lib</v>
      </c>
      <c r="I701">
        <f>INDEX(products!$A$1:$G$49,MATCH(RFM_prep!$D701,products!$A$1:$A$49,0),MATCH(RFM_prep!I$2,products!$A$1:$G$1,0))</f>
        <v>12.95</v>
      </c>
      <c r="J701">
        <f>I701*E701</f>
        <v>25.9</v>
      </c>
      <c r="K701" t="str">
        <f>_xlfn.XLOOKUP(C701,customers!$A$2:$A$1001,customers!$I$2:$I$1001,,0)</f>
        <v>No</v>
      </c>
      <c r="L701" t="str">
        <f t="shared" si="50"/>
        <v>963</v>
      </c>
      <c r="N701" s="6" t="s">
        <v>2447</v>
      </c>
      <c r="O701" s="8">
        <v>44576</v>
      </c>
      <c r="P701" s="7">
        <v>1</v>
      </c>
      <c r="Q701" s="7">
        <v>43.650000000000006</v>
      </c>
      <c r="S701" t="s">
        <v>2447</v>
      </c>
      <c r="T701" s="8">
        <v>44576</v>
      </c>
      <c r="U701">
        <v>1</v>
      </c>
      <c r="V701">
        <v>43.650000000000006</v>
      </c>
      <c r="W701" s="7">
        <v>217</v>
      </c>
      <c r="X701">
        <f t="shared" si="51"/>
        <v>8</v>
      </c>
      <c r="Y701">
        <f t="shared" si="52"/>
        <v>0</v>
      </c>
      <c r="Z701">
        <f t="shared" si="53"/>
        <v>6</v>
      </c>
      <c r="AA701" s="10">
        <f t="shared" si="54"/>
        <v>4.666666666666667</v>
      </c>
      <c r="AB701"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Need Attention</v>
      </c>
      <c r="AC701" t="str">
        <f>_xlfn.XLOOKUP(table_RFM_processed[[#This Row],[Customer ID]],table_RFM_preprocess[Customer ID],table_RFM_preprocess[Loyalty Card],,0)</f>
        <v>No</v>
      </c>
    </row>
    <row r="702" spans="1:29" x14ac:dyDescent="0.25">
      <c r="A702" s="2" t="s">
        <v>4439</v>
      </c>
      <c r="B702" s="3">
        <v>44298</v>
      </c>
      <c r="C702" s="2" t="s">
        <v>4440</v>
      </c>
      <c r="D702" t="s">
        <v>6158</v>
      </c>
      <c r="E702" s="2">
        <v>4</v>
      </c>
      <c r="F702" s="2" t="str">
        <f>_xlfn.XLOOKUP(C702,customers!$A$2:$A$1001,customers!$B$2:$B$1001,,0)</f>
        <v>Orland Tadman</v>
      </c>
      <c r="G702" s="2" t="str">
        <f>_xlfn.XLOOKUP(C702,customers!$A$1:$A$1001,customers!$G$1:$G$1001,,0)</f>
        <v>United States</v>
      </c>
      <c r="H702" t="str">
        <f>INDEX(products!$A$1:$G$49,MATCH(RFM_prep!$D702,products!$A$1:$A$49,0),MATCH(RFM_prep!H$2,products!$A$1:$G$1,0))</f>
        <v>Ara</v>
      </c>
      <c r="I702">
        <f>INDEX(products!$A$1:$G$49,MATCH(RFM_prep!$D702,products!$A$1:$A$49,0),MATCH(RFM_prep!I$2,products!$A$1:$G$1,0))</f>
        <v>5.97</v>
      </c>
      <c r="J702">
        <f>I702*E702</f>
        <v>23.88</v>
      </c>
      <c r="K702" t="str">
        <f>_xlfn.XLOOKUP(C702,customers!$A$2:$A$1001,customers!$I$2:$I$1001,,0)</f>
        <v>Yes</v>
      </c>
      <c r="L702" t="str">
        <f t="shared" si="50"/>
        <v>495</v>
      </c>
      <c r="N702" s="6" t="s">
        <v>6134</v>
      </c>
      <c r="O702" s="8">
        <v>44119</v>
      </c>
      <c r="P702" s="7">
        <v>1</v>
      </c>
      <c r="Q702" s="7">
        <v>12.375</v>
      </c>
      <c r="S702" t="s">
        <v>6134</v>
      </c>
      <c r="T702" s="8">
        <v>44119</v>
      </c>
      <c r="U702">
        <v>1</v>
      </c>
      <c r="V702">
        <v>12.375</v>
      </c>
      <c r="W702" s="7">
        <v>674</v>
      </c>
      <c r="X702">
        <f t="shared" si="51"/>
        <v>4</v>
      </c>
      <c r="Y702">
        <f t="shared" si="52"/>
        <v>0</v>
      </c>
      <c r="Z702">
        <f t="shared" si="53"/>
        <v>1</v>
      </c>
      <c r="AA702" s="10">
        <f t="shared" si="54"/>
        <v>1.6666666666666667</v>
      </c>
      <c r="AB702"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At Risk</v>
      </c>
      <c r="AC702" t="str">
        <f>_xlfn.XLOOKUP(table_RFM_processed[[#This Row],[Customer ID]],table_RFM_preprocess[Customer ID],table_RFM_preprocess[Loyalty Card],,0)</f>
        <v>Yes</v>
      </c>
    </row>
    <row r="703" spans="1:29" x14ac:dyDescent="0.25">
      <c r="A703" s="2" t="s">
        <v>4445</v>
      </c>
      <c r="B703" s="3">
        <v>43736</v>
      </c>
      <c r="C703" s="2" t="s">
        <v>4446</v>
      </c>
      <c r="D703" t="s">
        <v>6161</v>
      </c>
      <c r="E703" s="2">
        <v>2</v>
      </c>
      <c r="F703" s="2" t="str">
        <f>_xlfn.XLOOKUP(C703,customers!$A$2:$A$1001,customers!$B$2:$B$1001,,0)</f>
        <v>Barrett Gudde</v>
      </c>
      <c r="G703" s="2" t="str">
        <f>_xlfn.XLOOKUP(C703,customers!$A$1:$A$1001,customers!$G$1:$G$1001,,0)</f>
        <v>United States</v>
      </c>
      <c r="H703" t="str">
        <f>INDEX(products!$A$1:$G$49,MATCH(RFM_prep!$D703,products!$A$1:$A$49,0),MATCH(RFM_prep!H$2,products!$A$1:$G$1,0))</f>
        <v>Lib</v>
      </c>
      <c r="I703">
        <f>INDEX(products!$A$1:$G$49,MATCH(RFM_prep!$D703,products!$A$1:$A$49,0),MATCH(RFM_prep!I$2,products!$A$1:$G$1,0))</f>
        <v>9.51</v>
      </c>
      <c r="J703">
        <f>I703*E703</f>
        <v>19.02</v>
      </c>
      <c r="K703" t="str">
        <f>_xlfn.XLOOKUP(C703,customers!$A$2:$A$1001,customers!$I$2:$I$1001,,0)</f>
        <v>No</v>
      </c>
      <c r="L703" t="str">
        <f t="shared" si="50"/>
        <v>1057</v>
      </c>
      <c r="N703" s="6" t="s">
        <v>4809</v>
      </c>
      <c r="O703" s="8">
        <v>43797</v>
      </c>
      <c r="P703" s="7">
        <v>1</v>
      </c>
      <c r="Q703" s="7">
        <v>178.70999999999998</v>
      </c>
      <c r="S703" t="s">
        <v>4809</v>
      </c>
      <c r="T703" s="8">
        <v>43797</v>
      </c>
      <c r="U703">
        <v>1</v>
      </c>
      <c r="V703">
        <v>178.70999999999998</v>
      </c>
      <c r="W703" s="7">
        <v>996</v>
      </c>
      <c r="X703">
        <f t="shared" si="51"/>
        <v>1</v>
      </c>
      <c r="Y703">
        <f t="shared" si="52"/>
        <v>0</v>
      </c>
      <c r="Z703">
        <f t="shared" si="53"/>
        <v>9</v>
      </c>
      <c r="AA703" s="10">
        <f t="shared" si="54"/>
        <v>3.3333333333333335</v>
      </c>
      <c r="AB703"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Need Attention</v>
      </c>
      <c r="AC703" t="str">
        <f>_xlfn.XLOOKUP(table_RFM_processed[[#This Row],[Customer ID]],table_RFM_preprocess[Customer ID],table_RFM_preprocess[Loyalty Card],,0)</f>
        <v>Yes</v>
      </c>
    </row>
    <row r="704" spans="1:29" x14ac:dyDescent="0.25">
      <c r="A704" s="2" t="s">
        <v>4450</v>
      </c>
      <c r="B704" s="3">
        <v>44727</v>
      </c>
      <c r="C704" s="2" t="s">
        <v>4451</v>
      </c>
      <c r="D704" t="s">
        <v>6158</v>
      </c>
      <c r="E704" s="2">
        <v>5</v>
      </c>
      <c r="F704" s="2" t="str">
        <f>_xlfn.XLOOKUP(C704,customers!$A$2:$A$1001,customers!$B$2:$B$1001,,0)</f>
        <v>Nathan Sictornes</v>
      </c>
      <c r="G704" s="2" t="str">
        <f>_xlfn.XLOOKUP(C704,customers!$A$1:$A$1001,customers!$G$1:$G$1001,,0)</f>
        <v>Ireland</v>
      </c>
      <c r="H704" t="str">
        <f>INDEX(products!$A$1:$G$49,MATCH(RFM_prep!$D704,products!$A$1:$A$49,0),MATCH(RFM_prep!H$2,products!$A$1:$G$1,0))</f>
        <v>Ara</v>
      </c>
      <c r="I704">
        <f>INDEX(products!$A$1:$G$49,MATCH(RFM_prep!$D704,products!$A$1:$A$49,0),MATCH(RFM_prep!I$2,products!$A$1:$G$1,0))</f>
        <v>5.97</v>
      </c>
      <c r="J704">
        <f>I704*E704</f>
        <v>29.849999999999998</v>
      </c>
      <c r="K704" t="str">
        <f>_xlfn.XLOOKUP(C704,customers!$A$2:$A$1001,customers!$I$2:$I$1001,,0)</f>
        <v>Yes</v>
      </c>
      <c r="L704" t="str">
        <f t="shared" si="50"/>
        <v>66</v>
      </c>
      <c r="N704" s="6" t="s">
        <v>5484</v>
      </c>
      <c r="O704" s="8">
        <v>43956</v>
      </c>
      <c r="P704" s="7">
        <v>1</v>
      </c>
      <c r="Q704" s="7">
        <v>77.624999999999986</v>
      </c>
      <c r="S704" t="s">
        <v>5484</v>
      </c>
      <c r="T704" s="8">
        <v>43956</v>
      </c>
      <c r="U704">
        <v>1</v>
      </c>
      <c r="V704">
        <v>77.624999999999986</v>
      </c>
      <c r="W704" s="7">
        <v>837</v>
      </c>
      <c r="X704">
        <f t="shared" si="51"/>
        <v>2</v>
      </c>
      <c r="Y704">
        <f t="shared" si="52"/>
        <v>0</v>
      </c>
      <c r="Z704">
        <f t="shared" si="53"/>
        <v>8</v>
      </c>
      <c r="AA704" s="10">
        <f t="shared" si="54"/>
        <v>3.3333333333333335</v>
      </c>
      <c r="AB704"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Need Attention</v>
      </c>
      <c r="AC704" t="str">
        <f>_xlfn.XLOOKUP(table_RFM_processed[[#This Row],[Customer ID]],table_RFM_preprocess[Customer ID],table_RFM_preprocess[Loyalty Card],,0)</f>
        <v>Yes</v>
      </c>
    </row>
    <row r="705" spans="1:29" x14ac:dyDescent="0.25">
      <c r="A705" s="2" t="s">
        <v>4456</v>
      </c>
      <c r="B705" s="3">
        <v>43661</v>
      </c>
      <c r="C705" s="2" t="s">
        <v>4457</v>
      </c>
      <c r="D705" t="s">
        <v>6180</v>
      </c>
      <c r="E705" s="2">
        <v>1</v>
      </c>
      <c r="F705" s="2" t="str">
        <f>_xlfn.XLOOKUP(C705,customers!$A$2:$A$1001,customers!$B$2:$B$1001,,0)</f>
        <v>Vivyan Dunning</v>
      </c>
      <c r="G705" s="2" t="str">
        <f>_xlfn.XLOOKUP(C705,customers!$A$1:$A$1001,customers!$G$1:$G$1001,,0)</f>
        <v>United States</v>
      </c>
      <c r="H705" t="str">
        <f>INDEX(products!$A$1:$G$49,MATCH(RFM_prep!$D705,products!$A$1:$A$49,0),MATCH(RFM_prep!H$2,products!$A$1:$G$1,0))</f>
        <v>Ara</v>
      </c>
      <c r="I705">
        <f>INDEX(products!$A$1:$G$49,MATCH(RFM_prep!$D705,products!$A$1:$A$49,0),MATCH(RFM_prep!I$2,products!$A$1:$G$1,0))</f>
        <v>7.77</v>
      </c>
      <c r="J705">
        <f>I705*E705</f>
        <v>7.77</v>
      </c>
      <c r="K705" t="str">
        <f>_xlfn.XLOOKUP(C705,customers!$A$2:$A$1001,customers!$I$2:$I$1001,,0)</f>
        <v>Yes</v>
      </c>
      <c r="L705" t="str">
        <f t="shared" si="50"/>
        <v>1132</v>
      </c>
      <c r="N705" s="6" t="s">
        <v>5369</v>
      </c>
      <c r="O705" s="8">
        <v>44712</v>
      </c>
      <c r="P705" s="7">
        <v>1</v>
      </c>
      <c r="Q705" s="7">
        <v>29.1</v>
      </c>
      <c r="S705" t="s">
        <v>5369</v>
      </c>
      <c r="T705" s="8">
        <v>44712</v>
      </c>
      <c r="U705">
        <v>1</v>
      </c>
      <c r="V705">
        <v>29.1</v>
      </c>
      <c r="W705" s="7">
        <v>81</v>
      </c>
      <c r="X705">
        <f t="shared" si="51"/>
        <v>9</v>
      </c>
      <c r="Y705">
        <f t="shared" si="52"/>
        <v>0</v>
      </c>
      <c r="Z705">
        <f t="shared" si="53"/>
        <v>4</v>
      </c>
      <c r="AA705" s="10">
        <f t="shared" si="54"/>
        <v>4.333333333333333</v>
      </c>
      <c r="AB705"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Need Attention</v>
      </c>
      <c r="AC705" t="str">
        <f>_xlfn.XLOOKUP(table_RFM_processed[[#This Row],[Customer ID]],table_RFM_preprocess[Customer ID],table_RFM_preprocess[Loyalty Card],,0)</f>
        <v>Yes</v>
      </c>
    </row>
    <row r="706" spans="1:29" x14ac:dyDescent="0.25">
      <c r="A706" s="2" t="s">
        <v>4461</v>
      </c>
      <c r="B706" s="3">
        <v>43506</v>
      </c>
      <c r="C706" s="2" t="s">
        <v>4462</v>
      </c>
      <c r="D706" t="s">
        <v>6165</v>
      </c>
      <c r="E706" s="2">
        <v>4</v>
      </c>
      <c r="F706" s="2" t="str">
        <f>_xlfn.XLOOKUP(C706,customers!$A$2:$A$1001,customers!$B$2:$B$1001,,0)</f>
        <v>Doralin Baison</v>
      </c>
      <c r="G706" s="2" t="str">
        <f>_xlfn.XLOOKUP(C706,customers!$A$1:$A$1001,customers!$G$1:$G$1001,,0)</f>
        <v>Ireland</v>
      </c>
      <c r="H706" t="str">
        <f>INDEX(products!$A$1:$G$49,MATCH(RFM_prep!$D706,products!$A$1:$A$49,0),MATCH(RFM_prep!H$2,products!$A$1:$G$1,0))</f>
        <v>Lib</v>
      </c>
      <c r="I706">
        <f>INDEX(products!$A$1:$G$49,MATCH(RFM_prep!$D706,products!$A$1:$A$49,0),MATCH(RFM_prep!I$2,products!$A$1:$G$1,0))</f>
        <v>29.784999999999997</v>
      </c>
      <c r="J706">
        <f>I706*E706</f>
        <v>119.13999999999999</v>
      </c>
      <c r="K706" t="str">
        <f>_xlfn.XLOOKUP(C706,customers!$A$2:$A$1001,customers!$I$2:$I$1001,,0)</f>
        <v>Yes</v>
      </c>
      <c r="L706" t="str">
        <f t="shared" si="50"/>
        <v>1287</v>
      </c>
      <c r="N706" s="6" t="s">
        <v>2981</v>
      </c>
      <c r="O706" s="8">
        <v>44384</v>
      </c>
      <c r="P706" s="7">
        <v>1</v>
      </c>
      <c r="Q706" s="7">
        <v>35.849999999999994</v>
      </c>
      <c r="S706" t="s">
        <v>2981</v>
      </c>
      <c r="T706" s="8">
        <v>44384</v>
      </c>
      <c r="U706">
        <v>1</v>
      </c>
      <c r="V706">
        <v>35.849999999999994</v>
      </c>
      <c r="W706" s="7">
        <v>409</v>
      </c>
      <c r="X706">
        <f t="shared" si="51"/>
        <v>6</v>
      </c>
      <c r="Y706">
        <f t="shared" si="52"/>
        <v>0</v>
      </c>
      <c r="Z706">
        <f t="shared" si="53"/>
        <v>5</v>
      </c>
      <c r="AA706" s="10">
        <f t="shared" si="54"/>
        <v>3.6666666666666665</v>
      </c>
      <c r="AB706"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Need Attention</v>
      </c>
      <c r="AC706" t="str">
        <f>_xlfn.XLOOKUP(table_RFM_processed[[#This Row],[Customer ID]],table_RFM_preprocess[Customer ID],table_RFM_preprocess[Loyalty Card],,0)</f>
        <v>No</v>
      </c>
    </row>
    <row r="707" spans="1:29" x14ac:dyDescent="0.25">
      <c r="A707" s="2" t="s">
        <v>4466</v>
      </c>
      <c r="B707" s="3">
        <v>44716</v>
      </c>
      <c r="C707" s="2" t="s">
        <v>4467</v>
      </c>
      <c r="D707" t="s">
        <v>6153</v>
      </c>
      <c r="E707" s="2">
        <v>6</v>
      </c>
      <c r="F707" s="2" t="str">
        <f>_xlfn.XLOOKUP(C707,customers!$A$2:$A$1001,customers!$B$2:$B$1001,,0)</f>
        <v>Josefina Ferens</v>
      </c>
      <c r="G707" s="2" t="str">
        <f>_xlfn.XLOOKUP(C707,customers!$A$1:$A$1001,customers!$G$1:$G$1001,,0)</f>
        <v>United States</v>
      </c>
      <c r="H707" t="str">
        <f>INDEX(products!$A$1:$G$49,MATCH(RFM_prep!$D707,products!$A$1:$A$49,0),MATCH(RFM_prep!H$2,products!$A$1:$G$1,0))</f>
        <v>Exc</v>
      </c>
      <c r="I707">
        <f>INDEX(products!$A$1:$G$49,MATCH(RFM_prep!$D707,products!$A$1:$A$49,0),MATCH(RFM_prep!I$2,products!$A$1:$G$1,0))</f>
        <v>3.645</v>
      </c>
      <c r="J707">
        <f>I707*E707</f>
        <v>21.87</v>
      </c>
      <c r="K707" t="str">
        <f>_xlfn.XLOOKUP(C707,customers!$A$2:$A$1001,customers!$I$2:$I$1001,,0)</f>
        <v>Yes</v>
      </c>
      <c r="L707" t="str">
        <f t="shared" ref="L707:L770" si="55">TEXT(DATEDIF(B707, DATE(2022,8,20), "d"), "0")</f>
        <v>77</v>
      </c>
      <c r="N707" s="6" t="s">
        <v>867</v>
      </c>
      <c r="O707" s="8">
        <v>44519</v>
      </c>
      <c r="P707" s="7">
        <v>1</v>
      </c>
      <c r="Q707" s="7">
        <v>9.51</v>
      </c>
      <c r="S707" t="s">
        <v>867</v>
      </c>
      <c r="T707" s="8">
        <v>44519</v>
      </c>
      <c r="U707">
        <v>1</v>
      </c>
      <c r="V707">
        <v>9.51</v>
      </c>
      <c r="W707" s="7">
        <v>274</v>
      </c>
      <c r="X707">
        <f t="shared" si="51"/>
        <v>7</v>
      </c>
      <c r="Y707">
        <f t="shared" si="52"/>
        <v>0</v>
      </c>
      <c r="Z707">
        <f t="shared" si="53"/>
        <v>1</v>
      </c>
      <c r="AA707" s="10">
        <f t="shared" si="54"/>
        <v>2.6666666666666665</v>
      </c>
      <c r="AB707"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At Risk</v>
      </c>
      <c r="AC707" t="str">
        <f>_xlfn.XLOOKUP(table_RFM_processed[[#This Row],[Customer ID]],table_RFM_preprocess[Customer ID],table_RFM_preprocess[Loyalty Card],,0)</f>
        <v>No</v>
      </c>
    </row>
    <row r="708" spans="1:29" x14ac:dyDescent="0.25">
      <c r="A708" s="2" t="s">
        <v>4471</v>
      </c>
      <c r="B708" s="3">
        <v>44114</v>
      </c>
      <c r="C708" s="2" t="s">
        <v>4472</v>
      </c>
      <c r="D708" t="s">
        <v>6176</v>
      </c>
      <c r="E708" s="2">
        <v>2</v>
      </c>
      <c r="F708" s="2" t="str">
        <f>_xlfn.XLOOKUP(C708,customers!$A$2:$A$1001,customers!$B$2:$B$1001,,0)</f>
        <v>Shelley Gehring</v>
      </c>
      <c r="G708" s="2" t="str">
        <f>_xlfn.XLOOKUP(C708,customers!$A$1:$A$1001,customers!$G$1:$G$1001,,0)</f>
        <v>United States</v>
      </c>
      <c r="H708" t="str">
        <f>INDEX(products!$A$1:$G$49,MATCH(RFM_prep!$D708,products!$A$1:$A$49,0),MATCH(RFM_prep!H$2,products!$A$1:$G$1,0))</f>
        <v>Exc</v>
      </c>
      <c r="I708">
        <f>INDEX(products!$A$1:$G$49,MATCH(RFM_prep!$D708,products!$A$1:$A$49,0),MATCH(RFM_prep!I$2,products!$A$1:$G$1,0))</f>
        <v>8.91</v>
      </c>
      <c r="J708">
        <f>I708*E708</f>
        <v>17.82</v>
      </c>
      <c r="K708" t="str">
        <f>_xlfn.XLOOKUP(C708,customers!$A$2:$A$1001,customers!$I$2:$I$1001,,0)</f>
        <v>No</v>
      </c>
      <c r="L708" t="str">
        <f t="shared" si="55"/>
        <v>679</v>
      </c>
      <c r="N708" s="6" t="s">
        <v>3660</v>
      </c>
      <c r="O708" s="8">
        <v>43688</v>
      </c>
      <c r="P708" s="7">
        <v>1</v>
      </c>
      <c r="Q708" s="7">
        <v>17.91</v>
      </c>
      <c r="S708" t="s">
        <v>3660</v>
      </c>
      <c r="T708" s="8">
        <v>43688</v>
      </c>
      <c r="U708">
        <v>1</v>
      </c>
      <c r="V708">
        <v>17.91</v>
      </c>
      <c r="W708" s="7">
        <v>1105</v>
      </c>
      <c r="X708">
        <f t="shared" ref="X708:X771" si="56">9-_xlfn.PERCENTRANK.EXC(W708:W1620,W708,1)*10</f>
        <v>1</v>
      </c>
      <c r="Y708">
        <f t="shared" ref="Y708:Y771" si="57">_xlfn.PERCENTRANK.EXC(U708:U1620,U708,1)*10</f>
        <v>0</v>
      </c>
      <c r="Z708">
        <f t="shared" ref="Z708:Z771" si="58">_xlfn.PERCENTRANK.EXC(V708:V1620,V708,1)*10</f>
        <v>2</v>
      </c>
      <c r="AA708" s="10">
        <f t="shared" ref="AA708:AA771" si="59">AVERAGE(X708,Y708,Z708)</f>
        <v>1</v>
      </c>
      <c r="AB708"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At Risk</v>
      </c>
      <c r="AC708" t="str">
        <f>_xlfn.XLOOKUP(table_RFM_processed[[#This Row],[Customer ID]],table_RFM_preprocess[Customer ID],table_RFM_preprocess[Loyalty Card],,0)</f>
        <v>Yes</v>
      </c>
    </row>
    <row r="709" spans="1:29" x14ac:dyDescent="0.25">
      <c r="A709" s="2" t="s">
        <v>4477</v>
      </c>
      <c r="B709" s="3">
        <v>44353</v>
      </c>
      <c r="C709" s="2" t="s">
        <v>4478</v>
      </c>
      <c r="D709" t="s">
        <v>6156</v>
      </c>
      <c r="E709" s="2">
        <v>3</v>
      </c>
      <c r="F709" s="2" t="str">
        <f>_xlfn.XLOOKUP(C709,customers!$A$2:$A$1001,customers!$B$2:$B$1001,,0)</f>
        <v>Barrie Fallowes</v>
      </c>
      <c r="G709" s="2" t="str">
        <f>_xlfn.XLOOKUP(C709,customers!$A$1:$A$1001,customers!$G$1:$G$1001,,0)</f>
        <v>United States</v>
      </c>
      <c r="H709" t="str">
        <f>INDEX(products!$A$1:$G$49,MATCH(RFM_prep!$D709,products!$A$1:$A$49,0),MATCH(RFM_prep!H$2,products!$A$1:$G$1,0))</f>
        <v>Exc</v>
      </c>
      <c r="I709">
        <f>INDEX(products!$A$1:$G$49,MATCH(RFM_prep!$D709,products!$A$1:$A$49,0),MATCH(RFM_prep!I$2,products!$A$1:$G$1,0))</f>
        <v>4.125</v>
      </c>
      <c r="J709">
        <f>I709*E709</f>
        <v>12.375</v>
      </c>
      <c r="K709" t="str">
        <f>_xlfn.XLOOKUP(C709,customers!$A$2:$A$1001,customers!$I$2:$I$1001,,0)</f>
        <v>No</v>
      </c>
      <c r="L709" t="str">
        <f t="shared" si="55"/>
        <v>440</v>
      </c>
      <c r="N709" s="6" t="s">
        <v>3101</v>
      </c>
      <c r="O709" s="8">
        <v>44124</v>
      </c>
      <c r="P709" s="7">
        <v>1</v>
      </c>
      <c r="Q709" s="7">
        <v>49.75</v>
      </c>
      <c r="S709" t="s">
        <v>3101</v>
      </c>
      <c r="T709" s="8">
        <v>44124</v>
      </c>
      <c r="U709">
        <v>1</v>
      </c>
      <c r="V709">
        <v>49.75</v>
      </c>
      <c r="W709" s="7">
        <v>669</v>
      </c>
      <c r="X709">
        <f t="shared" si="56"/>
        <v>4</v>
      </c>
      <c r="Y709">
        <f t="shared" si="57"/>
        <v>0</v>
      </c>
      <c r="Z709">
        <f t="shared" si="58"/>
        <v>6</v>
      </c>
      <c r="AA709" s="10">
        <f t="shared" si="59"/>
        <v>3.3333333333333335</v>
      </c>
      <c r="AB709"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Need Attention</v>
      </c>
      <c r="AC709" t="str">
        <f>_xlfn.XLOOKUP(table_RFM_processed[[#This Row],[Customer ID]],table_RFM_preprocess[Customer ID],table_RFM_preprocess[Loyalty Card],,0)</f>
        <v>Yes</v>
      </c>
    </row>
    <row r="710" spans="1:29" x14ac:dyDescent="0.25">
      <c r="A710" s="2" t="s">
        <v>4483</v>
      </c>
      <c r="B710" s="3">
        <v>43540</v>
      </c>
      <c r="C710" s="2" t="s">
        <v>4484</v>
      </c>
      <c r="D710" t="s">
        <v>6143</v>
      </c>
      <c r="E710" s="2">
        <v>2</v>
      </c>
      <c r="F710" s="2" t="str">
        <f>_xlfn.XLOOKUP(C710,customers!$A$2:$A$1001,customers!$B$2:$B$1001,,0)</f>
        <v>Nicolas Aiton</v>
      </c>
      <c r="G710" s="2" t="str">
        <f>_xlfn.XLOOKUP(C710,customers!$A$1:$A$1001,customers!$G$1:$G$1001,,0)</f>
        <v>Ireland</v>
      </c>
      <c r="H710" t="str">
        <f>INDEX(products!$A$1:$G$49,MATCH(RFM_prep!$D710,products!$A$1:$A$49,0),MATCH(RFM_prep!H$2,products!$A$1:$G$1,0))</f>
        <v>Lib</v>
      </c>
      <c r="I710">
        <f>INDEX(products!$A$1:$G$49,MATCH(RFM_prep!$D710,products!$A$1:$A$49,0),MATCH(RFM_prep!I$2,products!$A$1:$G$1,0))</f>
        <v>12.95</v>
      </c>
      <c r="J710">
        <f>I710*E710</f>
        <v>25.9</v>
      </c>
      <c r="K710" t="str">
        <f>_xlfn.XLOOKUP(C710,customers!$A$2:$A$1001,customers!$I$2:$I$1001,,0)</f>
        <v>No</v>
      </c>
      <c r="L710" t="str">
        <f t="shared" si="55"/>
        <v>1253</v>
      </c>
      <c r="N710" s="6" t="s">
        <v>694</v>
      </c>
      <c r="O710" s="8">
        <v>44233</v>
      </c>
      <c r="P710" s="7">
        <v>1</v>
      </c>
      <c r="Q710" s="7">
        <v>8.73</v>
      </c>
      <c r="S710" t="s">
        <v>694</v>
      </c>
      <c r="T710" s="8">
        <v>44233</v>
      </c>
      <c r="U710">
        <v>1</v>
      </c>
      <c r="V710">
        <v>8.73</v>
      </c>
      <c r="W710" s="7">
        <v>560</v>
      </c>
      <c r="X710">
        <f t="shared" si="56"/>
        <v>5</v>
      </c>
      <c r="Y710">
        <f t="shared" si="57"/>
        <v>0</v>
      </c>
      <c r="Z710">
        <f t="shared" si="58"/>
        <v>1</v>
      </c>
      <c r="AA710" s="10">
        <f t="shared" si="59"/>
        <v>2</v>
      </c>
      <c r="AB710"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At Risk</v>
      </c>
      <c r="AC710" t="str">
        <f>_xlfn.XLOOKUP(table_RFM_processed[[#This Row],[Customer ID]],table_RFM_preprocess[Customer ID],table_RFM_preprocess[Loyalty Card],,0)</f>
        <v>No</v>
      </c>
    </row>
    <row r="711" spans="1:29" x14ac:dyDescent="0.25">
      <c r="A711" s="2" t="s">
        <v>4488</v>
      </c>
      <c r="B711" s="3">
        <v>43804</v>
      </c>
      <c r="C711" s="2" t="s">
        <v>4489</v>
      </c>
      <c r="D711" t="s">
        <v>6157</v>
      </c>
      <c r="E711" s="2">
        <v>2</v>
      </c>
      <c r="F711" s="2" t="str">
        <f>_xlfn.XLOOKUP(C711,customers!$A$2:$A$1001,customers!$B$2:$B$1001,,0)</f>
        <v>Shelli De Banke</v>
      </c>
      <c r="G711" s="2" t="str">
        <f>_xlfn.XLOOKUP(C711,customers!$A$1:$A$1001,customers!$G$1:$G$1001,,0)</f>
        <v>United States</v>
      </c>
      <c r="H711" t="str">
        <f>INDEX(products!$A$1:$G$49,MATCH(RFM_prep!$D711,products!$A$1:$A$49,0),MATCH(RFM_prep!H$2,products!$A$1:$G$1,0))</f>
        <v>Ara</v>
      </c>
      <c r="I711">
        <f>INDEX(products!$A$1:$G$49,MATCH(RFM_prep!$D711,products!$A$1:$A$49,0),MATCH(RFM_prep!I$2,products!$A$1:$G$1,0))</f>
        <v>6.75</v>
      </c>
      <c r="J711">
        <f>I711*E711</f>
        <v>13.5</v>
      </c>
      <c r="K711" t="str">
        <f>_xlfn.XLOOKUP(C711,customers!$A$2:$A$1001,customers!$I$2:$I$1001,,0)</f>
        <v>Yes</v>
      </c>
      <c r="L711" t="str">
        <f t="shared" si="55"/>
        <v>989</v>
      </c>
      <c r="N711" s="6" t="s">
        <v>4592</v>
      </c>
      <c r="O711" s="8">
        <v>44571</v>
      </c>
      <c r="P711" s="7">
        <v>1</v>
      </c>
      <c r="Q711" s="7">
        <v>145.82</v>
      </c>
      <c r="S711" t="s">
        <v>4592</v>
      </c>
      <c r="T711" s="8">
        <v>44571</v>
      </c>
      <c r="U711">
        <v>1</v>
      </c>
      <c r="V711">
        <v>145.82</v>
      </c>
      <c r="W711" s="7">
        <v>222</v>
      </c>
      <c r="X711">
        <f t="shared" si="56"/>
        <v>8</v>
      </c>
      <c r="Y711">
        <f t="shared" si="57"/>
        <v>0</v>
      </c>
      <c r="Z711">
        <f t="shared" si="58"/>
        <v>9</v>
      </c>
      <c r="AA711" s="10">
        <f t="shared" si="59"/>
        <v>5.666666666666667</v>
      </c>
      <c r="AB711"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Need Attention</v>
      </c>
      <c r="AC711" t="str">
        <f>_xlfn.XLOOKUP(table_RFM_processed[[#This Row],[Customer ID]],table_RFM_preprocess[Customer ID],table_RFM_preprocess[Loyalty Card],,0)</f>
        <v>No</v>
      </c>
    </row>
    <row r="712" spans="1:29" x14ac:dyDescent="0.25">
      <c r="A712" s="2" t="s">
        <v>4494</v>
      </c>
      <c r="B712" s="3">
        <v>43485</v>
      </c>
      <c r="C712" s="2" t="s">
        <v>4495</v>
      </c>
      <c r="D712" t="s">
        <v>6176</v>
      </c>
      <c r="E712" s="2">
        <v>2</v>
      </c>
      <c r="F712" s="2" t="str">
        <f>_xlfn.XLOOKUP(C712,customers!$A$2:$A$1001,customers!$B$2:$B$1001,,0)</f>
        <v>Lyell Murch</v>
      </c>
      <c r="G712" s="2" t="str">
        <f>_xlfn.XLOOKUP(C712,customers!$A$1:$A$1001,customers!$G$1:$G$1001,,0)</f>
        <v>United States</v>
      </c>
      <c r="H712" t="str">
        <f>INDEX(products!$A$1:$G$49,MATCH(RFM_prep!$D712,products!$A$1:$A$49,0),MATCH(RFM_prep!H$2,products!$A$1:$G$1,0))</f>
        <v>Exc</v>
      </c>
      <c r="I712">
        <f>INDEX(products!$A$1:$G$49,MATCH(RFM_prep!$D712,products!$A$1:$A$49,0),MATCH(RFM_prep!I$2,products!$A$1:$G$1,0))</f>
        <v>8.91</v>
      </c>
      <c r="J712">
        <f>I712*E712</f>
        <v>17.82</v>
      </c>
      <c r="K712" t="str">
        <f>_xlfn.XLOOKUP(C712,customers!$A$2:$A$1001,customers!$I$2:$I$1001,,0)</f>
        <v>Yes</v>
      </c>
      <c r="L712" t="str">
        <f t="shared" si="55"/>
        <v>1308</v>
      </c>
      <c r="N712" s="6" t="s">
        <v>5916</v>
      </c>
      <c r="O712" s="8">
        <v>44591</v>
      </c>
      <c r="P712" s="7">
        <v>1</v>
      </c>
      <c r="Q712" s="7">
        <v>79.25</v>
      </c>
      <c r="S712" t="s">
        <v>5916</v>
      </c>
      <c r="T712" s="8">
        <v>44591</v>
      </c>
      <c r="U712">
        <v>1</v>
      </c>
      <c r="V712">
        <v>79.25</v>
      </c>
      <c r="W712" s="7">
        <v>202</v>
      </c>
      <c r="X712">
        <f t="shared" si="56"/>
        <v>8</v>
      </c>
      <c r="Y712">
        <f t="shared" si="57"/>
        <v>0</v>
      </c>
      <c r="Z712">
        <f t="shared" si="58"/>
        <v>8</v>
      </c>
      <c r="AA712" s="10">
        <f t="shared" si="59"/>
        <v>5.333333333333333</v>
      </c>
      <c r="AB712"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Need Attention</v>
      </c>
      <c r="AC712" t="str">
        <f>_xlfn.XLOOKUP(table_RFM_processed[[#This Row],[Customer ID]],table_RFM_preprocess[Customer ID],table_RFM_preprocess[Loyalty Card],,0)</f>
        <v>Yes</v>
      </c>
    </row>
    <row r="713" spans="1:29" x14ac:dyDescent="0.25">
      <c r="A713" s="2" t="s">
        <v>4499</v>
      </c>
      <c r="B713" s="3">
        <v>44655</v>
      </c>
      <c r="C713" s="2" t="s">
        <v>4500</v>
      </c>
      <c r="D713" t="s">
        <v>6139</v>
      </c>
      <c r="E713" s="2">
        <v>3</v>
      </c>
      <c r="F713" s="2" t="str">
        <f>_xlfn.XLOOKUP(C713,customers!$A$2:$A$1001,customers!$B$2:$B$1001,,0)</f>
        <v>Stearne Count</v>
      </c>
      <c r="G713" s="2" t="str">
        <f>_xlfn.XLOOKUP(C713,customers!$A$1:$A$1001,customers!$G$1:$G$1001,,0)</f>
        <v>United States</v>
      </c>
      <c r="H713" t="str">
        <f>INDEX(products!$A$1:$G$49,MATCH(RFM_prep!$D713,products!$A$1:$A$49,0),MATCH(RFM_prep!H$2,products!$A$1:$G$1,0))</f>
        <v>Exc</v>
      </c>
      <c r="I713">
        <f>INDEX(products!$A$1:$G$49,MATCH(RFM_prep!$D713,products!$A$1:$A$49,0),MATCH(RFM_prep!I$2,products!$A$1:$G$1,0))</f>
        <v>8.25</v>
      </c>
      <c r="J713">
        <f>I713*E713</f>
        <v>24.75</v>
      </c>
      <c r="K713" t="str">
        <f>_xlfn.XLOOKUP(C713,customers!$A$2:$A$1001,customers!$I$2:$I$1001,,0)</f>
        <v>No</v>
      </c>
      <c r="L713" t="str">
        <f t="shared" si="55"/>
        <v>138</v>
      </c>
      <c r="N713" s="6" t="s">
        <v>4731</v>
      </c>
      <c r="O713" s="8">
        <v>44277</v>
      </c>
      <c r="P713" s="7">
        <v>1</v>
      </c>
      <c r="Q713" s="7">
        <v>5.97</v>
      </c>
      <c r="S713" t="s">
        <v>4731</v>
      </c>
      <c r="T713" s="8">
        <v>44277</v>
      </c>
      <c r="U713">
        <v>1</v>
      </c>
      <c r="V713">
        <v>5.97</v>
      </c>
      <c r="W713" s="7">
        <v>516</v>
      </c>
      <c r="X713">
        <f t="shared" si="56"/>
        <v>5</v>
      </c>
      <c r="Y713">
        <f t="shared" si="57"/>
        <v>0</v>
      </c>
      <c r="Z713">
        <f t="shared" si="58"/>
        <v>0</v>
      </c>
      <c r="AA713" s="10">
        <f t="shared" si="59"/>
        <v>1.6666666666666667</v>
      </c>
      <c r="AB713"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At Risk</v>
      </c>
      <c r="AC713" t="str">
        <f>_xlfn.XLOOKUP(table_RFM_processed[[#This Row],[Customer ID]],table_RFM_preprocess[Customer ID],table_RFM_preprocess[Loyalty Card],,0)</f>
        <v>Yes</v>
      </c>
    </row>
    <row r="714" spans="1:29" x14ac:dyDescent="0.25">
      <c r="A714" s="2" t="s">
        <v>4505</v>
      </c>
      <c r="B714" s="3">
        <v>44600</v>
      </c>
      <c r="C714" s="2" t="s">
        <v>4506</v>
      </c>
      <c r="D714" t="s">
        <v>6174</v>
      </c>
      <c r="E714" s="2">
        <v>6</v>
      </c>
      <c r="F714" s="2" t="str">
        <f>_xlfn.XLOOKUP(C714,customers!$A$2:$A$1001,customers!$B$2:$B$1001,,0)</f>
        <v>Selia Ragles</v>
      </c>
      <c r="G714" s="2" t="str">
        <f>_xlfn.XLOOKUP(C714,customers!$A$1:$A$1001,customers!$G$1:$G$1001,,0)</f>
        <v>United States</v>
      </c>
      <c r="H714" t="str">
        <f>INDEX(products!$A$1:$G$49,MATCH(RFM_prep!$D714,products!$A$1:$A$49,0),MATCH(RFM_prep!H$2,products!$A$1:$G$1,0))</f>
        <v>Rob</v>
      </c>
      <c r="I714">
        <f>INDEX(products!$A$1:$G$49,MATCH(RFM_prep!$D714,products!$A$1:$A$49,0),MATCH(RFM_prep!I$2,products!$A$1:$G$1,0))</f>
        <v>2.9849999999999999</v>
      </c>
      <c r="J714">
        <f>I714*E714</f>
        <v>17.91</v>
      </c>
      <c r="K714" t="str">
        <f>_xlfn.XLOOKUP(C714,customers!$A$2:$A$1001,customers!$I$2:$I$1001,,0)</f>
        <v>No</v>
      </c>
      <c r="L714" t="str">
        <f t="shared" si="55"/>
        <v>193</v>
      </c>
      <c r="N714" s="6" t="s">
        <v>6102</v>
      </c>
      <c r="O714" s="8">
        <v>44549</v>
      </c>
      <c r="P714" s="7">
        <v>1</v>
      </c>
      <c r="Q714" s="7">
        <v>77.699999999999989</v>
      </c>
      <c r="S714" t="s">
        <v>6102</v>
      </c>
      <c r="T714" s="8">
        <v>44549</v>
      </c>
      <c r="U714">
        <v>1</v>
      </c>
      <c r="V714">
        <v>77.699999999999989</v>
      </c>
      <c r="W714" s="7">
        <v>244</v>
      </c>
      <c r="X714">
        <f t="shared" si="56"/>
        <v>8</v>
      </c>
      <c r="Y714">
        <f t="shared" si="57"/>
        <v>0</v>
      </c>
      <c r="Z714">
        <f t="shared" si="58"/>
        <v>8</v>
      </c>
      <c r="AA714" s="10">
        <f t="shared" si="59"/>
        <v>5.333333333333333</v>
      </c>
      <c r="AB714"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Need Attention</v>
      </c>
      <c r="AC714" t="str">
        <f>_xlfn.XLOOKUP(table_RFM_processed[[#This Row],[Customer ID]],table_RFM_preprocess[Customer ID],table_RFM_preprocess[Loyalty Card],,0)</f>
        <v>No</v>
      </c>
    </row>
    <row r="715" spans="1:29" x14ac:dyDescent="0.25">
      <c r="A715" s="2" t="s">
        <v>4512</v>
      </c>
      <c r="B715" s="3">
        <v>43646</v>
      </c>
      <c r="C715" s="2" t="s">
        <v>4513</v>
      </c>
      <c r="D715" t="s">
        <v>6139</v>
      </c>
      <c r="E715" s="2">
        <v>2</v>
      </c>
      <c r="F715" s="2" t="str">
        <f>_xlfn.XLOOKUP(C715,customers!$A$2:$A$1001,customers!$B$2:$B$1001,,0)</f>
        <v>Silas Deehan</v>
      </c>
      <c r="G715" s="2" t="str">
        <f>_xlfn.XLOOKUP(C715,customers!$A$1:$A$1001,customers!$G$1:$G$1001,,0)</f>
        <v>United Kingdom</v>
      </c>
      <c r="H715" t="str">
        <f>INDEX(products!$A$1:$G$49,MATCH(RFM_prep!$D715,products!$A$1:$A$49,0),MATCH(RFM_prep!H$2,products!$A$1:$G$1,0))</f>
        <v>Exc</v>
      </c>
      <c r="I715">
        <f>INDEX(products!$A$1:$G$49,MATCH(RFM_prep!$D715,products!$A$1:$A$49,0),MATCH(RFM_prep!I$2,products!$A$1:$G$1,0))</f>
        <v>8.25</v>
      </c>
      <c r="J715">
        <f>I715*E715</f>
        <v>16.5</v>
      </c>
      <c r="K715" t="str">
        <f>_xlfn.XLOOKUP(C715,customers!$A$2:$A$1001,customers!$I$2:$I$1001,,0)</f>
        <v>No</v>
      </c>
      <c r="L715" t="str">
        <f t="shared" si="55"/>
        <v>1147</v>
      </c>
      <c r="N715" s="6" t="s">
        <v>2722</v>
      </c>
      <c r="O715" s="8">
        <v>44140</v>
      </c>
      <c r="P715" s="7">
        <v>1</v>
      </c>
      <c r="Q715" s="7">
        <v>38.849999999999994</v>
      </c>
      <c r="S715" t="s">
        <v>2722</v>
      </c>
      <c r="T715" s="8">
        <v>44140</v>
      </c>
      <c r="U715">
        <v>1</v>
      </c>
      <c r="V715">
        <v>38.849999999999994</v>
      </c>
      <c r="W715" s="7">
        <v>653</v>
      </c>
      <c r="X715">
        <f t="shared" si="56"/>
        <v>4</v>
      </c>
      <c r="Y715">
        <f t="shared" si="57"/>
        <v>0</v>
      </c>
      <c r="Z715">
        <f t="shared" si="58"/>
        <v>5</v>
      </c>
      <c r="AA715" s="10">
        <f t="shared" si="59"/>
        <v>3</v>
      </c>
      <c r="AB715"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Need Attention</v>
      </c>
      <c r="AC715" t="str">
        <f>_xlfn.XLOOKUP(table_RFM_processed[[#This Row],[Customer ID]],table_RFM_preprocess[Customer ID],table_RFM_preprocess[Loyalty Card],,0)</f>
        <v>No</v>
      </c>
    </row>
    <row r="716" spans="1:29" x14ac:dyDescent="0.25">
      <c r="A716" s="2" t="s">
        <v>4516</v>
      </c>
      <c r="B716" s="3">
        <v>43960</v>
      </c>
      <c r="C716" s="2" t="s">
        <v>4517</v>
      </c>
      <c r="D716" t="s">
        <v>6174</v>
      </c>
      <c r="E716" s="2">
        <v>1</v>
      </c>
      <c r="F716" s="2" t="str">
        <f>_xlfn.XLOOKUP(C716,customers!$A$2:$A$1001,customers!$B$2:$B$1001,,0)</f>
        <v>Sacha Bruun</v>
      </c>
      <c r="G716" s="2" t="str">
        <f>_xlfn.XLOOKUP(C716,customers!$A$1:$A$1001,customers!$G$1:$G$1001,,0)</f>
        <v>United States</v>
      </c>
      <c r="H716" t="str">
        <f>INDEX(products!$A$1:$G$49,MATCH(RFM_prep!$D716,products!$A$1:$A$49,0),MATCH(RFM_prep!H$2,products!$A$1:$G$1,0))</f>
        <v>Rob</v>
      </c>
      <c r="I716">
        <f>INDEX(products!$A$1:$G$49,MATCH(RFM_prep!$D716,products!$A$1:$A$49,0),MATCH(RFM_prep!I$2,products!$A$1:$G$1,0))</f>
        <v>2.9849999999999999</v>
      </c>
      <c r="J716">
        <f>I716*E716</f>
        <v>2.9849999999999999</v>
      </c>
      <c r="K716" t="str">
        <f>_xlfn.XLOOKUP(C716,customers!$A$2:$A$1001,customers!$I$2:$I$1001,,0)</f>
        <v>No</v>
      </c>
      <c r="L716" t="str">
        <f t="shared" si="55"/>
        <v>833</v>
      </c>
      <c r="N716" s="6" t="s">
        <v>1964</v>
      </c>
      <c r="O716" s="8">
        <v>43538</v>
      </c>
      <c r="P716" s="7">
        <v>1</v>
      </c>
      <c r="Q716" s="7">
        <v>59.75</v>
      </c>
      <c r="S716" t="s">
        <v>1964</v>
      </c>
      <c r="T716" s="8">
        <v>43538</v>
      </c>
      <c r="U716">
        <v>1</v>
      </c>
      <c r="V716">
        <v>59.75</v>
      </c>
      <c r="W716" s="7">
        <v>1255</v>
      </c>
      <c r="X716">
        <f t="shared" si="56"/>
        <v>0</v>
      </c>
      <c r="Y716">
        <f t="shared" si="57"/>
        <v>0</v>
      </c>
      <c r="Z716">
        <f t="shared" si="58"/>
        <v>7</v>
      </c>
      <c r="AA716" s="10">
        <f t="shared" si="59"/>
        <v>2.3333333333333335</v>
      </c>
      <c r="AB716"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At Risk</v>
      </c>
      <c r="AC716" t="str">
        <f>_xlfn.XLOOKUP(table_RFM_processed[[#This Row],[Customer ID]],table_RFM_preprocess[Customer ID],table_RFM_preprocess[Loyalty Card],,0)</f>
        <v>Yes</v>
      </c>
    </row>
    <row r="717" spans="1:29" x14ac:dyDescent="0.25">
      <c r="A717" s="2" t="s">
        <v>4522</v>
      </c>
      <c r="B717" s="3">
        <v>44358</v>
      </c>
      <c r="C717" s="2" t="s">
        <v>4523</v>
      </c>
      <c r="D717" t="s">
        <v>6153</v>
      </c>
      <c r="E717" s="2">
        <v>4</v>
      </c>
      <c r="F717" s="2" t="str">
        <f>_xlfn.XLOOKUP(C717,customers!$A$2:$A$1001,customers!$B$2:$B$1001,,0)</f>
        <v>Alon Pllu</v>
      </c>
      <c r="G717" s="2" t="str">
        <f>_xlfn.XLOOKUP(C717,customers!$A$1:$A$1001,customers!$G$1:$G$1001,,0)</f>
        <v>Ireland</v>
      </c>
      <c r="H717" t="str">
        <f>INDEX(products!$A$1:$G$49,MATCH(RFM_prep!$D717,products!$A$1:$A$49,0),MATCH(RFM_prep!H$2,products!$A$1:$G$1,0))</f>
        <v>Exc</v>
      </c>
      <c r="I717">
        <f>INDEX(products!$A$1:$G$49,MATCH(RFM_prep!$D717,products!$A$1:$A$49,0),MATCH(RFM_prep!I$2,products!$A$1:$G$1,0))</f>
        <v>3.645</v>
      </c>
      <c r="J717">
        <f>I717*E717</f>
        <v>14.58</v>
      </c>
      <c r="K717" t="str">
        <f>_xlfn.XLOOKUP(C717,customers!$A$2:$A$1001,customers!$I$2:$I$1001,,0)</f>
        <v>Yes</v>
      </c>
      <c r="L717" t="str">
        <f t="shared" si="55"/>
        <v>435</v>
      </c>
      <c r="N717" s="6" t="s">
        <v>5363</v>
      </c>
      <c r="O717" s="8">
        <v>43725</v>
      </c>
      <c r="P717" s="7">
        <v>1</v>
      </c>
      <c r="Q717" s="7">
        <v>9.9499999999999993</v>
      </c>
      <c r="S717" t="s">
        <v>5363</v>
      </c>
      <c r="T717" s="8">
        <v>43725</v>
      </c>
      <c r="U717">
        <v>1</v>
      </c>
      <c r="V717">
        <v>9.9499999999999993</v>
      </c>
      <c r="W717" s="7">
        <v>1068</v>
      </c>
      <c r="X717">
        <f t="shared" si="56"/>
        <v>1</v>
      </c>
      <c r="Y717">
        <f t="shared" si="57"/>
        <v>0</v>
      </c>
      <c r="Z717">
        <f t="shared" si="58"/>
        <v>1</v>
      </c>
      <c r="AA717" s="10">
        <f t="shared" si="59"/>
        <v>0.66666666666666663</v>
      </c>
      <c r="AB717"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Lost</v>
      </c>
      <c r="AC717" t="str">
        <f>_xlfn.XLOOKUP(table_RFM_processed[[#This Row],[Customer ID]],table_RFM_preprocess[Customer ID],table_RFM_preprocess[Loyalty Card],,0)</f>
        <v>Yes</v>
      </c>
    </row>
    <row r="718" spans="1:29" x14ac:dyDescent="0.25">
      <c r="A718" s="2" t="s">
        <v>4528</v>
      </c>
      <c r="B718" s="3">
        <v>44504</v>
      </c>
      <c r="C718" s="2" t="s">
        <v>4529</v>
      </c>
      <c r="D718" t="s">
        <v>6171</v>
      </c>
      <c r="E718" s="2">
        <v>6</v>
      </c>
      <c r="F718" s="2" t="str">
        <f>_xlfn.XLOOKUP(C718,customers!$A$2:$A$1001,customers!$B$2:$B$1001,,0)</f>
        <v>Gilberto Cornier</v>
      </c>
      <c r="G718" s="2" t="str">
        <f>_xlfn.XLOOKUP(C718,customers!$A$1:$A$1001,customers!$G$1:$G$1001,,0)</f>
        <v>United States</v>
      </c>
      <c r="H718" t="str">
        <f>INDEX(products!$A$1:$G$49,MATCH(RFM_prep!$D718,products!$A$1:$A$49,0),MATCH(RFM_prep!H$2,products!$A$1:$G$1,0))</f>
        <v>Exc</v>
      </c>
      <c r="I718">
        <f>INDEX(products!$A$1:$G$49,MATCH(RFM_prep!$D718,products!$A$1:$A$49,0),MATCH(RFM_prep!I$2,products!$A$1:$G$1,0))</f>
        <v>14.85</v>
      </c>
      <c r="J718">
        <f>I718*E718</f>
        <v>89.1</v>
      </c>
      <c r="K718" t="str">
        <f>_xlfn.XLOOKUP(C718,customers!$A$2:$A$1001,customers!$I$2:$I$1001,,0)</f>
        <v>No</v>
      </c>
      <c r="L718" t="str">
        <f t="shared" si="55"/>
        <v>289</v>
      </c>
      <c r="N718" s="6" t="s">
        <v>3171</v>
      </c>
      <c r="O718" s="8">
        <v>44014</v>
      </c>
      <c r="P718" s="7">
        <v>1</v>
      </c>
      <c r="Q718" s="7">
        <v>31.624999999999996</v>
      </c>
      <c r="S718" t="s">
        <v>3171</v>
      </c>
      <c r="T718" s="8">
        <v>44014</v>
      </c>
      <c r="U718">
        <v>1</v>
      </c>
      <c r="V718">
        <v>31.624999999999996</v>
      </c>
      <c r="W718" s="7">
        <v>779</v>
      </c>
      <c r="X718">
        <f t="shared" si="56"/>
        <v>3</v>
      </c>
      <c r="Y718">
        <f t="shared" si="57"/>
        <v>0</v>
      </c>
      <c r="Z718">
        <f t="shared" si="58"/>
        <v>5</v>
      </c>
      <c r="AA718" s="10">
        <f t="shared" si="59"/>
        <v>2.6666666666666665</v>
      </c>
      <c r="AB718"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At Risk</v>
      </c>
      <c r="AC718" t="str">
        <f>_xlfn.XLOOKUP(table_RFM_processed[[#This Row],[Customer ID]],table_RFM_preprocess[Customer ID],table_RFM_preprocess[Loyalty Card],,0)</f>
        <v>Yes</v>
      </c>
    </row>
    <row r="719" spans="1:29" x14ac:dyDescent="0.25">
      <c r="A719" s="2" t="s">
        <v>4533</v>
      </c>
      <c r="B719" s="3">
        <v>44612</v>
      </c>
      <c r="C719" s="2" t="s">
        <v>4434</v>
      </c>
      <c r="D719" t="s">
        <v>6179</v>
      </c>
      <c r="E719" s="2">
        <v>3</v>
      </c>
      <c r="F719" s="2" t="str">
        <f>_xlfn.XLOOKUP(C719,customers!$A$2:$A$1001,customers!$B$2:$B$1001,,0)</f>
        <v>Jimmy Dymoke</v>
      </c>
      <c r="G719" s="2" t="str">
        <f>_xlfn.XLOOKUP(C719,customers!$A$1:$A$1001,customers!$G$1:$G$1001,,0)</f>
        <v>Ireland</v>
      </c>
      <c r="H719" t="str">
        <f>INDEX(products!$A$1:$G$49,MATCH(RFM_prep!$D719,products!$A$1:$A$49,0),MATCH(RFM_prep!H$2,products!$A$1:$G$1,0))</f>
        <v>Rob</v>
      </c>
      <c r="I719">
        <f>INDEX(products!$A$1:$G$49,MATCH(RFM_prep!$D719,products!$A$1:$A$49,0),MATCH(RFM_prep!I$2,products!$A$1:$G$1,0))</f>
        <v>11.95</v>
      </c>
      <c r="J719">
        <f>I719*E719</f>
        <v>35.849999999999994</v>
      </c>
      <c r="K719" t="str">
        <f>_xlfn.XLOOKUP(C719,customers!$A$2:$A$1001,customers!$I$2:$I$1001,,0)</f>
        <v>No</v>
      </c>
      <c r="L719" t="str">
        <f t="shared" si="55"/>
        <v>181</v>
      </c>
      <c r="N719" s="6" t="s">
        <v>2453</v>
      </c>
      <c r="O719" s="8">
        <v>43803</v>
      </c>
      <c r="P719" s="7">
        <v>1</v>
      </c>
      <c r="Q719" s="7">
        <v>204.92999999999995</v>
      </c>
      <c r="S719" t="s">
        <v>2453</v>
      </c>
      <c r="T719" s="8">
        <v>43803</v>
      </c>
      <c r="U719">
        <v>1</v>
      </c>
      <c r="V719">
        <v>204.92999999999995</v>
      </c>
      <c r="W719" s="7">
        <v>990</v>
      </c>
      <c r="X719">
        <f t="shared" si="56"/>
        <v>2</v>
      </c>
      <c r="Y719">
        <f t="shared" si="57"/>
        <v>0</v>
      </c>
      <c r="Z719">
        <f t="shared" si="58"/>
        <v>9</v>
      </c>
      <c r="AA719" s="10">
        <f t="shared" si="59"/>
        <v>3.6666666666666665</v>
      </c>
      <c r="AB719"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Need Attention</v>
      </c>
      <c r="AC719" t="str">
        <f>_xlfn.XLOOKUP(table_RFM_processed[[#This Row],[Customer ID]],table_RFM_preprocess[Customer ID],table_RFM_preprocess[Loyalty Card],,0)</f>
        <v>No</v>
      </c>
    </row>
    <row r="720" spans="1:29" x14ac:dyDescent="0.25">
      <c r="A720" s="2" t="s">
        <v>4539</v>
      </c>
      <c r="B720" s="3">
        <v>43649</v>
      </c>
      <c r="C720" s="2" t="s">
        <v>4540</v>
      </c>
      <c r="D720" t="s">
        <v>6168</v>
      </c>
      <c r="E720" s="2">
        <v>3</v>
      </c>
      <c r="F720" s="2" t="str">
        <f>_xlfn.XLOOKUP(C720,customers!$A$2:$A$1001,customers!$B$2:$B$1001,,0)</f>
        <v>Willabella Harvison</v>
      </c>
      <c r="G720" s="2" t="str">
        <f>_xlfn.XLOOKUP(C720,customers!$A$1:$A$1001,customers!$G$1:$G$1001,,0)</f>
        <v>United States</v>
      </c>
      <c r="H720" t="str">
        <f>INDEX(products!$A$1:$G$49,MATCH(RFM_prep!$D720,products!$A$1:$A$49,0),MATCH(RFM_prep!H$2,products!$A$1:$G$1,0))</f>
        <v>Ara</v>
      </c>
      <c r="I720">
        <f>INDEX(products!$A$1:$G$49,MATCH(RFM_prep!$D720,products!$A$1:$A$49,0),MATCH(RFM_prep!I$2,products!$A$1:$G$1,0))</f>
        <v>22.884999999999998</v>
      </c>
      <c r="J720">
        <f>I720*E720</f>
        <v>68.655000000000001</v>
      </c>
      <c r="K720" t="str">
        <f>_xlfn.XLOOKUP(C720,customers!$A$2:$A$1001,customers!$I$2:$I$1001,,0)</f>
        <v>No</v>
      </c>
      <c r="L720" t="str">
        <f t="shared" si="55"/>
        <v>1144</v>
      </c>
      <c r="N720" s="6" t="s">
        <v>5051</v>
      </c>
      <c r="O720" s="8">
        <v>44543</v>
      </c>
      <c r="P720" s="7">
        <v>1</v>
      </c>
      <c r="Q720" s="7">
        <v>23.31</v>
      </c>
      <c r="S720" t="s">
        <v>5051</v>
      </c>
      <c r="T720" s="8">
        <v>44543</v>
      </c>
      <c r="U720">
        <v>1</v>
      </c>
      <c r="V720">
        <v>23.31</v>
      </c>
      <c r="W720" s="7">
        <v>250</v>
      </c>
      <c r="X720">
        <f t="shared" si="56"/>
        <v>8</v>
      </c>
      <c r="Y720">
        <f t="shared" si="57"/>
        <v>0</v>
      </c>
      <c r="Z720">
        <f t="shared" si="58"/>
        <v>3</v>
      </c>
      <c r="AA720" s="10">
        <f t="shared" si="59"/>
        <v>3.6666666666666665</v>
      </c>
      <c r="AB720"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Need Attention</v>
      </c>
      <c r="AC720" t="str">
        <f>_xlfn.XLOOKUP(table_RFM_processed[[#This Row],[Customer ID]],table_RFM_preprocess[Customer ID],table_RFM_preprocess[Loyalty Card],,0)</f>
        <v>No</v>
      </c>
    </row>
    <row r="721" spans="1:29" x14ac:dyDescent="0.25">
      <c r="A721" s="2" t="s">
        <v>4545</v>
      </c>
      <c r="B721" s="3">
        <v>44348</v>
      </c>
      <c r="C721" s="2" t="s">
        <v>4546</v>
      </c>
      <c r="D721" t="s">
        <v>6143</v>
      </c>
      <c r="E721" s="2">
        <v>3</v>
      </c>
      <c r="F721" s="2" t="str">
        <f>_xlfn.XLOOKUP(C721,customers!$A$2:$A$1001,customers!$B$2:$B$1001,,0)</f>
        <v>Darice Heaford</v>
      </c>
      <c r="G721" s="2" t="str">
        <f>_xlfn.XLOOKUP(C721,customers!$A$1:$A$1001,customers!$G$1:$G$1001,,0)</f>
        <v>United States</v>
      </c>
      <c r="H721" t="str">
        <f>INDEX(products!$A$1:$G$49,MATCH(RFM_prep!$D721,products!$A$1:$A$49,0),MATCH(RFM_prep!H$2,products!$A$1:$G$1,0))</f>
        <v>Lib</v>
      </c>
      <c r="I721">
        <f>INDEX(products!$A$1:$G$49,MATCH(RFM_prep!$D721,products!$A$1:$A$49,0),MATCH(RFM_prep!I$2,products!$A$1:$G$1,0))</f>
        <v>12.95</v>
      </c>
      <c r="J721">
        <f>I721*E721</f>
        <v>38.849999999999994</v>
      </c>
      <c r="K721" t="str">
        <f>_xlfn.XLOOKUP(C721,customers!$A$2:$A$1001,customers!$I$2:$I$1001,,0)</f>
        <v>No</v>
      </c>
      <c r="L721" t="str">
        <f t="shared" si="55"/>
        <v>445</v>
      </c>
      <c r="N721" s="6" t="s">
        <v>3380</v>
      </c>
      <c r="O721" s="8">
        <v>44043</v>
      </c>
      <c r="P721" s="7">
        <v>1</v>
      </c>
      <c r="Q721" s="7">
        <v>13.5</v>
      </c>
      <c r="S721" t="s">
        <v>3380</v>
      </c>
      <c r="T721" s="8">
        <v>44043</v>
      </c>
      <c r="U721">
        <v>1</v>
      </c>
      <c r="V721">
        <v>13.5</v>
      </c>
      <c r="W721" s="7">
        <v>750</v>
      </c>
      <c r="X721">
        <f t="shared" si="56"/>
        <v>3</v>
      </c>
      <c r="Y721">
        <f t="shared" si="57"/>
        <v>0</v>
      </c>
      <c r="Z721">
        <f t="shared" si="58"/>
        <v>2</v>
      </c>
      <c r="AA721" s="10">
        <f t="shared" si="59"/>
        <v>1.6666666666666667</v>
      </c>
      <c r="AB721"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At Risk</v>
      </c>
      <c r="AC721" t="str">
        <f>_xlfn.XLOOKUP(table_RFM_processed[[#This Row],[Customer ID]],table_RFM_preprocess[Customer ID],table_RFM_preprocess[Loyalty Card],,0)</f>
        <v>Yes</v>
      </c>
    </row>
    <row r="722" spans="1:29" x14ac:dyDescent="0.25">
      <c r="A722" s="2" t="s">
        <v>4551</v>
      </c>
      <c r="B722" s="3">
        <v>44150</v>
      </c>
      <c r="C722" s="2" t="s">
        <v>4552</v>
      </c>
      <c r="D722" t="s">
        <v>6170</v>
      </c>
      <c r="E722" s="2">
        <v>5</v>
      </c>
      <c r="F722" s="2" t="str">
        <f>_xlfn.XLOOKUP(C722,customers!$A$2:$A$1001,customers!$B$2:$B$1001,,0)</f>
        <v>Granger Fantham</v>
      </c>
      <c r="G722" s="2" t="str">
        <f>_xlfn.XLOOKUP(C722,customers!$A$1:$A$1001,customers!$G$1:$G$1001,,0)</f>
        <v>United States</v>
      </c>
      <c r="H722" t="str">
        <f>INDEX(products!$A$1:$G$49,MATCH(RFM_prep!$D722,products!$A$1:$A$49,0),MATCH(RFM_prep!H$2,products!$A$1:$G$1,0))</f>
        <v>Lib</v>
      </c>
      <c r="I722">
        <f>INDEX(products!$A$1:$G$49,MATCH(RFM_prep!$D722,products!$A$1:$A$49,0),MATCH(RFM_prep!I$2,products!$A$1:$G$1,0))</f>
        <v>15.85</v>
      </c>
      <c r="J722">
        <f>I722*E722</f>
        <v>79.25</v>
      </c>
      <c r="K722" t="str">
        <f>_xlfn.XLOOKUP(C722,customers!$A$2:$A$1001,customers!$I$2:$I$1001,,0)</f>
        <v>Yes</v>
      </c>
      <c r="L722" t="str">
        <f t="shared" si="55"/>
        <v>643</v>
      </c>
      <c r="N722" s="6" t="s">
        <v>4251</v>
      </c>
      <c r="O722" s="8">
        <v>43987</v>
      </c>
      <c r="P722" s="7">
        <v>1</v>
      </c>
      <c r="Q722" s="7">
        <v>91.539999999999992</v>
      </c>
      <c r="S722" t="s">
        <v>4251</v>
      </c>
      <c r="T722" s="8">
        <v>43987</v>
      </c>
      <c r="U722">
        <v>1</v>
      </c>
      <c r="V722">
        <v>91.539999999999992</v>
      </c>
      <c r="W722" s="7">
        <v>806</v>
      </c>
      <c r="X722">
        <f t="shared" si="56"/>
        <v>3</v>
      </c>
      <c r="Y722">
        <f t="shared" si="57"/>
        <v>0</v>
      </c>
      <c r="Z722">
        <f t="shared" si="58"/>
        <v>9</v>
      </c>
      <c r="AA722" s="10">
        <f t="shared" si="59"/>
        <v>4</v>
      </c>
      <c r="AB722"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Need Attention</v>
      </c>
      <c r="AC722" t="str">
        <f>_xlfn.XLOOKUP(table_RFM_processed[[#This Row],[Customer ID]],table_RFM_preprocess[Customer ID],table_RFM_preprocess[Loyalty Card],,0)</f>
        <v>No</v>
      </c>
    </row>
    <row r="723" spans="1:29" x14ac:dyDescent="0.25">
      <c r="A723" s="2" t="s">
        <v>4557</v>
      </c>
      <c r="B723" s="3">
        <v>44215</v>
      </c>
      <c r="C723" s="2" t="s">
        <v>4558</v>
      </c>
      <c r="D723" t="s">
        <v>6144</v>
      </c>
      <c r="E723" s="2">
        <v>5</v>
      </c>
      <c r="F723" s="2" t="str">
        <f>_xlfn.XLOOKUP(C723,customers!$A$2:$A$1001,customers!$B$2:$B$1001,,0)</f>
        <v>Reynolds Crookshanks</v>
      </c>
      <c r="G723" s="2" t="str">
        <f>_xlfn.XLOOKUP(C723,customers!$A$1:$A$1001,customers!$G$1:$G$1001,,0)</f>
        <v>United States</v>
      </c>
      <c r="H723" t="str">
        <f>INDEX(products!$A$1:$G$49,MATCH(RFM_prep!$D723,products!$A$1:$A$49,0),MATCH(RFM_prep!H$2,products!$A$1:$G$1,0))</f>
        <v>Exc</v>
      </c>
      <c r="I723">
        <f>INDEX(products!$A$1:$G$49,MATCH(RFM_prep!$D723,products!$A$1:$A$49,0),MATCH(RFM_prep!I$2,products!$A$1:$G$1,0))</f>
        <v>7.29</v>
      </c>
      <c r="J723">
        <f>I723*E723</f>
        <v>36.450000000000003</v>
      </c>
      <c r="K723" t="str">
        <f>_xlfn.XLOOKUP(C723,customers!$A$2:$A$1001,customers!$I$2:$I$1001,,0)</f>
        <v>Yes</v>
      </c>
      <c r="L723" t="str">
        <f t="shared" si="55"/>
        <v>578</v>
      </c>
      <c r="N723" s="6" t="s">
        <v>1801</v>
      </c>
      <c r="O723" s="8">
        <v>44010</v>
      </c>
      <c r="P723" s="7">
        <v>1</v>
      </c>
      <c r="Q723" s="7">
        <v>23.774999999999999</v>
      </c>
      <c r="S723" t="s">
        <v>1801</v>
      </c>
      <c r="T723" s="8">
        <v>44010</v>
      </c>
      <c r="U723">
        <v>1</v>
      </c>
      <c r="V723">
        <v>23.774999999999999</v>
      </c>
      <c r="W723" s="7">
        <v>783</v>
      </c>
      <c r="X723">
        <f t="shared" si="56"/>
        <v>3</v>
      </c>
      <c r="Y723">
        <f t="shared" si="57"/>
        <v>0</v>
      </c>
      <c r="Z723">
        <f t="shared" si="58"/>
        <v>4</v>
      </c>
      <c r="AA723" s="10">
        <f t="shared" si="59"/>
        <v>2.3333333333333335</v>
      </c>
      <c r="AB723"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At Risk</v>
      </c>
      <c r="AC723" t="str">
        <f>_xlfn.XLOOKUP(table_RFM_processed[[#This Row],[Customer ID]],table_RFM_preprocess[Customer ID],table_RFM_preprocess[Loyalty Card],,0)</f>
        <v>No</v>
      </c>
    </row>
    <row r="724" spans="1:29" x14ac:dyDescent="0.25">
      <c r="A724" s="2" t="s">
        <v>4563</v>
      </c>
      <c r="B724" s="3">
        <v>44479</v>
      </c>
      <c r="C724" s="2" t="s">
        <v>4564</v>
      </c>
      <c r="D724" t="s">
        <v>6174</v>
      </c>
      <c r="E724" s="2">
        <v>3</v>
      </c>
      <c r="F724" s="2" t="str">
        <f>_xlfn.XLOOKUP(C724,customers!$A$2:$A$1001,customers!$B$2:$B$1001,,0)</f>
        <v>Niels Leake</v>
      </c>
      <c r="G724" s="2" t="str">
        <f>_xlfn.XLOOKUP(C724,customers!$A$1:$A$1001,customers!$G$1:$G$1001,,0)</f>
        <v>United States</v>
      </c>
      <c r="H724" t="str">
        <f>INDEX(products!$A$1:$G$49,MATCH(RFM_prep!$D724,products!$A$1:$A$49,0),MATCH(RFM_prep!H$2,products!$A$1:$G$1,0))</f>
        <v>Rob</v>
      </c>
      <c r="I724">
        <f>INDEX(products!$A$1:$G$49,MATCH(RFM_prep!$D724,products!$A$1:$A$49,0),MATCH(RFM_prep!I$2,products!$A$1:$G$1,0))</f>
        <v>2.9849999999999999</v>
      </c>
      <c r="J724">
        <f>I724*E724</f>
        <v>8.9550000000000001</v>
      </c>
      <c r="K724" t="str">
        <f>_xlfn.XLOOKUP(C724,customers!$A$2:$A$1001,customers!$I$2:$I$1001,,0)</f>
        <v>Yes</v>
      </c>
      <c r="L724" t="str">
        <f t="shared" si="55"/>
        <v>314</v>
      </c>
      <c r="N724" s="6" t="s">
        <v>1885</v>
      </c>
      <c r="O724" s="8">
        <v>44131</v>
      </c>
      <c r="P724" s="7">
        <v>1</v>
      </c>
      <c r="Q724" s="7">
        <v>21.509999999999998</v>
      </c>
      <c r="S724" t="s">
        <v>1885</v>
      </c>
      <c r="T724" s="8">
        <v>44131</v>
      </c>
      <c r="U724">
        <v>1</v>
      </c>
      <c r="V724">
        <v>21.509999999999998</v>
      </c>
      <c r="W724" s="7">
        <v>662</v>
      </c>
      <c r="X724">
        <f t="shared" si="56"/>
        <v>4</v>
      </c>
      <c r="Y724">
        <f t="shared" si="57"/>
        <v>0</v>
      </c>
      <c r="Z724">
        <f t="shared" si="58"/>
        <v>3</v>
      </c>
      <c r="AA724" s="10">
        <f t="shared" si="59"/>
        <v>2.3333333333333335</v>
      </c>
      <c r="AB724"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At Risk</v>
      </c>
      <c r="AC724" t="str">
        <f>_xlfn.XLOOKUP(table_RFM_processed[[#This Row],[Customer ID]],table_RFM_preprocess[Customer ID],table_RFM_preprocess[Loyalty Card],,0)</f>
        <v>Yes</v>
      </c>
    </row>
    <row r="725" spans="1:29" x14ac:dyDescent="0.25">
      <c r="A725" s="2" t="s">
        <v>4569</v>
      </c>
      <c r="B725" s="3">
        <v>44620</v>
      </c>
      <c r="C725" s="2" t="s">
        <v>4570</v>
      </c>
      <c r="D725" t="s">
        <v>6183</v>
      </c>
      <c r="E725" s="2">
        <v>2</v>
      </c>
      <c r="F725" s="2" t="str">
        <f>_xlfn.XLOOKUP(C725,customers!$A$2:$A$1001,customers!$B$2:$B$1001,,0)</f>
        <v>Hetti Measures</v>
      </c>
      <c r="G725" s="2" t="str">
        <f>_xlfn.XLOOKUP(C725,customers!$A$1:$A$1001,customers!$G$1:$G$1001,,0)</f>
        <v>United States</v>
      </c>
      <c r="H725" t="str">
        <f>INDEX(products!$A$1:$G$49,MATCH(RFM_prep!$D725,products!$A$1:$A$49,0),MATCH(RFM_prep!H$2,products!$A$1:$G$1,0))</f>
        <v>Exc</v>
      </c>
      <c r="I725">
        <f>INDEX(products!$A$1:$G$49,MATCH(RFM_prep!$D725,products!$A$1:$A$49,0),MATCH(RFM_prep!I$2,products!$A$1:$G$1,0))</f>
        <v>12.15</v>
      </c>
      <c r="J725">
        <f>I725*E725</f>
        <v>24.3</v>
      </c>
      <c r="K725" t="str">
        <f>_xlfn.XLOOKUP(C725,customers!$A$2:$A$1001,customers!$I$2:$I$1001,,0)</f>
        <v>No</v>
      </c>
      <c r="L725" t="str">
        <f t="shared" si="55"/>
        <v>173</v>
      </c>
      <c r="N725" s="6" t="s">
        <v>2063</v>
      </c>
      <c r="O725" s="8">
        <v>43708</v>
      </c>
      <c r="P725" s="7">
        <v>1</v>
      </c>
      <c r="Q725" s="7">
        <v>7.77</v>
      </c>
      <c r="S725" t="s">
        <v>2063</v>
      </c>
      <c r="T725" s="8">
        <v>43708</v>
      </c>
      <c r="U725">
        <v>1</v>
      </c>
      <c r="V725">
        <v>7.77</v>
      </c>
      <c r="W725" s="7">
        <v>1085</v>
      </c>
      <c r="X725">
        <f t="shared" si="56"/>
        <v>1</v>
      </c>
      <c r="Y725">
        <f t="shared" si="57"/>
        <v>0</v>
      </c>
      <c r="Z725">
        <f t="shared" si="58"/>
        <v>0</v>
      </c>
      <c r="AA725" s="10">
        <f t="shared" si="59"/>
        <v>0.33333333333333331</v>
      </c>
      <c r="AB725"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Lost</v>
      </c>
      <c r="AC725" t="str">
        <f>_xlfn.XLOOKUP(table_RFM_processed[[#This Row],[Customer ID]],table_RFM_preprocess[Customer ID],table_RFM_preprocess[Loyalty Card],,0)</f>
        <v>Yes</v>
      </c>
    </row>
    <row r="726" spans="1:29" x14ac:dyDescent="0.25">
      <c r="A726" s="2" t="s">
        <v>4574</v>
      </c>
      <c r="B726" s="3">
        <v>44470</v>
      </c>
      <c r="C726" s="2" t="s">
        <v>4575</v>
      </c>
      <c r="D726" t="s">
        <v>6166</v>
      </c>
      <c r="E726" s="2">
        <v>2</v>
      </c>
      <c r="F726" s="2" t="str">
        <f>_xlfn.XLOOKUP(C726,customers!$A$2:$A$1001,customers!$B$2:$B$1001,,0)</f>
        <v>Gay Eilhersen</v>
      </c>
      <c r="G726" s="2" t="str">
        <f>_xlfn.XLOOKUP(C726,customers!$A$1:$A$1001,customers!$G$1:$G$1001,,0)</f>
        <v>United States</v>
      </c>
      <c r="H726" t="str">
        <f>INDEX(products!$A$1:$G$49,MATCH(RFM_prep!$D726,products!$A$1:$A$49,0),MATCH(RFM_prep!H$2,products!$A$1:$G$1,0))</f>
        <v>Exc</v>
      </c>
      <c r="I726">
        <f>INDEX(products!$A$1:$G$49,MATCH(RFM_prep!$D726,products!$A$1:$A$49,0),MATCH(RFM_prep!I$2,products!$A$1:$G$1,0))</f>
        <v>31.624999999999996</v>
      </c>
      <c r="J726">
        <f>I726*E726</f>
        <v>63.249999999999993</v>
      </c>
      <c r="K726" t="str">
        <f>_xlfn.XLOOKUP(C726,customers!$A$2:$A$1001,customers!$I$2:$I$1001,,0)</f>
        <v>No</v>
      </c>
      <c r="L726" t="str">
        <f t="shared" si="55"/>
        <v>323</v>
      </c>
      <c r="N726" s="6" t="s">
        <v>834</v>
      </c>
      <c r="O726" s="8">
        <v>43521</v>
      </c>
      <c r="P726" s="7">
        <v>1</v>
      </c>
      <c r="Q726" s="7">
        <v>26.849999999999994</v>
      </c>
      <c r="S726" t="s">
        <v>834</v>
      </c>
      <c r="T726" s="8">
        <v>43521</v>
      </c>
      <c r="U726">
        <v>1</v>
      </c>
      <c r="V726">
        <v>26.849999999999994</v>
      </c>
      <c r="W726" s="7">
        <v>1272</v>
      </c>
      <c r="X726">
        <f t="shared" si="56"/>
        <v>0</v>
      </c>
      <c r="Y726">
        <f t="shared" si="57"/>
        <v>0</v>
      </c>
      <c r="Z726">
        <f t="shared" si="58"/>
        <v>4</v>
      </c>
      <c r="AA726" s="10">
        <f t="shared" si="59"/>
        <v>1.3333333333333333</v>
      </c>
      <c r="AB726"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At Risk</v>
      </c>
      <c r="AC726" t="str">
        <f>_xlfn.XLOOKUP(table_RFM_processed[[#This Row],[Customer ID]],table_RFM_preprocess[Customer ID],table_RFM_preprocess[Loyalty Card],,0)</f>
        <v>Yes</v>
      </c>
    </row>
    <row r="727" spans="1:29" x14ac:dyDescent="0.25">
      <c r="A727" s="2" t="s">
        <v>4580</v>
      </c>
      <c r="B727" s="3">
        <v>44076</v>
      </c>
      <c r="C727" s="2" t="s">
        <v>4581</v>
      </c>
      <c r="D727" t="s">
        <v>6152</v>
      </c>
      <c r="E727" s="2">
        <v>2</v>
      </c>
      <c r="F727" s="2" t="str">
        <f>_xlfn.XLOOKUP(C727,customers!$A$2:$A$1001,customers!$B$2:$B$1001,,0)</f>
        <v>Nico Hubert</v>
      </c>
      <c r="G727" s="2" t="str">
        <f>_xlfn.XLOOKUP(C727,customers!$A$1:$A$1001,customers!$G$1:$G$1001,,0)</f>
        <v>United States</v>
      </c>
      <c r="H727" t="str">
        <f>INDEX(products!$A$1:$G$49,MATCH(RFM_prep!$D727,products!$A$1:$A$49,0),MATCH(RFM_prep!H$2,products!$A$1:$G$1,0))</f>
        <v>Ara</v>
      </c>
      <c r="I727">
        <f>INDEX(products!$A$1:$G$49,MATCH(RFM_prep!$D727,products!$A$1:$A$49,0),MATCH(RFM_prep!I$2,products!$A$1:$G$1,0))</f>
        <v>3.375</v>
      </c>
      <c r="J727">
        <f>I727*E727</f>
        <v>6.75</v>
      </c>
      <c r="K727" t="str">
        <f>_xlfn.XLOOKUP(C727,customers!$A$2:$A$1001,customers!$I$2:$I$1001,,0)</f>
        <v>Yes</v>
      </c>
      <c r="L727" t="str">
        <f t="shared" si="55"/>
        <v>717</v>
      </c>
      <c r="N727" s="6" t="s">
        <v>5974</v>
      </c>
      <c r="O727" s="8">
        <v>43729</v>
      </c>
      <c r="P727" s="7">
        <v>1</v>
      </c>
      <c r="Q727" s="7">
        <v>8.25</v>
      </c>
      <c r="S727" t="s">
        <v>5974</v>
      </c>
      <c r="T727" s="8">
        <v>43729</v>
      </c>
      <c r="U727">
        <v>1</v>
      </c>
      <c r="V727">
        <v>8.25</v>
      </c>
      <c r="W727" s="7">
        <v>1064</v>
      </c>
      <c r="X727">
        <f t="shared" si="56"/>
        <v>1</v>
      </c>
      <c r="Y727">
        <f t="shared" si="57"/>
        <v>0</v>
      </c>
      <c r="Z727">
        <f t="shared" si="58"/>
        <v>0</v>
      </c>
      <c r="AA727" s="10">
        <f t="shared" si="59"/>
        <v>0.33333333333333331</v>
      </c>
      <c r="AB727"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Lost</v>
      </c>
      <c r="AC727" t="str">
        <f>_xlfn.XLOOKUP(table_RFM_processed[[#This Row],[Customer ID]],table_RFM_preprocess[Customer ID],table_RFM_preprocess[Loyalty Card],,0)</f>
        <v>No</v>
      </c>
    </row>
    <row r="728" spans="1:29" x14ac:dyDescent="0.25">
      <c r="A728" s="2" t="s">
        <v>4585</v>
      </c>
      <c r="B728" s="3">
        <v>44043</v>
      </c>
      <c r="C728" s="2" t="s">
        <v>4586</v>
      </c>
      <c r="D728" t="s">
        <v>6167</v>
      </c>
      <c r="E728" s="2">
        <v>6</v>
      </c>
      <c r="F728" s="2" t="str">
        <f>_xlfn.XLOOKUP(C728,customers!$A$2:$A$1001,customers!$B$2:$B$1001,,0)</f>
        <v>Cristina Aleixo</v>
      </c>
      <c r="G728" s="2" t="str">
        <f>_xlfn.XLOOKUP(C728,customers!$A$1:$A$1001,customers!$G$1:$G$1001,,0)</f>
        <v>United States</v>
      </c>
      <c r="H728" t="str">
        <f>INDEX(products!$A$1:$G$49,MATCH(RFM_prep!$D728,products!$A$1:$A$49,0),MATCH(RFM_prep!H$2,products!$A$1:$G$1,0))</f>
        <v>Ara</v>
      </c>
      <c r="I728">
        <f>INDEX(products!$A$1:$G$49,MATCH(RFM_prep!$D728,products!$A$1:$A$49,0),MATCH(RFM_prep!I$2,products!$A$1:$G$1,0))</f>
        <v>3.8849999999999998</v>
      </c>
      <c r="J728">
        <f>I728*E728</f>
        <v>23.31</v>
      </c>
      <c r="K728" t="str">
        <f>_xlfn.XLOOKUP(C728,customers!$A$2:$A$1001,customers!$I$2:$I$1001,,0)</f>
        <v>No</v>
      </c>
      <c r="L728" t="str">
        <f t="shared" si="55"/>
        <v>750</v>
      </c>
      <c r="N728" s="6" t="s">
        <v>2325</v>
      </c>
      <c r="O728" s="8">
        <v>44756</v>
      </c>
      <c r="P728" s="7">
        <v>1</v>
      </c>
      <c r="Q728" s="7">
        <v>29.784999999999997</v>
      </c>
      <c r="S728" t="s">
        <v>2325</v>
      </c>
      <c r="T728" s="8">
        <v>44756</v>
      </c>
      <c r="U728">
        <v>1</v>
      </c>
      <c r="V728">
        <v>29.784999999999997</v>
      </c>
      <c r="W728" s="7">
        <v>37</v>
      </c>
      <c r="X728">
        <f t="shared" si="56"/>
        <v>9</v>
      </c>
      <c r="Y728">
        <f t="shared" si="57"/>
        <v>0</v>
      </c>
      <c r="Z728">
        <f t="shared" si="58"/>
        <v>4</v>
      </c>
      <c r="AA728" s="10">
        <f t="shared" si="59"/>
        <v>4.333333333333333</v>
      </c>
      <c r="AB728"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Need Attention</v>
      </c>
      <c r="AC728" t="str">
        <f>_xlfn.XLOOKUP(table_RFM_processed[[#This Row],[Customer ID]],table_RFM_preprocess[Customer ID],table_RFM_preprocess[Loyalty Card],,0)</f>
        <v>Yes</v>
      </c>
    </row>
    <row r="729" spans="1:29" x14ac:dyDescent="0.25">
      <c r="A729" s="2" t="s">
        <v>4591</v>
      </c>
      <c r="B729" s="3">
        <v>44571</v>
      </c>
      <c r="C729" s="2" t="s">
        <v>4592</v>
      </c>
      <c r="D729" t="s">
        <v>6164</v>
      </c>
      <c r="E729" s="2">
        <v>4</v>
      </c>
      <c r="F729" s="2" t="str">
        <f>_xlfn.XLOOKUP(C729,customers!$A$2:$A$1001,customers!$B$2:$B$1001,,0)</f>
        <v>Derrek Allpress</v>
      </c>
      <c r="G729" s="2" t="str">
        <f>_xlfn.XLOOKUP(C729,customers!$A$1:$A$1001,customers!$G$1:$G$1001,,0)</f>
        <v>United States</v>
      </c>
      <c r="H729" t="str">
        <f>INDEX(products!$A$1:$G$49,MATCH(RFM_prep!$D729,products!$A$1:$A$49,0),MATCH(RFM_prep!H$2,products!$A$1:$G$1,0))</f>
        <v>Lib</v>
      </c>
      <c r="I729">
        <f>INDEX(products!$A$1:$G$49,MATCH(RFM_prep!$D729,products!$A$1:$A$49,0),MATCH(RFM_prep!I$2,products!$A$1:$G$1,0))</f>
        <v>36.454999999999998</v>
      </c>
      <c r="J729">
        <f>I729*E729</f>
        <v>145.82</v>
      </c>
      <c r="K729" t="str">
        <f>_xlfn.XLOOKUP(C729,customers!$A$2:$A$1001,customers!$I$2:$I$1001,,0)</f>
        <v>No</v>
      </c>
      <c r="L729" t="str">
        <f t="shared" si="55"/>
        <v>222</v>
      </c>
      <c r="N729" s="6" t="s">
        <v>3177</v>
      </c>
      <c r="O729" s="8">
        <v>44767</v>
      </c>
      <c r="P729" s="7">
        <v>1</v>
      </c>
      <c r="Q729" s="7">
        <v>8.73</v>
      </c>
      <c r="S729" t="s">
        <v>3177</v>
      </c>
      <c r="T729" s="8">
        <v>44767</v>
      </c>
      <c r="U729">
        <v>1</v>
      </c>
      <c r="V729">
        <v>8.73</v>
      </c>
      <c r="W729" s="7">
        <v>26</v>
      </c>
      <c r="X729">
        <f t="shared" si="56"/>
        <v>9</v>
      </c>
      <c r="Y729">
        <f t="shared" si="57"/>
        <v>0</v>
      </c>
      <c r="Z729">
        <f t="shared" si="58"/>
        <v>0</v>
      </c>
      <c r="AA729" s="10">
        <f t="shared" si="59"/>
        <v>3</v>
      </c>
      <c r="AB729"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Need Attention</v>
      </c>
      <c r="AC729" t="str">
        <f>_xlfn.XLOOKUP(table_RFM_processed[[#This Row],[Customer ID]],table_RFM_preprocess[Customer ID],table_RFM_preprocess[Loyalty Card],,0)</f>
        <v>No</v>
      </c>
    </row>
    <row r="730" spans="1:29" x14ac:dyDescent="0.25">
      <c r="A730" s="2" t="s">
        <v>4596</v>
      </c>
      <c r="B730" s="3">
        <v>44264</v>
      </c>
      <c r="C730" s="2" t="s">
        <v>4597</v>
      </c>
      <c r="D730" t="s">
        <v>6146</v>
      </c>
      <c r="E730" s="2">
        <v>5</v>
      </c>
      <c r="F730" s="2" t="str">
        <f>_xlfn.XLOOKUP(C730,customers!$A$2:$A$1001,customers!$B$2:$B$1001,,0)</f>
        <v>Rikki Tomkowicz</v>
      </c>
      <c r="G730" s="2" t="str">
        <f>_xlfn.XLOOKUP(C730,customers!$A$1:$A$1001,customers!$G$1:$G$1001,,0)</f>
        <v>Ireland</v>
      </c>
      <c r="H730" t="str">
        <f>INDEX(products!$A$1:$G$49,MATCH(RFM_prep!$D730,products!$A$1:$A$49,0),MATCH(RFM_prep!H$2,products!$A$1:$G$1,0))</f>
        <v>Rob</v>
      </c>
      <c r="I730">
        <f>INDEX(products!$A$1:$G$49,MATCH(RFM_prep!$D730,products!$A$1:$A$49,0),MATCH(RFM_prep!I$2,products!$A$1:$G$1,0))</f>
        <v>5.97</v>
      </c>
      <c r="J730">
        <f>I730*E730</f>
        <v>29.849999999999998</v>
      </c>
      <c r="K730" t="str">
        <f>_xlfn.XLOOKUP(C730,customers!$A$2:$A$1001,customers!$I$2:$I$1001,,0)</f>
        <v>Yes</v>
      </c>
      <c r="L730" t="str">
        <f t="shared" si="55"/>
        <v>529</v>
      </c>
      <c r="N730" s="6" t="s">
        <v>4546</v>
      </c>
      <c r="O730" s="8">
        <v>44348</v>
      </c>
      <c r="P730" s="7">
        <v>1</v>
      </c>
      <c r="Q730" s="7">
        <v>38.849999999999994</v>
      </c>
      <c r="S730" t="s">
        <v>4546</v>
      </c>
      <c r="T730" s="8">
        <v>44348</v>
      </c>
      <c r="U730">
        <v>1</v>
      </c>
      <c r="V730">
        <v>38.849999999999994</v>
      </c>
      <c r="W730" s="7">
        <v>445</v>
      </c>
      <c r="X730">
        <f t="shared" si="56"/>
        <v>6</v>
      </c>
      <c r="Y730">
        <f t="shared" si="57"/>
        <v>0</v>
      </c>
      <c r="Z730">
        <f t="shared" si="58"/>
        <v>5</v>
      </c>
      <c r="AA730" s="10">
        <f t="shared" si="59"/>
        <v>3.6666666666666665</v>
      </c>
      <c r="AB730"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Need Attention</v>
      </c>
      <c r="AC730" t="str">
        <f>_xlfn.XLOOKUP(table_RFM_processed[[#This Row],[Customer ID]],table_RFM_preprocess[Customer ID],table_RFM_preprocess[Loyalty Card],,0)</f>
        <v>No</v>
      </c>
    </row>
    <row r="731" spans="1:29" x14ac:dyDescent="0.25">
      <c r="A731" s="2" t="s">
        <v>4602</v>
      </c>
      <c r="B731" s="3">
        <v>44155</v>
      </c>
      <c r="C731" s="2" t="s">
        <v>4603</v>
      </c>
      <c r="D731" t="s">
        <v>6144</v>
      </c>
      <c r="E731" s="2">
        <v>3</v>
      </c>
      <c r="F731" s="2" t="str">
        <f>_xlfn.XLOOKUP(C731,customers!$A$2:$A$1001,customers!$B$2:$B$1001,,0)</f>
        <v>Rochette Huscroft</v>
      </c>
      <c r="G731" s="2" t="str">
        <f>_xlfn.XLOOKUP(C731,customers!$A$1:$A$1001,customers!$G$1:$G$1001,,0)</f>
        <v>United States</v>
      </c>
      <c r="H731" t="str">
        <f>INDEX(products!$A$1:$G$49,MATCH(RFM_prep!$D731,products!$A$1:$A$49,0),MATCH(RFM_prep!H$2,products!$A$1:$G$1,0))</f>
        <v>Exc</v>
      </c>
      <c r="I731">
        <f>INDEX(products!$A$1:$G$49,MATCH(RFM_prep!$D731,products!$A$1:$A$49,0),MATCH(RFM_prep!I$2,products!$A$1:$G$1,0))</f>
        <v>7.29</v>
      </c>
      <c r="J731">
        <f>I731*E731</f>
        <v>21.87</v>
      </c>
      <c r="K731" t="str">
        <f>_xlfn.XLOOKUP(C731,customers!$A$2:$A$1001,customers!$I$2:$I$1001,,0)</f>
        <v>Yes</v>
      </c>
      <c r="L731" t="str">
        <f t="shared" si="55"/>
        <v>638</v>
      </c>
      <c r="N731" s="6" t="s">
        <v>1929</v>
      </c>
      <c r="O731" s="8">
        <v>44439</v>
      </c>
      <c r="P731" s="7">
        <v>1</v>
      </c>
      <c r="Q731" s="7">
        <v>21.509999999999998</v>
      </c>
      <c r="S731" t="s">
        <v>1929</v>
      </c>
      <c r="T731" s="8">
        <v>44439</v>
      </c>
      <c r="U731">
        <v>1</v>
      </c>
      <c r="V731">
        <v>21.509999999999998</v>
      </c>
      <c r="W731" s="7">
        <v>354</v>
      </c>
      <c r="X731">
        <f t="shared" si="56"/>
        <v>7</v>
      </c>
      <c r="Y731">
        <f t="shared" si="57"/>
        <v>0</v>
      </c>
      <c r="Z731">
        <f t="shared" si="58"/>
        <v>3</v>
      </c>
      <c r="AA731" s="10">
        <f t="shared" si="59"/>
        <v>3.3333333333333335</v>
      </c>
      <c r="AB731"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Need Attention</v>
      </c>
      <c r="AC731" t="str">
        <f>_xlfn.XLOOKUP(table_RFM_processed[[#This Row],[Customer ID]],table_RFM_preprocess[Customer ID],table_RFM_preprocess[Loyalty Card],,0)</f>
        <v>No</v>
      </c>
    </row>
    <row r="732" spans="1:29" x14ac:dyDescent="0.25">
      <c r="A732" s="2" t="s">
        <v>4608</v>
      </c>
      <c r="B732" s="3">
        <v>44634</v>
      </c>
      <c r="C732" s="2" t="s">
        <v>4609</v>
      </c>
      <c r="D732" t="s">
        <v>6159</v>
      </c>
      <c r="E732" s="2">
        <v>1</v>
      </c>
      <c r="F732" s="2" t="str">
        <f>_xlfn.XLOOKUP(C732,customers!$A$2:$A$1001,customers!$B$2:$B$1001,,0)</f>
        <v>Selle Scurrer</v>
      </c>
      <c r="G732" s="2" t="str">
        <f>_xlfn.XLOOKUP(C732,customers!$A$1:$A$1001,customers!$G$1:$G$1001,,0)</f>
        <v>United Kingdom</v>
      </c>
      <c r="H732" t="str">
        <f>INDEX(products!$A$1:$G$49,MATCH(RFM_prep!$D732,products!$A$1:$A$49,0),MATCH(RFM_prep!H$2,products!$A$1:$G$1,0))</f>
        <v>Lib</v>
      </c>
      <c r="I732">
        <f>INDEX(products!$A$1:$G$49,MATCH(RFM_prep!$D732,products!$A$1:$A$49,0),MATCH(RFM_prep!I$2,products!$A$1:$G$1,0))</f>
        <v>4.3650000000000002</v>
      </c>
      <c r="J732">
        <f>I732*E732</f>
        <v>4.3650000000000002</v>
      </c>
      <c r="K732" t="str">
        <f>_xlfn.XLOOKUP(C732,customers!$A$2:$A$1001,customers!$I$2:$I$1001,,0)</f>
        <v>No</v>
      </c>
      <c r="L732" t="str">
        <f t="shared" si="55"/>
        <v>159</v>
      </c>
      <c r="N732" s="6" t="s">
        <v>1689</v>
      </c>
      <c r="O732" s="8">
        <v>44646</v>
      </c>
      <c r="P732" s="7">
        <v>1</v>
      </c>
      <c r="Q732" s="7">
        <v>20.584999999999997</v>
      </c>
      <c r="S732" t="s">
        <v>1689</v>
      </c>
      <c r="T732" s="8">
        <v>44646</v>
      </c>
      <c r="U732">
        <v>1</v>
      </c>
      <c r="V732">
        <v>20.584999999999997</v>
      </c>
      <c r="W732" s="7">
        <v>147</v>
      </c>
      <c r="X732">
        <f t="shared" si="56"/>
        <v>8</v>
      </c>
      <c r="Y732">
        <f t="shared" si="57"/>
        <v>0</v>
      </c>
      <c r="Z732">
        <f t="shared" si="58"/>
        <v>3</v>
      </c>
      <c r="AA732" s="10">
        <f t="shared" si="59"/>
        <v>3.6666666666666665</v>
      </c>
      <c r="AB732"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Need Attention</v>
      </c>
      <c r="AC732" t="str">
        <f>_xlfn.XLOOKUP(table_RFM_processed[[#This Row],[Customer ID]],table_RFM_preprocess[Customer ID],table_RFM_preprocess[Loyalty Card],,0)</f>
        <v>No</v>
      </c>
    </row>
    <row r="733" spans="1:29" x14ac:dyDescent="0.25">
      <c r="A733" s="2" t="s">
        <v>4614</v>
      </c>
      <c r="B733" s="3">
        <v>43475</v>
      </c>
      <c r="C733" s="2" t="s">
        <v>4615</v>
      </c>
      <c r="D733" t="s">
        <v>6164</v>
      </c>
      <c r="E733" s="2">
        <v>1</v>
      </c>
      <c r="F733" s="2" t="str">
        <f>_xlfn.XLOOKUP(C733,customers!$A$2:$A$1001,customers!$B$2:$B$1001,,0)</f>
        <v>Andie Rudram</v>
      </c>
      <c r="G733" s="2" t="str">
        <f>_xlfn.XLOOKUP(C733,customers!$A$1:$A$1001,customers!$G$1:$G$1001,,0)</f>
        <v>United States</v>
      </c>
      <c r="H733" t="str">
        <f>INDEX(products!$A$1:$G$49,MATCH(RFM_prep!$D733,products!$A$1:$A$49,0),MATCH(RFM_prep!H$2,products!$A$1:$G$1,0))</f>
        <v>Lib</v>
      </c>
      <c r="I733">
        <f>INDEX(products!$A$1:$G$49,MATCH(RFM_prep!$D733,products!$A$1:$A$49,0),MATCH(RFM_prep!I$2,products!$A$1:$G$1,0))</f>
        <v>36.454999999999998</v>
      </c>
      <c r="J733">
        <f>I733*E733</f>
        <v>36.454999999999998</v>
      </c>
      <c r="K733" t="str">
        <f>_xlfn.XLOOKUP(C733,customers!$A$2:$A$1001,customers!$I$2:$I$1001,,0)</f>
        <v>No</v>
      </c>
      <c r="L733" t="str">
        <f t="shared" si="55"/>
        <v>1318</v>
      </c>
      <c r="N733" s="6" t="s">
        <v>1527</v>
      </c>
      <c r="O733" s="8">
        <v>44397</v>
      </c>
      <c r="P733" s="7">
        <v>1</v>
      </c>
      <c r="Q733" s="7">
        <v>31.08</v>
      </c>
      <c r="S733" t="s">
        <v>1527</v>
      </c>
      <c r="T733" s="8">
        <v>44397</v>
      </c>
      <c r="U733">
        <v>1</v>
      </c>
      <c r="V733">
        <v>31.08</v>
      </c>
      <c r="W733" s="7">
        <v>396</v>
      </c>
      <c r="X733">
        <f t="shared" si="56"/>
        <v>6</v>
      </c>
      <c r="Y733">
        <f t="shared" si="57"/>
        <v>0</v>
      </c>
      <c r="Z733">
        <f t="shared" si="58"/>
        <v>4</v>
      </c>
      <c r="AA733" s="10">
        <f t="shared" si="59"/>
        <v>3.3333333333333335</v>
      </c>
      <c r="AB733"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Need Attention</v>
      </c>
      <c r="AC733" t="str">
        <f>_xlfn.XLOOKUP(table_RFM_processed[[#This Row],[Customer ID]],table_RFM_preprocess[Customer ID],table_RFM_preprocess[Loyalty Card],,0)</f>
        <v>No</v>
      </c>
    </row>
    <row r="734" spans="1:29" x14ac:dyDescent="0.25">
      <c r="A734" s="2" t="s">
        <v>4620</v>
      </c>
      <c r="B734" s="3">
        <v>44222</v>
      </c>
      <c r="C734" s="2" t="s">
        <v>4621</v>
      </c>
      <c r="D734" t="s">
        <v>6150</v>
      </c>
      <c r="E734" s="2">
        <v>4</v>
      </c>
      <c r="F734" s="2" t="str">
        <f>_xlfn.XLOOKUP(C734,customers!$A$2:$A$1001,customers!$B$2:$B$1001,,0)</f>
        <v>Leta Clarricoates</v>
      </c>
      <c r="G734" s="2" t="str">
        <f>_xlfn.XLOOKUP(C734,customers!$A$1:$A$1001,customers!$G$1:$G$1001,,0)</f>
        <v>United States</v>
      </c>
      <c r="H734" t="str">
        <f>INDEX(products!$A$1:$G$49,MATCH(RFM_prep!$D734,products!$A$1:$A$49,0),MATCH(RFM_prep!H$2,products!$A$1:$G$1,0))</f>
        <v>Lib</v>
      </c>
      <c r="I734">
        <f>INDEX(products!$A$1:$G$49,MATCH(RFM_prep!$D734,products!$A$1:$A$49,0),MATCH(RFM_prep!I$2,products!$A$1:$G$1,0))</f>
        <v>3.8849999999999998</v>
      </c>
      <c r="J734">
        <f>I734*E734</f>
        <v>15.54</v>
      </c>
      <c r="K734" t="str">
        <f>_xlfn.XLOOKUP(C734,customers!$A$2:$A$1001,customers!$I$2:$I$1001,,0)</f>
        <v>Yes</v>
      </c>
      <c r="L734" t="str">
        <f t="shared" si="55"/>
        <v>571</v>
      </c>
      <c r="N734" s="6" t="s">
        <v>1749</v>
      </c>
      <c r="O734" s="8">
        <v>44109</v>
      </c>
      <c r="P734" s="7">
        <v>1</v>
      </c>
      <c r="Q734" s="7">
        <v>59.4</v>
      </c>
      <c r="S734" t="s">
        <v>1749</v>
      </c>
      <c r="T734" s="8">
        <v>44109</v>
      </c>
      <c r="U734">
        <v>1</v>
      </c>
      <c r="V734">
        <v>59.4</v>
      </c>
      <c r="W734" s="7">
        <v>684</v>
      </c>
      <c r="X734">
        <f t="shared" si="56"/>
        <v>4</v>
      </c>
      <c r="Y734">
        <f t="shared" si="57"/>
        <v>0</v>
      </c>
      <c r="Z734">
        <f t="shared" si="58"/>
        <v>7</v>
      </c>
      <c r="AA734" s="10">
        <f t="shared" si="59"/>
        <v>3.6666666666666665</v>
      </c>
      <c r="AB734"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Need Attention</v>
      </c>
      <c r="AC734" t="str">
        <f>_xlfn.XLOOKUP(table_RFM_processed[[#This Row],[Customer ID]],table_RFM_preprocess[Customer ID],table_RFM_preprocess[Loyalty Card],,0)</f>
        <v>Yes</v>
      </c>
    </row>
    <row r="735" spans="1:29" x14ac:dyDescent="0.25">
      <c r="A735" s="2" t="s">
        <v>4625</v>
      </c>
      <c r="B735" s="3">
        <v>44312</v>
      </c>
      <c r="C735" s="2" t="s">
        <v>4626</v>
      </c>
      <c r="D735" t="s">
        <v>6184</v>
      </c>
      <c r="E735" s="2">
        <v>2</v>
      </c>
      <c r="F735" s="2" t="str">
        <f>_xlfn.XLOOKUP(C735,customers!$A$2:$A$1001,customers!$B$2:$B$1001,,0)</f>
        <v>Jacquelyn Maha</v>
      </c>
      <c r="G735" s="2" t="str">
        <f>_xlfn.XLOOKUP(C735,customers!$A$1:$A$1001,customers!$G$1:$G$1001,,0)</f>
        <v>United States</v>
      </c>
      <c r="H735" t="str">
        <f>INDEX(products!$A$1:$G$49,MATCH(RFM_prep!$D735,products!$A$1:$A$49,0),MATCH(RFM_prep!H$2,products!$A$1:$G$1,0))</f>
        <v>Exc</v>
      </c>
      <c r="I735">
        <f>INDEX(products!$A$1:$G$49,MATCH(RFM_prep!$D735,products!$A$1:$A$49,0),MATCH(RFM_prep!I$2,products!$A$1:$G$1,0))</f>
        <v>4.4550000000000001</v>
      </c>
      <c r="J735">
        <f>I735*E735</f>
        <v>8.91</v>
      </c>
      <c r="K735" t="str">
        <f>_xlfn.XLOOKUP(C735,customers!$A$2:$A$1001,customers!$I$2:$I$1001,,0)</f>
        <v>No</v>
      </c>
      <c r="L735" t="str">
        <f t="shared" si="55"/>
        <v>481</v>
      </c>
      <c r="N735" s="6" t="s">
        <v>4997</v>
      </c>
      <c r="O735" s="8">
        <v>44751</v>
      </c>
      <c r="P735" s="7">
        <v>1</v>
      </c>
      <c r="Q735" s="7">
        <v>31.08</v>
      </c>
      <c r="S735" t="s">
        <v>4997</v>
      </c>
      <c r="T735" s="8">
        <v>44751</v>
      </c>
      <c r="U735">
        <v>1</v>
      </c>
      <c r="V735">
        <v>31.08</v>
      </c>
      <c r="W735" s="7">
        <v>42</v>
      </c>
      <c r="X735">
        <f t="shared" si="56"/>
        <v>9</v>
      </c>
      <c r="Y735">
        <f t="shared" si="57"/>
        <v>0</v>
      </c>
      <c r="Z735">
        <f t="shared" si="58"/>
        <v>4</v>
      </c>
      <c r="AA735" s="10">
        <f t="shared" si="59"/>
        <v>4.333333333333333</v>
      </c>
      <c r="AB735"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Need Attention</v>
      </c>
      <c r="AC735" t="str">
        <f>_xlfn.XLOOKUP(table_RFM_processed[[#This Row],[Customer ID]],table_RFM_preprocess[Customer ID],table_RFM_preprocess[Loyalty Card],,0)</f>
        <v>No</v>
      </c>
    </row>
    <row r="736" spans="1:29" x14ac:dyDescent="0.25">
      <c r="A736" s="2" t="s">
        <v>4631</v>
      </c>
      <c r="B736" s="3">
        <v>44565</v>
      </c>
      <c r="C736" s="2" t="s">
        <v>4632</v>
      </c>
      <c r="D736" t="s">
        <v>6181</v>
      </c>
      <c r="E736" s="2">
        <v>3</v>
      </c>
      <c r="F736" s="2" t="str">
        <f>_xlfn.XLOOKUP(C736,customers!$A$2:$A$1001,customers!$B$2:$B$1001,,0)</f>
        <v>Glory Clemon</v>
      </c>
      <c r="G736" s="2" t="str">
        <f>_xlfn.XLOOKUP(C736,customers!$A$1:$A$1001,customers!$G$1:$G$1001,,0)</f>
        <v>United States</v>
      </c>
      <c r="H736" t="str">
        <f>INDEX(products!$A$1:$G$49,MATCH(RFM_prep!$D736,products!$A$1:$A$49,0),MATCH(RFM_prep!H$2,products!$A$1:$G$1,0))</f>
        <v>Lib</v>
      </c>
      <c r="I736">
        <f>INDEX(products!$A$1:$G$49,MATCH(RFM_prep!$D736,products!$A$1:$A$49,0),MATCH(RFM_prep!I$2,products!$A$1:$G$1,0))</f>
        <v>33.464999999999996</v>
      </c>
      <c r="J736">
        <f>I736*E736</f>
        <v>100.39499999999998</v>
      </c>
      <c r="K736" t="str">
        <f>_xlfn.XLOOKUP(C736,customers!$A$2:$A$1001,customers!$I$2:$I$1001,,0)</f>
        <v>Yes</v>
      </c>
      <c r="L736" t="str">
        <f t="shared" si="55"/>
        <v>228</v>
      </c>
      <c r="N736" s="6" t="s">
        <v>3314</v>
      </c>
      <c r="O736" s="8">
        <v>44003</v>
      </c>
      <c r="P736" s="7">
        <v>1</v>
      </c>
      <c r="Q736" s="7">
        <v>8.0549999999999997</v>
      </c>
      <c r="S736" t="s">
        <v>3314</v>
      </c>
      <c r="T736" s="8">
        <v>44003</v>
      </c>
      <c r="U736">
        <v>1</v>
      </c>
      <c r="V736">
        <v>8.0549999999999997</v>
      </c>
      <c r="W736" s="7">
        <v>790</v>
      </c>
      <c r="X736">
        <f t="shared" si="56"/>
        <v>3</v>
      </c>
      <c r="Y736">
        <f t="shared" si="57"/>
        <v>0</v>
      </c>
      <c r="Z736">
        <f t="shared" si="58"/>
        <v>0</v>
      </c>
      <c r="AA736" s="10">
        <f t="shared" si="59"/>
        <v>1</v>
      </c>
      <c r="AB736"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At Risk</v>
      </c>
      <c r="AC736" t="str">
        <f>_xlfn.XLOOKUP(table_RFM_processed[[#This Row],[Customer ID]],table_RFM_preprocess[Customer ID],table_RFM_preprocess[Loyalty Card],,0)</f>
        <v>Yes</v>
      </c>
    </row>
    <row r="737" spans="1:29" x14ac:dyDescent="0.25">
      <c r="A737" s="2" t="s">
        <v>4637</v>
      </c>
      <c r="B737" s="3">
        <v>43697</v>
      </c>
      <c r="C737" s="2" t="s">
        <v>4638</v>
      </c>
      <c r="D737" t="s">
        <v>6163</v>
      </c>
      <c r="E737" s="2">
        <v>5</v>
      </c>
      <c r="F737" s="2" t="str">
        <f>_xlfn.XLOOKUP(C737,customers!$A$2:$A$1001,customers!$B$2:$B$1001,,0)</f>
        <v>Alica Kift</v>
      </c>
      <c r="G737" s="2" t="str">
        <f>_xlfn.XLOOKUP(C737,customers!$A$1:$A$1001,customers!$G$1:$G$1001,,0)</f>
        <v>United States</v>
      </c>
      <c r="H737" t="str">
        <f>INDEX(products!$A$1:$G$49,MATCH(RFM_prep!$D737,products!$A$1:$A$49,0),MATCH(RFM_prep!H$2,products!$A$1:$G$1,0))</f>
        <v>Rob</v>
      </c>
      <c r="I737">
        <f>INDEX(products!$A$1:$G$49,MATCH(RFM_prep!$D737,products!$A$1:$A$49,0),MATCH(RFM_prep!I$2,products!$A$1:$G$1,0))</f>
        <v>2.6849999999999996</v>
      </c>
      <c r="J737">
        <f>I737*E737</f>
        <v>13.424999999999997</v>
      </c>
      <c r="K737" t="str">
        <f>_xlfn.XLOOKUP(C737,customers!$A$2:$A$1001,customers!$I$2:$I$1001,,0)</f>
        <v>No</v>
      </c>
      <c r="L737" t="str">
        <f t="shared" si="55"/>
        <v>1096</v>
      </c>
      <c r="N737" s="6" t="s">
        <v>4013</v>
      </c>
      <c r="O737" s="8">
        <v>44010</v>
      </c>
      <c r="P737" s="7">
        <v>1</v>
      </c>
      <c r="Q737" s="7">
        <v>63.249999999999993</v>
      </c>
      <c r="S737" t="s">
        <v>4013</v>
      </c>
      <c r="T737" s="8">
        <v>44010</v>
      </c>
      <c r="U737">
        <v>1</v>
      </c>
      <c r="V737">
        <v>63.249999999999993</v>
      </c>
      <c r="W737" s="7">
        <v>783</v>
      </c>
      <c r="X737">
        <f t="shared" si="56"/>
        <v>3</v>
      </c>
      <c r="Y737">
        <f t="shared" si="57"/>
        <v>0</v>
      </c>
      <c r="Z737">
        <f t="shared" si="58"/>
        <v>7</v>
      </c>
      <c r="AA737" s="10">
        <f t="shared" si="59"/>
        <v>3.3333333333333335</v>
      </c>
      <c r="AB737"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Need Attention</v>
      </c>
      <c r="AC737" t="str">
        <f>_xlfn.XLOOKUP(table_RFM_processed[[#This Row],[Customer ID]],table_RFM_preprocess[Customer ID],table_RFM_preprocess[Loyalty Card],,0)</f>
        <v>Yes</v>
      </c>
    </row>
    <row r="738" spans="1:29" x14ac:dyDescent="0.25">
      <c r="A738" s="2" t="s">
        <v>4642</v>
      </c>
      <c r="B738" s="3">
        <v>44757</v>
      </c>
      <c r="C738" s="2" t="s">
        <v>4643</v>
      </c>
      <c r="D738" t="s">
        <v>6153</v>
      </c>
      <c r="E738" s="2">
        <v>6</v>
      </c>
      <c r="F738" s="2" t="str">
        <f>_xlfn.XLOOKUP(C738,customers!$A$2:$A$1001,customers!$B$2:$B$1001,,0)</f>
        <v>Babb Pollins</v>
      </c>
      <c r="G738" s="2" t="str">
        <f>_xlfn.XLOOKUP(C738,customers!$A$1:$A$1001,customers!$G$1:$G$1001,,0)</f>
        <v>United States</v>
      </c>
      <c r="H738" t="str">
        <f>INDEX(products!$A$1:$G$49,MATCH(RFM_prep!$D738,products!$A$1:$A$49,0),MATCH(RFM_prep!H$2,products!$A$1:$G$1,0))</f>
        <v>Exc</v>
      </c>
      <c r="I738">
        <f>INDEX(products!$A$1:$G$49,MATCH(RFM_prep!$D738,products!$A$1:$A$49,0),MATCH(RFM_prep!I$2,products!$A$1:$G$1,0))</f>
        <v>3.645</v>
      </c>
      <c r="J738">
        <f>I738*E738</f>
        <v>21.87</v>
      </c>
      <c r="K738" t="str">
        <f>_xlfn.XLOOKUP(C738,customers!$A$2:$A$1001,customers!$I$2:$I$1001,,0)</f>
        <v>No</v>
      </c>
      <c r="L738" t="str">
        <f t="shared" si="55"/>
        <v>36</v>
      </c>
      <c r="N738" s="6" t="s">
        <v>5183</v>
      </c>
      <c r="O738" s="8">
        <v>44414</v>
      </c>
      <c r="P738" s="7">
        <v>2</v>
      </c>
      <c r="Q738" s="7">
        <v>33.47</v>
      </c>
      <c r="S738" t="s">
        <v>5183</v>
      </c>
      <c r="T738" s="8">
        <v>44414</v>
      </c>
      <c r="U738">
        <v>2</v>
      </c>
      <c r="V738">
        <v>33.47</v>
      </c>
      <c r="W738" s="7">
        <v>379</v>
      </c>
      <c r="X738">
        <f t="shared" si="56"/>
        <v>7</v>
      </c>
      <c r="Y738">
        <f t="shared" si="57"/>
        <v>9</v>
      </c>
      <c r="Z738">
        <f t="shared" si="58"/>
        <v>4</v>
      </c>
      <c r="AA738" s="10">
        <f t="shared" si="59"/>
        <v>6.666666666666667</v>
      </c>
      <c r="AB738"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Promising</v>
      </c>
      <c r="AC738" t="str">
        <f>_xlfn.XLOOKUP(table_RFM_processed[[#This Row],[Customer ID]],table_RFM_preprocess[Customer ID],table_RFM_preprocess[Loyalty Card],,0)</f>
        <v>No</v>
      </c>
    </row>
    <row r="739" spans="1:29" x14ac:dyDescent="0.25">
      <c r="A739" s="2" t="s">
        <v>4647</v>
      </c>
      <c r="B739" s="3">
        <v>43508</v>
      </c>
      <c r="C739" s="2" t="s">
        <v>4648</v>
      </c>
      <c r="D739" t="s">
        <v>6143</v>
      </c>
      <c r="E739" s="2">
        <v>2</v>
      </c>
      <c r="F739" s="2" t="str">
        <f>_xlfn.XLOOKUP(C739,customers!$A$2:$A$1001,customers!$B$2:$B$1001,,0)</f>
        <v>Jarret Toye</v>
      </c>
      <c r="G739" s="2" t="str">
        <f>_xlfn.XLOOKUP(C739,customers!$A$1:$A$1001,customers!$G$1:$G$1001,,0)</f>
        <v>Ireland</v>
      </c>
      <c r="H739" t="str">
        <f>INDEX(products!$A$1:$G$49,MATCH(RFM_prep!$D739,products!$A$1:$A$49,0),MATCH(RFM_prep!H$2,products!$A$1:$G$1,0))</f>
        <v>Lib</v>
      </c>
      <c r="I739">
        <f>INDEX(products!$A$1:$G$49,MATCH(RFM_prep!$D739,products!$A$1:$A$49,0),MATCH(RFM_prep!I$2,products!$A$1:$G$1,0))</f>
        <v>12.95</v>
      </c>
      <c r="J739">
        <f>I739*E739</f>
        <v>25.9</v>
      </c>
      <c r="K739" t="str">
        <f>_xlfn.XLOOKUP(C739,customers!$A$2:$A$1001,customers!$I$2:$I$1001,,0)</f>
        <v>Yes</v>
      </c>
      <c r="L739" t="str">
        <f t="shared" si="55"/>
        <v>1285</v>
      </c>
      <c r="N739" s="6" t="s">
        <v>908</v>
      </c>
      <c r="O739" s="8">
        <v>44396</v>
      </c>
      <c r="P739" s="7">
        <v>1</v>
      </c>
      <c r="Q739" s="7">
        <v>17.82</v>
      </c>
      <c r="S739" t="s">
        <v>908</v>
      </c>
      <c r="T739" s="8">
        <v>44396</v>
      </c>
      <c r="U739">
        <v>1</v>
      </c>
      <c r="V739">
        <v>17.82</v>
      </c>
      <c r="W739" s="7">
        <v>397</v>
      </c>
      <c r="X739">
        <f t="shared" si="56"/>
        <v>6</v>
      </c>
      <c r="Y739">
        <f t="shared" si="57"/>
        <v>0</v>
      </c>
      <c r="Z739">
        <f t="shared" si="58"/>
        <v>2</v>
      </c>
      <c r="AA739" s="10">
        <f t="shared" si="59"/>
        <v>2.6666666666666665</v>
      </c>
      <c r="AB739"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At Risk</v>
      </c>
      <c r="AC739" t="str">
        <f>_xlfn.XLOOKUP(table_RFM_processed[[#This Row],[Customer ID]],table_RFM_preprocess[Customer ID],table_RFM_preprocess[Loyalty Card],,0)</f>
        <v>Yes</v>
      </c>
    </row>
    <row r="740" spans="1:29" x14ac:dyDescent="0.25">
      <c r="A740" s="2" t="s">
        <v>4653</v>
      </c>
      <c r="B740" s="3">
        <v>44447</v>
      </c>
      <c r="C740" s="2" t="s">
        <v>4654</v>
      </c>
      <c r="D740" t="s">
        <v>6155</v>
      </c>
      <c r="E740" s="2">
        <v>5</v>
      </c>
      <c r="F740" s="2" t="str">
        <f>_xlfn.XLOOKUP(C740,customers!$A$2:$A$1001,customers!$B$2:$B$1001,,0)</f>
        <v>Carlie Linskill</v>
      </c>
      <c r="G740" s="2" t="str">
        <f>_xlfn.XLOOKUP(C740,customers!$A$1:$A$1001,customers!$G$1:$G$1001,,0)</f>
        <v>United States</v>
      </c>
      <c r="H740" t="str">
        <f>INDEX(products!$A$1:$G$49,MATCH(RFM_prep!$D740,products!$A$1:$A$49,0),MATCH(RFM_prep!H$2,products!$A$1:$G$1,0))</f>
        <v>Ara</v>
      </c>
      <c r="I740">
        <f>INDEX(products!$A$1:$G$49,MATCH(RFM_prep!$D740,products!$A$1:$A$49,0),MATCH(RFM_prep!I$2,products!$A$1:$G$1,0))</f>
        <v>11.25</v>
      </c>
      <c r="J740">
        <f>I740*E740</f>
        <v>56.25</v>
      </c>
      <c r="K740" t="str">
        <f>_xlfn.XLOOKUP(C740,customers!$A$2:$A$1001,customers!$I$2:$I$1001,,0)</f>
        <v>No</v>
      </c>
      <c r="L740" t="str">
        <f t="shared" si="55"/>
        <v>346</v>
      </c>
      <c r="N740" s="6" t="s">
        <v>2622</v>
      </c>
      <c r="O740" s="8">
        <v>44377</v>
      </c>
      <c r="P740" s="7">
        <v>1</v>
      </c>
      <c r="Q740" s="7">
        <v>23.31</v>
      </c>
      <c r="S740" t="s">
        <v>2622</v>
      </c>
      <c r="T740" s="8">
        <v>44377</v>
      </c>
      <c r="U740">
        <v>1</v>
      </c>
      <c r="V740">
        <v>23.31</v>
      </c>
      <c r="W740" s="7">
        <v>416</v>
      </c>
      <c r="X740">
        <f t="shared" si="56"/>
        <v>6</v>
      </c>
      <c r="Y740">
        <f t="shared" si="57"/>
        <v>0</v>
      </c>
      <c r="Z740">
        <f t="shared" si="58"/>
        <v>3</v>
      </c>
      <c r="AA740" s="10">
        <f t="shared" si="59"/>
        <v>3</v>
      </c>
      <c r="AB740"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Need Attention</v>
      </c>
      <c r="AC740" t="str">
        <f>_xlfn.XLOOKUP(table_RFM_processed[[#This Row],[Customer ID]],table_RFM_preprocess[Customer ID],table_RFM_preprocess[Loyalty Card],,0)</f>
        <v>Yes</v>
      </c>
    </row>
    <row r="741" spans="1:29" x14ac:dyDescent="0.25">
      <c r="A741" s="2" t="s">
        <v>4659</v>
      </c>
      <c r="B741" s="3">
        <v>43812</v>
      </c>
      <c r="C741" s="2" t="s">
        <v>4660</v>
      </c>
      <c r="D741" t="s">
        <v>6178</v>
      </c>
      <c r="E741" s="2">
        <v>3</v>
      </c>
      <c r="F741" s="2" t="str">
        <f>_xlfn.XLOOKUP(C741,customers!$A$2:$A$1001,customers!$B$2:$B$1001,,0)</f>
        <v>Natal Vigrass</v>
      </c>
      <c r="G741" s="2" t="str">
        <f>_xlfn.XLOOKUP(C741,customers!$A$1:$A$1001,customers!$G$1:$G$1001,,0)</f>
        <v>United Kingdom</v>
      </c>
      <c r="H741" t="str">
        <f>INDEX(products!$A$1:$G$49,MATCH(RFM_prep!$D741,products!$A$1:$A$49,0),MATCH(RFM_prep!H$2,products!$A$1:$G$1,0))</f>
        <v>Rob</v>
      </c>
      <c r="I741">
        <f>INDEX(products!$A$1:$G$49,MATCH(RFM_prep!$D741,products!$A$1:$A$49,0),MATCH(RFM_prep!I$2,products!$A$1:$G$1,0))</f>
        <v>3.5849999999999995</v>
      </c>
      <c r="J741">
        <f>I741*E741</f>
        <v>10.754999999999999</v>
      </c>
      <c r="K741" t="str">
        <f>_xlfn.XLOOKUP(C741,customers!$A$2:$A$1001,customers!$I$2:$I$1001,,0)</f>
        <v>No</v>
      </c>
      <c r="L741" t="str">
        <f t="shared" si="55"/>
        <v>981</v>
      </c>
      <c r="N741" s="6" t="s">
        <v>2370</v>
      </c>
      <c r="O741" s="8">
        <v>43712</v>
      </c>
      <c r="P741" s="7">
        <v>1</v>
      </c>
      <c r="Q741" s="7">
        <v>23.88</v>
      </c>
      <c r="S741" t="s">
        <v>2370</v>
      </c>
      <c r="T741" s="8">
        <v>43712</v>
      </c>
      <c r="U741">
        <v>1</v>
      </c>
      <c r="V741">
        <v>23.88</v>
      </c>
      <c r="W741" s="7">
        <v>1081</v>
      </c>
      <c r="X741">
        <f t="shared" si="56"/>
        <v>1</v>
      </c>
      <c r="Y741">
        <f t="shared" si="57"/>
        <v>0</v>
      </c>
      <c r="Z741">
        <f t="shared" si="58"/>
        <v>4</v>
      </c>
      <c r="AA741" s="10">
        <f t="shared" si="59"/>
        <v>1.6666666666666667</v>
      </c>
      <c r="AB741"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At Risk</v>
      </c>
      <c r="AC741" t="str">
        <f>_xlfn.XLOOKUP(table_RFM_processed[[#This Row],[Customer ID]],table_RFM_preprocess[Customer ID],table_RFM_preprocess[Loyalty Card],,0)</f>
        <v>Yes</v>
      </c>
    </row>
    <row r="742" spans="1:29" x14ac:dyDescent="0.25">
      <c r="A742" s="2" t="s">
        <v>4665</v>
      </c>
      <c r="B742" s="3">
        <v>44433</v>
      </c>
      <c r="C742" s="2" t="s">
        <v>4434</v>
      </c>
      <c r="D742" t="s">
        <v>6153</v>
      </c>
      <c r="E742" s="2">
        <v>5</v>
      </c>
      <c r="F742" s="2" t="str">
        <f>_xlfn.XLOOKUP(C742,customers!$A$2:$A$1001,customers!$B$2:$B$1001,,0)</f>
        <v>Jimmy Dymoke</v>
      </c>
      <c r="G742" s="2" t="str">
        <f>_xlfn.XLOOKUP(C742,customers!$A$1:$A$1001,customers!$G$1:$G$1001,,0)</f>
        <v>Ireland</v>
      </c>
      <c r="H742" t="str">
        <f>INDEX(products!$A$1:$G$49,MATCH(RFM_prep!$D742,products!$A$1:$A$49,0),MATCH(RFM_prep!H$2,products!$A$1:$G$1,0))</f>
        <v>Exc</v>
      </c>
      <c r="I742">
        <f>INDEX(products!$A$1:$G$49,MATCH(RFM_prep!$D742,products!$A$1:$A$49,0),MATCH(RFM_prep!I$2,products!$A$1:$G$1,0))</f>
        <v>3.645</v>
      </c>
      <c r="J742">
        <f>I742*E742</f>
        <v>18.225000000000001</v>
      </c>
      <c r="K742" t="str">
        <f>_xlfn.XLOOKUP(C742,customers!$A$2:$A$1001,customers!$I$2:$I$1001,,0)</f>
        <v>No</v>
      </c>
      <c r="L742" t="str">
        <f t="shared" si="55"/>
        <v>360</v>
      </c>
      <c r="N742" s="6" t="s">
        <v>981</v>
      </c>
      <c r="O742" s="8">
        <v>44289</v>
      </c>
      <c r="P742" s="7">
        <v>1</v>
      </c>
      <c r="Q742" s="7">
        <v>33.75</v>
      </c>
      <c r="S742" t="s">
        <v>981</v>
      </c>
      <c r="T742" s="8">
        <v>44289</v>
      </c>
      <c r="U742">
        <v>1</v>
      </c>
      <c r="V742">
        <v>33.75</v>
      </c>
      <c r="W742" s="7">
        <v>504</v>
      </c>
      <c r="X742">
        <f t="shared" si="56"/>
        <v>6</v>
      </c>
      <c r="Y742">
        <f t="shared" si="57"/>
        <v>0</v>
      </c>
      <c r="Z742">
        <f t="shared" si="58"/>
        <v>4</v>
      </c>
      <c r="AA742" s="10">
        <f t="shared" si="59"/>
        <v>3.3333333333333335</v>
      </c>
      <c r="AB742"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Need Attention</v>
      </c>
      <c r="AC742" t="str">
        <f>_xlfn.XLOOKUP(table_RFM_processed[[#This Row],[Customer ID]],table_RFM_preprocess[Customer ID],table_RFM_preprocess[Loyalty Card],,0)</f>
        <v>No</v>
      </c>
    </row>
    <row r="743" spans="1:29" x14ac:dyDescent="0.25">
      <c r="A743" s="2" t="s">
        <v>4670</v>
      </c>
      <c r="B743" s="3">
        <v>44643</v>
      </c>
      <c r="C743" s="2" t="s">
        <v>4671</v>
      </c>
      <c r="D743" t="s">
        <v>6173</v>
      </c>
      <c r="E743" s="2">
        <v>4</v>
      </c>
      <c r="F743" s="2" t="str">
        <f>_xlfn.XLOOKUP(C743,customers!$A$2:$A$1001,customers!$B$2:$B$1001,,0)</f>
        <v>Kandace Cragell</v>
      </c>
      <c r="G743" s="2" t="str">
        <f>_xlfn.XLOOKUP(C743,customers!$A$1:$A$1001,customers!$G$1:$G$1001,,0)</f>
        <v>Ireland</v>
      </c>
      <c r="H743" t="str">
        <f>INDEX(products!$A$1:$G$49,MATCH(RFM_prep!$D743,products!$A$1:$A$49,0),MATCH(RFM_prep!H$2,products!$A$1:$G$1,0))</f>
        <v>Rob</v>
      </c>
      <c r="I743">
        <f>INDEX(products!$A$1:$G$49,MATCH(RFM_prep!$D743,products!$A$1:$A$49,0),MATCH(RFM_prep!I$2,products!$A$1:$G$1,0))</f>
        <v>7.169999999999999</v>
      </c>
      <c r="J743">
        <f>I743*E743</f>
        <v>28.679999999999996</v>
      </c>
      <c r="K743" t="str">
        <f>_xlfn.XLOOKUP(C743,customers!$A$2:$A$1001,customers!$I$2:$I$1001,,0)</f>
        <v>No</v>
      </c>
      <c r="L743" t="str">
        <f t="shared" si="55"/>
        <v>150</v>
      </c>
      <c r="N743" s="6" t="s">
        <v>955</v>
      </c>
      <c r="O743" s="8">
        <v>43721</v>
      </c>
      <c r="P743" s="7">
        <v>1</v>
      </c>
      <c r="Q743" s="7">
        <v>100.39499999999998</v>
      </c>
      <c r="S743" t="s">
        <v>955</v>
      </c>
      <c r="T743" s="8">
        <v>43721</v>
      </c>
      <c r="U743">
        <v>1</v>
      </c>
      <c r="V743">
        <v>100.39499999999998</v>
      </c>
      <c r="W743" s="7">
        <v>1072</v>
      </c>
      <c r="X743">
        <f t="shared" si="56"/>
        <v>1</v>
      </c>
      <c r="Y743">
        <f t="shared" si="57"/>
        <v>0</v>
      </c>
      <c r="Z743">
        <f t="shared" si="58"/>
        <v>9</v>
      </c>
      <c r="AA743" s="10">
        <f t="shared" si="59"/>
        <v>3.3333333333333335</v>
      </c>
      <c r="AB743"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Need Attention</v>
      </c>
      <c r="AC743" t="str">
        <f>_xlfn.XLOOKUP(table_RFM_processed[[#This Row],[Customer ID]],table_RFM_preprocess[Customer ID],table_RFM_preprocess[Loyalty Card],,0)</f>
        <v>Yes</v>
      </c>
    </row>
    <row r="744" spans="1:29" x14ac:dyDescent="0.25">
      <c r="A744" s="2" t="s">
        <v>4676</v>
      </c>
      <c r="B744" s="3">
        <v>43566</v>
      </c>
      <c r="C744" s="2" t="s">
        <v>4677</v>
      </c>
      <c r="D744" t="s">
        <v>6159</v>
      </c>
      <c r="E744" s="2">
        <v>2</v>
      </c>
      <c r="F744" s="2" t="str">
        <f>_xlfn.XLOOKUP(C744,customers!$A$2:$A$1001,customers!$B$2:$B$1001,,0)</f>
        <v>Lyon Ibert</v>
      </c>
      <c r="G744" s="2" t="str">
        <f>_xlfn.XLOOKUP(C744,customers!$A$1:$A$1001,customers!$G$1:$G$1001,,0)</f>
        <v>United States</v>
      </c>
      <c r="H744" t="str">
        <f>INDEX(products!$A$1:$G$49,MATCH(RFM_prep!$D744,products!$A$1:$A$49,0),MATCH(RFM_prep!H$2,products!$A$1:$G$1,0))</f>
        <v>Lib</v>
      </c>
      <c r="I744">
        <f>INDEX(products!$A$1:$G$49,MATCH(RFM_prep!$D744,products!$A$1:$A$49,0),MATCH(RFM_prep!I$2,products!$A$1:$G$1,0))</f>
        <v>4.3650000000000002</v>
      </c>
      <c r="J744">
        <f>I744*E744</f>
        <v>8.73</v>
      </c>
      <c r="K744" t="str">
        <f>_xlfn.XLOOKUP(C744,customers!$A$2:$A$1001,customers!$I$2:$I$1001,,0)</f>
        <v>No</v>
      </c>
      <c r="L744" t="str">
        <f t="shared" si="55"/>
        <v>1227</v>
      </c>
      <c r="N744" s="6" t="s">
        <v>1039</v>
      </c>
      <c r="O744" s="8">
        <v>44394</v>
      </c>
      <c r="P744" s="7">
        <v>1</v>
      </c>
      <c r="Q744" s="7">
        <v>2.9849999999999999</v>
      </c>
      <c r="S744" t="s">
        <v>1039</v>
      </c>
      <c r="T744" s="8">
        <v>44394</v>
      </c>
      <c r="U744">
        <v>1</v>
      </c>
      <c r="V744">
        <v>2.9849999999999999</v>
      </c>
      <c r="W744" s="7">
        <v>399</v>
      </c>
      <c r="X744">
        <f t="shared" si="56"/>
        <v>6</v>
      </c>
      <c r="Y744">
        <f t="shared" si="57"/>
        <v>0</v>
      </c>
      <c r="Z744">
        <f t="shared" si="58"/>
        <v>0</v>
      </c>
      <c r="AA744" s="10">
        <f t="shared" si="59"/>
        <v>2</v>
      </c>
      <c r="AB744"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At Risk</v>
      </c>
      <c r="AC744" t="str">
        <f>_xlfn.XLOOKUP(table_RFM_processed[[#This Row],[Customer ID]],table_RFM_preprocess[Customer ID],table_RFM_preprocess[Loyalty Card],,0)</f>
        <v>No</v>
      </c>
    </row>
    <row r="745" spans="1:29" x14ac:dyDescent="0.25">
      <c r="A745" s="2" t="s">
        <v>4682</v>
      </c>
      <c r="B745" s="3">
        <v>44133</v>
      </c>
      <c r="C745" s="2" t="s">
        <v>4683</v>
      </c>
      <c r="D745" t="s">
        <v>6162</v>
      </c>
      <c r="E745" s="2">
        <v>4</v>
      </c>
      <c r="F745" s="2" t="str">
        <f>_xlfn.XLOOKUP(C745,customers!$A$2:$A$1001,customers!$B$2:$B$1001,,0)</f>
        <v>Reese Lidgey</v>
      </c>
      <c r="G745" s="2" t="str">
        <f>_xlfn.XLOOKUP(C745,customers!$A$1:$A$1001,customers!$G$1:$G$1001,,0)</f>
        <v>United States</v>
      </c>
      <c r="H745" t="str">
        <f>INDEX(products!$A$1:$G$49,MATCH(RFM_prep!$D745,products!$A$1:$A$49,0),MATCH(RFM_prep!H$2,products!$A$1:$G$1,0))</f>
        <v>Lib</v>
      </c>
      <c r="I745">
        <f>INDEX(products!$A$1:$G$49,MATCH(RFM_prep!$D745,products!$A$1:$A$49,0),MATCH(RFM_prep!I$2,products!$A$1:$G$1,0))</f>
        <v>14.55</v>
      </c>
      <c r="J745">
        <f>I745*E745</f>
        <v>58.2</v>
      </c>
      <c r="K745" t="str">
        <f>_xlfn.XLOOKUP(C745,customers!$A$2:$A$1001,customers!$I$2:$I$1001,,0)</f>
        <v>No</v>
      </c>
      <c r="L745" t="str">
        <f t="shared" si="55"/>
        <v>660</v>
      </c>
      <c r="N745" s="6" t="s">
        <v>1228</v>
      </c>
      <c r="O745" s="8">
        <v>44196</v>
      </c>
      <c r="P745" s="7">
        <v>1</v>
      </c>
      <c r="Q745" s="7">
        <v>14.58</v>
      </c>
      <c r="S745" t="s">
        <v>1228</v>
      </c>
      <c r="T745" s="8">
        <v>44196</v>
      </c>
      <c r="U745">
        <v>1</v>
      </c>
      <c r="V745">
        <v>14.58</v>
      </c>
      <c r="W745" s="7">
        <v>597</v>
      </c>
      <c r="X745">
        <f t="shared" si="56"/>
        <v>4</v>
      </c>
      <c r="Y745">
        <f t="shared" si="57"/>
        <v>0</v>
      </c>
      <c r="Z745">
        <f t="shared" si="58"/>
        <v>2</v>
      </c>
      <c r="AA745" s="10">
        <f t="shared" si="59"/>
        <v>2</v>
      </c>
      <c r="AB745"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At Risk</v>
      </c>
      <c r="AC745" t="str">
        <f>_xlfn.XLOOKUP(table_RFM_processed[[#This Row],[Customer ID]],table_RFM_preprocess[Customer ID],table_RFM_preprocess[Loyalty Card],,0)</f>
        <v>Yes</v>
      </c>
    </row>
    <row r="746" spans="1:29" x14ac:dyDescent="0.25">
      <c r="A746" s="2" t="s">
        <v>4688</v>
      </c>
      <c r="B746" s="3">
        <v>44042</v>
      </c>
      <c r="C746" s="2" t="s">
        <v>4689</v>
      </c>
      <c r="D746" t="s">
        <v>6158</v>
      </c>
      <c r="E746" s="2">
        <v>3</v>
      </c>
      <c r="F746" s="2" t="str">
        <f>_xlfn.XLOOKUP(C746,customers!$A$2:$A$1001,customers!$B$2:$B$1001,,0)</f>
        <v>Tersina Castagne</v>
      </c>
      <c r="G746" s="2" t="str">
        <f>_xlfn.XLOOKUP(C746,customers!$A$1:$A$1001,customers!$G$1:$G$1001,,0)</f>
        <v>United States</v>
      </c>
      <c r="H746" t="str">
        <f>INDEX(products!$A$1:$G$49,MATCH(RFM_prep!$D746,products!$A$1:$A$49,0),MATCH(RFM_prep!H$2,products!$A$1:$G$1,0))</f>
        <v>Ara</v>
      </c>
      <c r="I746">
        <f>INDEX(products!$A$1:$G$49,MATCH(RFM_prep!$D746,products!$A$1:$A$49,0),MATCH(RFM_prep!I$2,products!$A$1:$G$1,0))</f>
        <v>5.97</v>
      </c>
      <c r="J746">
        <f>I746*E746</f>
        <v>17.91</v>
      </c>
      <c r="K746" t="str">
        <f>_xlfn.XLOOKUP(C746,customers!$A$2:$A$1001,customers!$I$2:$I$1001,,0)</f>
        <v>No</v>
      </c>
      <c r="L746" t="str">
        <f t="shared" si="55"/>
        <v>751</v>
      </c>
      <c r="N746" s="6" t="s">
        <v>5473</v>
      </c>
      <c r="O746" s="8">
        <v>44286</v>
      </c>
      <c r="P746" s="7">
        <v>1</v>
      </c>
      <c r="Q746" s="7">
        <v>23.31</v>
      </c>
      <c r="S746" t="s">
        <v>5473</v>
      </c>
      <c r="T746" s="8">
        <v>44286</v>
      </c>
      <c r="U746">
        <v>1</v>
      </c>
      <c r="V746">
        <v>23.31</v>
      </c>
      <c r="W746" s="7">
        <v>507</v>
      </c>
      <c r="X746">
        <f t="shared" si="56"/>
        <v>6</v>
      </c>
      <c r="Y746">
        <f t="shared" si="57"/>
        <v>0</v>
      </c>
      <c r="Z746">
        <f t="shared" si="58"/>
        <v>3</v>
      </c>
      <c r="AA746" s="10">
        <f t="shared" si="59"/>
        <v>3</v>
      </c>
      <c r="AB746"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Need Attention</v>
      </c>
      <c r="AC746" t="str">
        <f>_xlfn.XLOOKUP(table_RFM_processed[[#This Row],[Customer ID]],table_RFM_preprocess[Customer ID],table_RFM_preprocess[Loyalty Card],,0)</f>
        <v>Yes</v>
      </c>
    </row>
    <row r="747" spans="1:29" x14ac:dyDescent="0.25">
      <c r="A747" s="2" t="s">
        <v>4694</v>
      </c>
      <c r="B747" s="3">
        <v>43539</v>
      </c>
      <c r="C747" s="2" t="s">
        <v>4695</v>
      </c>
      <c r="D747" t="s">
        <v>6174</v>
      </c>
      <c r="E747" s="2">
        <v>6</v>
      </c>
      <c r="F747" s="2" t="str">
        <f>_xlfn.XLOOKUP(C747,customers!$A$2:$A$1001,customers!$B$2:$B$1001,,0)</f>
        <v>Samuele Klaaassen</v>
      </c>
      <c r="G747" s="2" t="str">
        <f>_xlfn.XLOOKUP(C747,customers!$A$1:$A$1001,customers!$G$1:$G$1001,,0)</f>
        <v>United States</v>
      </c>
      <c r="H747" t="str">
        <f>INDEX(products!$A$1:$G$49,MATCH(RFM_prep!$D747,products!$A$1:$A$49,0),MATCH(RFM_prep!H$2,products!$A$1:$G$1,0))</f>
        <v>Rob</v>
      </c>
      <c r="I747">
        <f>INDEX(products!$A$1:$G$49,MATCH(RFM_prep!$D747,products!$A$1:$A$49,0),MATCH(RFM_prep!I$2,products!$A$1:$G$1,0))</f>
        <v>2.9849999999999999</v>
      </c>
      <c r="J747">
        <f>I747*E747</f>
        <v>17.91</v>
      </c>
      <c r="K747" t="str">
        <f>_xlfn.XLOOKUP(C747,customers!$A$2:$A$1001,customers!$I$2:$I$1001,,0)</f>
        <v>Yes</v>
      </c>
      <c r="L747" t="str">
        <f t="shared" si="55"/>
        <v>1254</v>
      </c>
      <c r="N747" s="6" t="s">
        <v>3873</v>
      </c>
      <c r="O747" s="8">
        <v>44321</v>
      </c>
      <c r="P747" s="7">
        <v>1</v>
      </c>
      <c r="Q747" s="7">
        <v>11.94</v>
      </c>
      <c r="S747" t="s">
        <v>3873</v>
      </c>
      <c r="T747" s="8">
        <v>44321</v>
      </c>
      <c r="U747">
        <v>1</v>
      </c>
      <c r="V747">
        <v>11.94</v>
      </c>
      <c r="W747" s="7">
        <v>472</v>
      </c>
      <c r="X747">
        <f t="shared" si="56"/>
        <v>6</v>
      </c>
      <c r="Y747">
        <f t="shared" si="57"/>
        <v>0</v>
      </c>
      <c r="Z747">
        <f t="shared" si="58"/>
        <v>1</v>
      </c>
      <c r="AA747" s="10">
        <f t="shared" si="59"/>
        <v>2.3333333333333335</v>
      </c>
      <c r="AB747"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At Risk</v>
      </c>
      <c r="AC747" t="str">
        <f>_xlfn.XLOOKUP(table_RFM_processed[[#This Row],[Customer ID]],table_RFM_preprocess[Customer ID],table_RFM_preprocess[Loyalty Card],,0)</f>
        <v>Yes</v>
      </c>
    </row>
    <row r="748" spans="1:29" x14ac:dyDescent="0.25">
      <c r="A748" s="2" t="s">
        <v>4699</v>
      </c>
      <c r="B748" s="3">
        <v>44557</v>
      </c>
      <c r="C748" s="2" t="s">
        <v>4700</v>
      </c>
      <c r="D748" t="s">
        <v>6144</v>
      </c>
      <c r="E748" s="2">
        <v>2</v>
      </c>
      <c r="F748" s="2" t="str">
        <f>_xlfn.XLOOKUP(C748,customers!$A$2:$A$1001,customers!$B$2:$B$1001,,0)</f>
        <v>Jordana Halden</v>
      </c>
      <c r="G748" s="2" t="str">
        <f>_xlfn.XLOOKUP(C748,customers!$A$1:$A$1001,customers!$G$1:$G$1001,,0)</f>
        <v>Ireland</v>
      </c>
      <c r="H748" t="str">
        <f>INDEX(products!$A$1:$G$49,MATCH(RFM_prep!$D748,products!$A$1:$A$49,0),MATCH(RFM_prep!H$2,products!$A$1:$G$1,0))</f>
        <v>Exc</v>
      </c>
      <c r="I748">
        <f>INDEX(products!$A$1:$G$49,MATCH(RFM_prep!$D748,products!$A$1:$A$49,0),MATCH(RFM_prep!I$2,products!$A$1:$G$1,0))</f>
        <v>7.29</v>
      </c>
      <c r="J748">
        <f>I748*E748</f>
        <v>14.58</v>
      </c>
      <c r="K748" t="str">
        <f>_xlfn.XLOOKUP(C748,customers!$A$2:$A$1001,customers!$I$2:$I$1001,,0)</f>
        <v>No</v>
      </c>
      <c r="L748" t="str">
        <f t="shared" si="55"/>
        <v>236</v>
      </c>
      <c r="N748" s="6" t="s">
        <v>2483</v>
      </c>
      <c r="O748" s="8">
        <v>43860</v>
      </c>
      <c r="P748" s="7">
        <v>1</v>
      </c>
      <c r="Q748" s="7">
        <v>27</v>
      </c>
      <c r="S748" t="s">
        <v>2483</v>
      </c>
      <c r="T748" s="8">
        <v>43860</v>
      </c>
      <c r="U748">
        <v>1</v>
      </c>
      <c r="V748">
        <v>27</v>
      </c>
      <c r="W748" s="7">
        <v>933</v>
      </c>
      <c r="X748">
        <f t="shared" si="56"/>
        <v>2</v>
      </c>
      <c r="Y748">
        <f t="shared" si="57"/>
        <v>0</v>
      </c>
      <c r="Z748">
        <f t="shared" si="58"/>
        <v>4</v>
      </c>
      <c r="AA748" s="10">
        <f t="shared" si="59"/>
        <v>2</v>
      </c>
      <c r="AB748"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At Risk</v>
      </c>
      <c r="AC748" t="str">
        <f>_xlfn.XLOOKUP(table_RFM_processed[[#This Row],[Customer ID]],table_RFM_preprocess[Customer ID],table_RFM_preprocess[Loyalty Card],,0)</f>
        <v>Yes</v>
      </c>
    </row>
    <row r="749" spans="1:29" x14ac:dyDescent="0.25">
      <c r="A749" s="2" t="s">
        <v>4705</v>
      </c>
      <c r="B749" s="3">
        <v>43741</v>
      </c>
      <c r="C749" s="2" t="s">
        <v>4706</v>
      </c>
      <c r="D749" t="s">
        <v>6155</v>
      </c>
      <c r="E749" s="2">
        <v>3</v>
      </c>
      <c r="F749" s="2" t="str">
        <f>_xlfn.XLOOKUP(C749,customers!$A$2:$A$1001,customers!$B$2:$B$1001,,0)</f>
        <v>Hussein Olliff</v>
      </c>
      <c r="G749" s="2" t="str">
        <f>_xlfn.XLOOKUP(C749,customers!$A$1:$A$1001,customers!$G$1:$G$1001,,0)</f>
        <v>Ireland</v>
      </c>
      <c r="H749" t="str">
        <f>INDEX(products!$A$1:$G$49,MATCH(RFM_prep!$D749,products!$A$1:$A$49,0),MATCH(RFM_prep!H$2,products!$A$1:$G$1,0))</f>
        <v>Ara</v>
      </c>
      <c r="I749">
        <f>INDEX(products!$A$1:$G$49,MATCH(RFM_prep!$D749,products!$A$1:$A$49,0),MATCH(RFM_prep!I$2,products!$A$1:$G$1,0))</f>
        <v>11.25</v>
      </c>
      <c r="J749">
        <f>I749*E749</f>
        <v>33.75</v>
      </c>
      <c r="K749" t="str">
        <f>_xlfn.XLOOKUP(C749,customers!$A$2:$A$1001,customers!$I$2:$I$1001,,0)</f>
        <v>No</v>
      </c>
      <c r="L749" t="str">
        <f t="shared" si="55"/>
        <v>1052</v>
      </c>
      <c r="N749" s="6" t="s">
        <v>3623</v>
      </c>
      <c r="O749" s="8">
        <v>43737</v>
      </c>
      <c r="P749" s="7">
        <v>1</v>
      </c>
      <c r="Q749" s="7">
        <v>54.969999999999992</v>
      </c>
      <c r="S749" t="s">
        <v>3623</v>
      </c>
      <c r="T749" s="8">
        <v>43737</v>
      </c>
      <c r="U749">
        <v>1</v>
      </c>
      <c r="V749">
        <v>54.969999999999992</v>
      </c>
      <c r="W749" s="7">
        <v>1056</v>
      </c>
      <c r="X749">
        <f t="shared" si="56"/>
        <v>1</v>
      </c>
      <c r="Y749">
        <f t="shared" si="57"/>
        <v>0</v>
      </c>
      <c r="Z749">
        <f t="shared" si="58"/>
        <v>7</v>
      </c>
      <c r="AA749" s="10">
        <f t="shared" si="59"/>
        <v>2.6666666666666665</v>
      </c>
      <c r="AB749"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At Risk</v>
      </c>
      <c r="AC749" t="str">
        <f>_xlfn.XLOOKUP(table_RFM_processed[[#This Row],[Customer ID]],table_RFM_preprocess[Customer ID],table_RFM_preprocess[Loyalty Card],,0)</f>
        <v>Yes</v>
      </c>
    </row>
    <row r="750" spans="1:29" x14ac:dyDescent="0.25">
      <c r="A750" s="2" t="s">
        <v>4711</v>
      </c>
      <c r="B750" s="3">
        <v>43501</v>
      </c>
      <c r="C750" s="2" t="s">
        <v>4712</v>
      </c>
      <c r="D750" t="s">
        <v>6160</v>
      </c>
      <c r="E750" s="2">
        <v>4</v>
      </c>
      <c r="F750" s="2" t="str">
        <f>_xlfn.XLOOKUP(C750,customers!$A$2:$A$1001,customers!$B$2:$B$1001,,0)</f>
        <v>Teddi Quadri</v>
      </c>
      <c r="G750" s="2" t="str">
        <f>_xlfn.XLOOKUP(C750,customers!$A$1:$A$1001,customers!$G$1:$G$1001,,0)</f>
        <v>Ireland</v>
      </c>
      <c r="H750" t="str">
        <f>INDEX(products!$A$1:$G$49,MATCH(RFM_prep!$D750,products!$A$1:$A$49,0),MATCH(RFM_prep!H$2,products!$A$1:$G$1,0))</f>
        <v>Lib</v>
      </c>
      <c r="I750">
        <f>INDEX(products!$A$1:$G$49,MATCH(RFM_prep!$D750,products!$A$1:$A$49,0),MATCH(RFM_prep!I$2,products!$A$1:$G$1,0))</f>
        <v>8.73</v>
      </c>
      <c r="J750">
        <f>I750*E750</f>
        <v>34.92</v>
      </c>
      <c r="K750" t="str">
        <f>_xlfn.XLOOKUP(C750,customers!$A$2:$A$1001,customers!$I$2:$I$1001,,0)</f>
        <v>Yes</v>
      </c>
      <c r="L750" t="str">
        <f t="shared" si="55"/>
        <v>1292</v>
      </c>
      <c r="N750" s="6" t="s">
        <v>3392</v>
      </c>
      <c r="O750" s="8">
        <v>44691</v>
      </c>
      <c r="P750" s="7">
        <v>1</v>
      </c>
      <c r="Q750" s="7">
        <v>79.25</v>
      </c>
      <c r="S750" t="s">
        <v>3392</v>
      </c>
      <c r="T750" s="8">
        <v>44691</v>
      </c>
      <c r="U750">
        <v>1</v>
      </c>
      <c r="V750">
        <v>79.25</v>
      </c>
      <c r="W750" s="7">
        <v>102</v>
      </c>
      <c r="X750">
        <f t="shared" si="56"/>
        <v>9</v>
      </c>
      <c r="Y750">
        <f t="shared" si="57"/>
        <v>0</v>
      </c>
      <c r="Z750">
        <f t="shared" si="58"/>
        <v>8</v>
      </c>
      <c r="AA750" s="10">
        <f t="shared" si="59"/>
        <v>5.666666666666667</v>
      </c>
      <c r="AB750"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Need Attention</v>
      </c>
      <c r="AC750" t="str">
        <f>_xlfn.XLOOKUP(table_RFM_processed[[#This Row],[Customer ID]],table_RFM_preprocess[Customer ID],table_RFM_preprocess[Loyalty Card],,0)</f>
        <v>No</v>
      </c>
    </row>
    <row r="751" spans="1:29" x14ac:dyDescent="0.25">
      <c r="A751" s="2" t="s">
        <v>4717</v>
      </c>
      <c r="B751" s="3">
        <v>44074</v>
      </c>
      <c r="C751" s="2" t="s">
        <v>4718</v>
      </c>
      <c r="D751" t="s">
        <v>6144</v>
      </c>
      <c r="E751" s="2">
        <v>2</v>
      </c>
      <c r="F751" s="2" t="str">
        <f>_xlfn.XLOOKUP(C751,customers!$A$2:$A$1001,customers!$B$2:$B$1001,,0)</f>
        <v>Felita Eshmade</v>
      </c>
      <c r="G751" s="2" t="str">
        <f>_xlfn.XLOOKUP(C751,customers!$A$1:$A$1001,customers!$G$1:$G$1001,,0)</f>
        <v>United States</v>
      </c>
      <c r="H751" t="str">
        <f>INDEX(products!$A$1:$G$49,MATCH(RFM_prep!$D751,products!$A$1:$A$49,0),MATCH(RFM_prep!H$2,products!$A$1:$G$1,0))</f>
        <v>Exc</v>
      </c>
      <c r="I751">
        <f>INDEX(products!$A$1:$G$49,MATCH(RFM_prep!$D751,products!$A$1:$A$49,0),MATCH(RFM_prep!I$2,products!$A$1:$G$1,0))</f>
        <v>7.29</v>
      </c>
      <c r="J751">
        <f>I751*E751</f>
        <v>14.58</v>
      </c>
      <c r="K751" t="str">
        <f>_xlfn.XLOOKUP(C751,customers!$A$2:$A$1001,customers!$I$2:$I$1001,,0)</f>
        <v>No</v>
      </c>
      <c r="L751" t="str">
        <f t="shared" si="55"/>
        <v>719</v>
      </c>
      <c r="N751" s="6" t="s">
        <v>2459</v>
      </c>
      <c r="O751" s="8">
        <v>44743</v>
      </c>
      <c r="P751" s="7">
        <v>1</v>
      </c>
      <c r="Q751" s="7">
        <v>14.339999999999998</v>
      </c>
      <c r="S751" t="s">
        <v>2459</v>
      </c>
      <c r="T751" s="8">
        <v>44743</v>
      </c>
      <c r="U751">
        <v>1</v>
      </c>
      <c r="V751">
        <v>14.339999999999998</v>
      </c>
      <c r="W751" s="7">
        <v>50</v>
      </c>
      <c r="X751">
        <f t="shared" si="56"/>
        <v>9</v>
      </c>
      <c r="Y751">
        <f t="shared" si="57"/>
        <v>0</v>
      </c>
      <c r="Z751">
        <f t="shared" si="58"/>
        <v>2</v>
      </c>
      <c r="AA751" s="10">
        <f t="shared" si="59"/>
        <v>3.6666666666666665</v>
      </c>
      <c r="AB751"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Need Attention</v>
      </c>
      <c r="AC751" t="str">
        <f>_xlfn.XLOOKUP(table_RFM_processed[[#This Row],[Customer ID]],table_RFM_preprocess[Customer ID],table_RFM_preprocess[Loyalty Card],,0)</f>
        <v>No</v>
      </c>
    </row>
    <row r="752" spans="1:29" x14ac:dyDescent="0.25">
      <c r="A752" s="2" t="s">
        <v>4723</v>
      </c>
      <c r="B752" s="3">
        <v>44209</v>
      </c>
      <c r="C752" s="2" t="s">
        <v>4724</v>
      </c>
      <c r="D752" t="s">
        <v>6163</v>
      </c>
      <c r="E752" s="2">
        <v>2</v>
      </c>
      <c r="F752" s="2" t="str">
        <f>_xlfn.XLOOKUP(C752,customers!$A$2:$A$1001,customers!$B$2:$B$1001,,0)</f>
        <v>Melodie OIlier</v>
      </c>
      <c r="G752" s="2" t="str">
        <f>_xlfn.XLOOKUP(C752,customers!$A$1:$A$1001,customers!$G$1:$G$1001,,0)</f>
        <v>Ireland</v>
      </c>
      <c r="H752" t="str">
        <f>INDEX(products!$A$1:$G$49,MATCH(RFM_prep!$D752,products!$A$1:$A$49,0),MATCH(RFM_prep!H$2,products!$A$1:$G$1,0))</f>
        <v>Rob</v>
      </c>
      <c r="I752">
        <f>INDEX(products!$A$1:$G$49,MATCH(RFM_prep!$D752,products!$A$1:$A$49,0),MATCH(RFM_prep!I$2,products!$A$1:$G$1,0))</f>
        <v>2.6849999999999996</v>
      </c>
      <c r="J752">
        <f>I752*E752</f>
        <v>5.3699999999999992</v>
      </c>
      <c r="K752" t="str">
        <f>_xlfn.XLOOKUP(C752,customers!$A$2:$A$1001,customers!$I$2:$I$1001,,0)</f>
        <v>Yes</v>
      </c>
      <c r="L752" t="str">
        <f t="shared" si="55"/>
        <v>584</v>
      </c>
      <c r="N752" s="6" t="s">
        <v>1562</v>
      </c>
      <c r="O752" s="8">
        <v>43845</v>
      </c>
      <c r="P752" s="7">
        <v>1</v>
      </c>
      <c r="Q752" s="7">
        <v>33.464999999999996</v>
      </c>
      <c r="S752" t="s">
        <v>1562</v>
      </c>
      <c r="T752" s="8">
        <v>43845</v>
      </c>
      <c r="U752">
        <v>1</v>
      </c>
      <c r="V752">
        <v>33.464999999999996</v>
      </c>
      <c r="W752" s="7">
        <v>948</v>
      </c>
      <c r="X752">
        <f t="shared" si="56"/>
        <v>2</v>
      </c>
      <c r="Y752">
        <f t="shared" si="57"/>
        <v>0</v>
      </c>
      <c r="Z752">
        <f t="shared" si="58"/>
        <v>4</v>
      </c>
      <c r="AA752" s="10">
        <f t="shared" si="59"/>
        <v>2</v>
      </c>
      <c r="AB752"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At Risk</v>
      </c>
      <c r="AC752" t="str">
        <f>_xlfn.XLOOKUP(table_RFM_processed[[#This Row],[Customer ID]],table_RFM_preprocess[Customer ID],table_RFM_preprocess[Loyalty Card],,0)</f>
        <v>Yes</v>
      </c>
    </row>
    <row r="753" spans="1:29" x14ac:dyDescent="0.25">
      <c r="A753" s="2" t="s">
        <v>4730</v>
      </c>
      <c r="B753" s="3">
        <v>44277</v>
      </c>
      <c r="C753" s="2" t="s">
        <v>4731</v>
      </c>
      <c r="D753" t="s">
        <v>6146</v>
      </c>
      <c r="E753" s="2">
        <v>1</v>
      </c>
      <c r="F753" s="2" t="str">
        <f>_xlfn.XLOOKUP(C753,customers!$A$2:$A$1001,customers!$B$2:$B$1001,,0)</f>
        <v>Hazel Iacopini</v>
      </c>
      <c r="G753" s="2" t="str">
        <f>_xlfn.XLOOKUP(C753,customers!$A$1:$A$1001,customers!$G$1:$G$1001,,0)</f>
        <v>United States</v>
      </c>
      <c r="H753" t="str">
        <f>INDEX(products!$A$1:$G$49,MATCH(RFM_prep!$D753,products!$A$1:$A$49,0),MATCH(RFM_prep!H$2,products!$A$1:$G$1,0))</f>
        <v>Rob</v>
      </c>
      <c r="I753">
        <f>INDEX(products!$A$1:$G$49,MATCH(RFM_prep!$D753,products!$A$1:$A$49,0),MATCH(RFM_prep!I$2,products!$A$1:$G$1,0))</f>
        <v>5.97</v>
      </c>
      <c r="J753">
        <f>I753*E753</f>
        <v>5.97</v>
      </c>
      <c r="K753" t="str">
        <f>_xlfn.XLOOKUP(C753,customers!$A$2:$A$1001,customers!$I$2:$I$1001,,0)</f>
        <v>Yes</v>
      </c>
      <c r="L753" t="str">
        <f t="shared" si="55"/>
        <v>516</v>
      </c>
      <c r="N753" s="6" t="s">
        <v>2274</v>
      </c>
      <c r="O753" s="8">
        <v>43641</v>
      </c>
      <c r="P753" s="7">
        <v>1</v>
      </c>
      <c r="Q753" s="7">
        <v>204.92999999999995</v>
      </c>
      <c r="S753" t="s">
        <v>2274</v>
      </c>
      <c r="T753" s="8">
        <v>43641</v>
      </c>
      <c r="U753">
        <v>1</v>
      </c>
      <c r="V753">
        <v>204.92999999999995</v>
      </c>
      <c r="W753" s="7">
        <v>1152</v>
      </c>
      <c r="X753">
        <f t="shared" si="56"/>
        <v>1</v>
      </c>
      <c r="Y753">
        <f t="shared" si="57"/>
        <v>0</v>
      </c>
      <c r="Z753">
        <f t="shared" si="58"/>
        <v>9</v>
      </c>
      <c r="AA753" s="10">
        <f t="shared" si="59"/>
        <v>3.3333333333333335</v>
      </c>
      <c r="AB753"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Need Attention</v>
      </c>
      <c r="AC753" t="str">
        <f>_xlfn.XLOOKUP(table_RFM_processed[[#This Row],[Customer ID]],table_RFM_preprocess[Customer ID],table_RFM_preprocess[Loyalty Card],,0)</f>
        <v>No</v>
      </c>
    </row>
    <row r="754" spans="1:29" x14ac:dyDescent="0.25">
      <c r="A754" s="2" t="s">
        <v>4735</v>
      </c>
      <c r="B754" s="3">
        <v>43847</v>
      </c>
      <c r="C754" s="2" t="s">
        <v>4736</v>
      </c>
      <c r="D754" t="s">
        <v>6161</v>
      </c>
      <c r="E754" s="2">
        <v>2</v>
      </c>
      <c r="F754" s="2" t="str">
        <f>_xlfn.XLOOKUP(C754,customers!$A$2:$A$1001,customers!$B$2:$B$1001,,0)</f>
        <v>Vinny Shoebotham</v>
      </c>
      <c r="G754" s="2" t="str">
        <f>_xlfn.XLOOKUP(C754,customers!$A$1:$A$1001,customers!$G$1:$G$1001,,0)</f>
        <v>United States</v>
      </c>
      <c r="H754" t="str">
        <f>INDEX(products!$A$1:$G$49,MATCH(RFM_prep!$D754,products!$A$1:$A$49,0),MATCH(RFM_prep!H$2,products!$A$1:$G$1,0))</f>
        <v>Lib</v>
      </c>
      <c r="I754">
        <f>INDEX(products!$A$1:$G$49,MATCH(RFM_prep!$D754,products!$A$1:$A$49,0),MATCH(RFM_prep!I$2,products!$A$1:$G$1,0))</f>
        <v>9.51</v>
      </c>
      <c r="J754">
        <f>I754*E754</f>
        <v>19.02</v>
      </c>
      <c r="K754" t="str">
        <f>_xlfn.XLOOKUP(C754,customers!$A$2:$A$1001,customers!$I$2:$I$1001,,0)</f>
        <v>No</v>
      </c>
      <c r="L754" t="str">
        <f t="shared" si="55"/>
        <v>946</v>
      </c>
      <c r="N754" s="6" t="s">
        <v>5124</v>
      </c>
      <c r="O754" s="8">
        <v>43510</v>
      </c>
      <c r="P754" s="7">
        <v>1</v>
      </c>
      <c r="Q754" s="7">
        <v>55</v>
      </c>
      <c r="S754" t="s">
        <v>5124</v>
      </c>
      <c r="T754" s="8">
        <v>43510</v>
      </c>
      <c r="U754">
        <v>1</v>
      </c>
      <c r="V754">
        <v>55</v>
      </c>
      <c r="W754" s="7">
        <v>1283</v>
      </c>
      <c r="X754">
        <f t="shared" si="56"/>
        <v>0</v>
      </c>
      <c r="Y754">
        <f t="shared" si="57"/>
        <v>0</v>
      </c>
      <c r="Z754">
        <f t="shared" si="58"/>
        <v>7</v>
      </c>
      <c r="AA754" s="10">
        <f t="shared" si="59"/>
        <v>2.3333333333333335</v>
      </c>
      <c r="AB754"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At Risk</v>
      </c>
      <c r="AC754" t="str">
        <f>_xlfn.XLOOKUP(table_RFM_processed[[#This Row],[Customer ID]],table_RFM_preprocess[Customer ID],table_RFM_preprocess[Loyalty Card],,0)</f>
        <v>Yes</v>
      </c>
    </row>
    <row r="755" spans="1:29" x14ac:dyDescent="0.25">
      <c r="A755" s="2" t="s">
        <v>4741</v>
      </c>
      <c r="B755" s="3">
        <v>43648</v>
      </c>
      <c r="C755" s="2" t="s">
        <v>4742</v>
      </c>
      <c r="D755" t="s">
        <v>6141</v>
      </c>
      <c r="E755" s="2">
        <v>2</v>
      </c>
      <c r="F755" s="2" t="str">
        <f>_xlfn.XLOOKUP(C755,customers!$A$2:$A$1001,customers!$B$2:$B$1001,,0)</f>
        <v>Bran Sterke</v>
      </c>
      <c r="G755" s="2" t="str">
        <f>_xlfn.XLOOKUP(C755,customers!$A$1:$A$1001,customers!$G$1:$G$1001,,0)</f>
        <v>United States</v>
      </c>
      <c r="H755" t="str">
        <f>INDEX(products!$A$1:$G$49,MATCH(RFM_prep!$D755,products!$A$1:$A$49,0),MATCH(RFM_prep!H$2,products!$A$1:$G$1,0))</f>
        <v>Exc</v>
      </c>
      <c r="I755">
        <f>INDEX(products!$A$1:$G$49,MATCH(RFM_prep!$D755,products!$A$1:$A$49,0),MATCH(RFM_prep!I$2,products!$A$1:$G$1,0))</f>
        <v>13.75</v>
      </c>
      <c r="J755">
        <f>I755*E755</f>
        <v>27.5</v>
      </c>
      <c r="K755" t="str">
        <f>_xlfn.XLOOKUP(C755,customers!$A$2:$A$1001,customers!$I$2:$I$1001,,0)</f>
        <v>Yes</v>
      </c>
      <c r="L755" t="str">
        <f t="shared" si="55"/>
        <v>1145</v>
      </c>
      <c r="N755" s="6" t="s">
        <v>3500</v>
      </c>
      <c r="O755" s="8">
        <v>44330</v>
      </c>
      <c r="P755" s="7">
        <v>1</v>
      </c>
      <c r="Q755" s="7">
        <v>16.5</v>
      </c>
      <c r="S755" t="s">
        <v>3500</v>
      </c>
      <c r="T755" s="8">
        <v>44330</v>
      </c>
      <c r="U755">
        <v>1</v>
      </c>
      <c r="V755">
        <v>16.5</v>
      </c>
      <c r="W755" s="7">
        <v>463</v>
      </c>
      <c r="X755">
        <f t="shared" si="56"/>
        <v>6</v>
      </c>
      <c r="Y755">
        <f t="shared" si="57"/>
        <v>0</v>
      </c>
      <c r="Z755">
        <f t="shared" si="58"/>
        <v>2</v>
      </c>
      <c r="AA755" s="10">
        <f t="shared" si="59"/>
        <v>2.6666666666666665</v>
      </c>
      <c r="AB755"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At Risk</v>
      </c>
      <c r="AC755" t="str">
        <f>_xlfn.XLOOKUP(table_RFM_processed[[#This Row],[Customer ID]],table_RFM_preprocess[Customer ID],table_RFM_preprocess[Loyalty Card],,0)</f>
        <v>Yes</v>
      </c>
    </row>
    <row r="756" spans="1:29" x14ac:dyDescent="0.25">
      <c r="A756" s="2" t="s">
        <v>4747</v>
      </c>
      <c r="B756" s="3">
        <v>44704</v>
      </c>
      <c r="C756" s="2" t="s">
        <v>4748</v>
      </c>
      <c r="D756" t="s">
        <v>6158</v>
      </c>
      <c r="E756" s="2">
        <v>5</v>
      </c>
      <c r="F756" s="2" t="str">
        <f>_xlfn.XLOOKUP(C756,customers!$A$2:$A$1001,customers!$B$2:$B$1001,,0)</f>
        <v>Simone Capon</v>
      </c>
      <c r="G756" s="2" t="str">
        <f>_xlfn.XLOOKUP(C756,customers!$A$1:$A$1001,customers!$G$1:$G$1001,,0)</f>
        <v>United States</v>
      </c>
      <c r="H756" t="str">
        <f>INDEX(products!$A$1:$G$49,MATCH(RFM_prep!$D756,products!$A$1:$A$49,0),MATCH(RFM_prep!H$2,products!$A$1:$G$1,0))</f>
        <v>Ara</v>
      </c>
      <c r="I756">
        <f>INDEX(products!$A$1:$G$49,MATCH(RFM_prep!$D756,products!$A$1:$A$49,0),MATCH(RFM_prep!I$2,products!$A$1:$G$1,0))</f>
        <v>5.97</v>
      </c>
      <c r="J756">
        <f>I756*E756</f>
        <v>29.849999999999998</v>
      </c>
      <c r="K756" t="str">
        <f>_xlfn.XLOOKUP(C756,customers!$A$2:$A$1001,customers!$I$2:$I$1001,,0)</f>
        <v>No</v>
      </c>
      <c r="L756" t="str">
        <f t="shared" si="55"/>
        <v>89</v>
      </c>
      <c r="N756" s="6" t="s">
        <v>6077</v>
      </c>
      <c r="O756" s="8">
        <v>43897</v>
      </c>
      <c r="P756" s="7">
        <v>1</v>
      </c>
      <c r="Q756" s="7">
        <v>29.849999999999998</v>
      </c>
      <c r="S756" t="s">
        <v>6077</v>
      </c>
      <c r="T756" s="8">
        <v>43897</v>
      </c>
      <c r="U756">
        <v>1</v>
      </c>
      <c r="V756">
        <v>29.849999999999998</v>
      </c>
      <c r="W756" s="7">
        <v>896</v>
      </c>
      <c r="X756">
        <f t="shared" si="56"/>
        <v>2</v>
      </c>
      <c r="Y756">
        <f t="shared" si="57"/>
        <v>0</v>
      </c>
      <c r="Z756">
        <f t="shared" si="58"/>
        <v>4</v>
      </c>
      <c r="AA756" s="10">
        <f t="shared" si="59"/>
        <v>2</v>
      </c>
      <c r="AB756"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At Risk</v>
      </c>
      <c r="AC756" t="str">
        <f>_xlfn.XLOOKUP(table_RFM_processed[[#This Row],[Customer ID]],table_RFM_preprocess[Customer ID],table_RFM_preprocess[Loyalty Card],,0)</f>
        <v>Yes</v>
      </c>
    </row>
    <row r="757" spans="1:29" x14ac:dyDescent="0.25">
      <c r="A757" s="2" t="s">
        <v>4753</v>
      </c>
      <c r="B757" s="3">
        <v>44726</v>
      </c>
      <c r="C757" s="2" t="s">
        <v>4434</v>
      </c>
      <c r="D757" t="s">
        <v>6154</v>
      </c>
      <c r="E757" s="2">
        <v>6</v>
      </c>
      <c r="F757" s="2" t="str">
        <f>_xlfn.XLOOKUP(C757,customers!$A$2:$A$1001,customers!$B$2:$B$1001,,0)</f>
        <v>Jimmy Dymoke</v>
      </c>
      <c r="G757" s="2" t="str">
        <f>_xlfn.XLOOKUP(C757,customers!$A$1:$A$1001,customers!$G$1:$G$1001,,0)</f>
        <v>Ireland</v>
      </c>
      <c r="H757" t="str">
        <f>INDEX(products!$A$1:$G$49,MATCH(RFM_prep!$D757,products!$A$1:$A$49,0),MATCH(RFM_prep!H$2,products!$A$1:$G$1,0))</f>
        <v>Ara</v>
      </c>
      <c r="I757">
        <f>INDEX(products!$A$1:$G$49,MATCH(RFM_prep!$D757,products!$A$1:$A$49,0),MATCH(RFM_prep!I$2,products!$A$1:$G$1,0))</f>
        <v>2.9849999999999999</v>
      </c>
      <c r="J757">
        <f>I757*E757</f>
        <v>17.91</v>
      </c>
      <c r="K757" t="str">
        <f>_xlfn.XLOOKUP(C757,customers!$A$2:$A$1001,customers!$I$2:$I$1001,,0)</f>
        <v>No</v>
      </c>
      <c r="L757" t="str">
        <f t="shared" si="55"/>
        <v>67</v>
      </c>
      <c r="N757" s="6" t="s">
        <v>2435</v>
      </c>
      <c r="O757" s="8">
        <v>43849</v>
      </c>
      <c r="P757" s="7">
        <v>1</v>
      </c>
      <c r="Q757" s="7">
        <v>59.75</v>
      </c>
      <c r="S757" t="s">
        <v>2435</v>
      </c>
      <c r="T757" s="8">
        <v>43849</v>
      </c>
      <c r="U757">
        <v>1</v>
      </c>
      <c r="V757">
        <v>59.75</v>
      </c>
      <c r="W757" s="7">
        <v>944</v>
      </c>
      <c r="X757">
        <f t="shared" si="56"/>
        <v>2</v>
      </c>
      <c r="Y757">
        <f t="shared" si="57"/>
        <v>0</v>
      </c>
      <c r="Z757">
        <f t="shared" si="58"/>
        <v>7</v>
      </c>
      <c r="AA757" s="10">
        <f t="shared" si="59"/>
        <v>3</v>
      </c>
      <c r="AB757"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Need Attention</v>
      </c>
      <c r="AC757" t="str">
        <f>_xlfn.XLOOKUP(table_RFM_processed[[#This Row],[Customer ID]],table_RFM_preprocess[Customer ID],table_RFM_preprocess[Loyalty Card],,0)</f>
        <v>No</v>
      </c>
    </row>
    <row r="758" spans="1:29" x14ac:dyDescent="0.25">
      <c r="A758" s="2" t="s">
        <v>4758</v>
      </c>
      <c r="B758" s="3">
        <v>44397</v>
      </c>
      <c r="C758" s="2" t="s">
        <v>4759</v>
      </c>
      <c r="D758" t="s">
        <v>6145</v>
      </c>
      <c r="E758" s="2">
        <v>6</v>
      </c>
      <c r="F758" s="2" t="str">
        <f>_xlfn.XLOOKUP(C758,customers!$A$2:$A$1001,customers!$B$2:$B$1001,,0)</f>
        <v>Foster Constance</v>
      </c>
      <c r="G758" s="2" t="str">
        <f>_xlfn.XLOOKUP(C758,customers!$A$1:$A$1001,customers!$G$1:$G$1001,,0)</f>
        <v>United States</v>
      </c>
      <c r="H758" t="str">
        <f>INDEX(products!$A$1:$G$49,MATCH(RFM_prep!$D758,products!$A$1:$A$49,0),MATCH(RFM_prep!H$2,products!$A$1:$G$1,0))</f>
        <v>Lib</v>
      </c>
      <c r="I758">
        <f>INDEX(products!$A$1:$G$49,MATCH(RFM_prep!$D758,products!$A$1:$A$49,0),MATCH(RFM_prep!I$2,products!$A$1:$G$1,0))</f>
        <v>4.7549999999999999</v>
      </c>
      <c r="J758">
        <f>I758*E758</f>
        <v>28.53</v>
      </c>
      <c r="K758" t="str">
        <f>_xlfn.XLOOKUP(C758,customers!$A$2:$A$1001,customers!$I$2:$I$1001,,0)</f>
        <v>No</v>
      </c>
      <c r="L758" t="str">
        <f t="shared" si="55"/>
        <v>396</v>
      </c>
      <c r="N758" s="6" t="s">
        <v>4843</v>
      </c>
      <c r="O758" s="8">
        <v>44092</v>
      </c>
      <c r="P758" s="7">
        <v>1</v>
      </c>
      <c r="Q758" s="7">
        <v>9.9499999999999993</v>
      </c>
      <c r="S758" t="s">
        <v>4843</v>
      </c>
      <c r="T758" s="8">
        <v>44092</v>
      </c>
      <c r="U758">
        <v>1</v>
      </c>
      <c r="V758">
        <v>9.9499999999999993</v>
      </c>
      <c r="W758" s="7">
        <v>701</v>
      </c>
      <c r="X758">
        <f t="shared" si="56"/>
        <v>3</v>
      </c>
      <c r="Y758">
        <f t="shared" si="57"/>
        <v>0</v>
      </c>
      <c r="Z758">
        <f t="shared" si="58"/>
        <v>1</v>
      </c>
      <c r="AA758" s="10">
        <f t="shared" si="59"/>
        <v>1.3333333333333333</v>
      </c>
      <c r="AB758"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At Risk</v>
      </c>
      <c r="AC758" t="str">
        <f>_xlfn.XLOOKUP(table_RFM_processed[[#This Row],[Customer ID]],table_RFM_preprocess[Customer ID],table_RFM_preprocess[Loyalty Card],,0)</f>
        <v>No</v>
      </c>
    </row>
    <row r="759" spans="1:29" x14ac:dyDescent="0.25">
      <c r="A759" s="2" t="s">
        <v>4764</v>
      </c>
      <c r="B759" s="3">
        <v>44715</v>
      </c>
      <c r="C759" s="2" t="s">
        <v>4765</v>
      </c>
      <c r="D759" t="s">
        <v>6177</v>
      </c>
      <c r="E759" s="2">
        <v>4</v>
      </c>
      <c r="F759" s="2" t="str">
        <f>_xlfn.XLOOKUP(C759,customers!$A$2:$A$1001,customers!$B$2:$B$1001,,0)</f>
        <v>Fernando Sulman</v>
      </c>
      <c r="G759" s="2" t="str">
        <f>_xlfn.XLOOKUP(C759,customers!$A$1:$A$1001,customers!$G$1:$G$1001,,0)</f>
        <v>United States</v>
      </c>
      <c r="H759" t="str">
        <f>INDEX(products!$A$1:$G$49,MATCH(RFM_prep!$D759,products!$A$1:$A$49,0),MATCH(RFM_prep!H$2,products!$A$1:$G$1,0))</f>
        <v>Rob</v>
      </c>
      <c r="I759">
        <f>INDEX(products!$A$1:$G$49,MATCH(RFM_prep!$D759,products!$A$1:$A$49,0),MATCH(RFM_prep!I$2,products!$A$1:$G$1,0))</f>
        <v>8.9499999999999993</v>
      </c>
      <c r="J759">
        <f>I759*E759</f>
        <v>35.799999999999997</v>
      </c>
      <c r="K759" t="str">
        <f>_xlfn.XLOOKUP(C759,customers!$A$2:$A$1001,customers!$I$2:$I$1001,,0)</f>
        <v>Yes</v>
      </c>
      <c r="L759" t="str">
        <f t="shared" si="55"/>
        <v>78</v>
      </c>
      <c r="N759" s="6" t="s">
        <v>5945</v>
      </c>
      <c r="O759" s="8">
        <v>43724</v>
      </c>
      <c r="P759" s="7">
        <v>1</v>
      </c>
      <c r="Q759" s="7">
        <v>29.849999999999998</v>
      </c>
      <c r="S759" t="s">
        <v>5945</v>
      </c>
      <c r="T759" s="8">
        <v>43724</v>
      </c>
      <c r="U759">
        <v>1</v>
      </c>
      <c r="V759">
        <v>29.849999999999998</v>
      </c>
      <c r="W759" s="7">
        <v>1069</v>
      </c>
      <c r="X759">
        <f t="shared" si="56"/>
        <v>1</v>
      </c>
      <c r="Y759">
        <f t="shared" si="57"/>
        <v>0</v>
      </c>
      <c r="Z759">
        <f t="shared" si="58"/>
        <v>4</v>
      </c>
      <c r="AA759" s="10">
        <f t="shared" si="59"/>
        <v>1.6666666666666667</v>
      </c>
      <c r="AB759"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At Risk</v>
      </c>
      <c r="AC759" t="str">
        <f>_xlfn.XLOOKUP(table_RFM_processed[[#This Row],[Customer ID]],table_RFM_preprocess[Customer ID],table_RFM_preprocess[Loyalty Card],,0)</f>
        <v>Yes</v>
      </c>
    </row>
    <row r="760" spans="1:29" x14ac:dyDescent="0.25">
      <c r="A760" s="2" t="s">
        <v>4770</v>
      </c>
      <c r="B760" s="3">
        <v>43977</v>
      </c>
      <c r="C760" s="2" t="s">
        <v>4771</v>
      </c>
      <c r="D760" t="s">
        <v>6158</v>
      </c>
      <c r="E760" s="2">
        <v>3</v>
      </c>
      <c r="F760" s="2" t="str">
        <f>_xlfn.XLOOKUP(C760,customers!$A$2:$A$1001,customers!$B$2:$B$1001,,0)</f>
        <v>Dorotea Hollyman</v>
      </c>
      <c r="G760" s="2" t="str">
        <f>_xlfn.XLOOKUP(C760,customers!$A$1:$A$1001,customers!$G$1:$G$1001,,0)</f>
        <v>United States</v>
      </c>
      <c r="H760" t="str">
        <f>INDEX(products!$A$1:$G$49,MATCH(RFM_prep!$D760,products!$A$1:$A$49,0),MATCH(RFM_prep!H$2,products!$A$1:$G$1,0))</f>
        <v>Ara</v>
      </c>
      <c r="I760">
        <f>INDEX(products!$A$1:$G$49,MATCH(RFM_prep!$D760,products!$A$1:$A$49,0),MATCH(RFM_prep!I$2,products!$A$1:$G$1,0))</f>
        <v>5.97</v>
      </c>
      <c r="J760">
        <f>I760*E760</f>
        <v>17.91</v>
      </c>
      <c r="K760" t="str">
        <f>_xlfn.XLOOKUP(C760,customers!$A$2:$A$1001,customers!$I$2:$I$1001,,0)</f>
        <v>Yes</v>
      </c>
      <c r="L760" t="str">
        <f t="shared" si="55"/>
        <v>816</v>
      </c>
      <c r="N760" s="6" t="s">
        <v>1147</v>
      </c>
      <c r="O760" s="8">
        <v>44656</v>
      </c>
      <c r="P760" s="7">
        <v>1</v>
      </c>
      <c r="Q760" s="7">
        <v>38.04</v>
      </c>
      <c r="S760" t="s">
        <v>1147</v>
      </c>
      <c r="T760" s="8">
        <v>44656</v>
      </c>
      <c r="U760">
        <v>1</v>
      </c>
      <c r="V760">
        <v>38.04</v>
      </c>
      <c r="W760" s="7">
        <v>137</v>
      </c>
      <c r="X760">
        <f t="shared" si="56"/>
        <v>9</v>
      </c>
      <c r="Y760">
        <f t="shared" si="57"/>
        <v>0</v>
      </c>
      <c r="Z760">
        <f t="shared" si="58"/>
        <v>5</v>
      </c>
      <c r="AA760" s="10">
        <f t="shared" si="59"/>
        <v>4.666666666666667</v>
      </c>
      <c r="AB760"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Need Attention</v>
      </c>
      <c r="AC760" t="str">
        <f>_xlfn.XLOOKUP(table_RFM_processed[[#This Row],[Customer ID]],table_RFM_preprocess[Customer ID],table_RFM_preprocess[Loyalty Card],,0)</f>
        <v>No</v>
      </c>
    </row>
    <row r="761" spans="1:29" x14ac:dyDescent="0.25">
      <c r="A761" s="2" t="s">
        <v>4776</v>
      </c>
      <c r="B761" s="3">
        <v>43672</v>
      </c>
      <c r="C761" s="2" t="s">
        <v>4777</v>
      </c>
      <c r="D761" t="s">
        <v>6177</v>
      </c>
      <c r="E761" s="2">
        <v>1</v>
      </c>
      <c r="F761" s="2" t="str">
        <f>_xlfn.XLOOKUP(C761,customers!$A$2:$A$1001,customers!$B$2:$B$1001,,0)</f>
        <v>Lorelei Nardoni</v>
      </c>
      <c r="G761" s="2" t="str">
        <f>_xlfn.XLOOKUP(C761,customers!$A$1:$A$1001,customers!$G$1:$G$1001,,0)</f>
        <v>United States</v>
      </c>
      <c r="H761" t="str">
        <f>INDEX(products!$A$1:$G$49,MATCH(RFM_prep!$D761,products!$A$1:$A$49,0),MATCH(RFM_prep!H$2,products!$A$1:$G$1,0))</f>
        <v>Rob</v>
      </c>
      <c r="I761">
        <f>INDEX(products!$A$1:$G$49,MATCH(RFM_prep!$D761,products!$A$1:$A$49,0),MATCH(RFM_prep!I$2,products!$A$1:$G$1,0))</f>
        <v>8.9499999999999993</v>
      </c>
      <c r="J761">
        <f>I761*E761</f>
        <v>8.9499999999999993</v>
      </c>
      <c r="K761" t="str">
        <f>_xlfn.XLOOKUP(C761,customers!$A$2:$A$1001,customers!$I$2:$I$1001,,0)</f>
        <v>No</v>
      </c>
      <c r="L761" t="str">
        <f t="shared" si="55"/>
        <v>1121</v>
      </c>
      <c r="N761" s="6" t="s">
        <v>2564</v>
      </c>
      <c r="O761" s="8">
        <v>44692</v>
      </c>
      <c r="P761" s="7">
        <v>1</v>
      </c>
      <c r="Q761" s="7">
        <v>63.249999999999993</v>
      </c>
      <c r="S761" t="s">
        <v>2564</v>
      </c>
      <c r="T761" s="8">
        <v>44692</v>
      </c>
      <c r="U761">
        <v>1</v>
      </c>
      <c r="V761">
        <v>63.249999999999993</v>
      </c>
      <c r="W761" s="7">
        <v>101</v>
      </c>
      <c r="X761">
        <f t="shared" si="56"/>
        <v>9</v>
      </c>
      <c r="Y761">
        <f t="shared" si="57"/>
        <v>0</v>
      </c>
      <c r="Z761">
        <f t="shared" si="58"/>
        <v>7</v>
      </c>
      <c r="AA761" s="10">
        <f t="shared" si="59"/>
        <v>5.333333333333333</v>
      </c>
      <c r="AB761"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Need Attention</v>
      </c>
      <c r="AC761" t="str">
        <f>_xlfn.XLOOKUP(table_RFM_processed[[#This Row],[Customer ID]],table_RFM_preprocess[Customer ID],table_RFM_preprocess[Loyalty Card],,0)</f>
        <v>No</v>
      </c>
    </row>
    <row r="762" spans="1:29" x14ac:dyDescent="0.25">
      <c r="A762" s="2" t="s">
        <v>4781</v>
      </c>
      <c r="B762" s="3">
        <v>44126</v>
      </c>
      <c r="C762" s="2" t="s">
        <v>4782</v>
      </c>
      <c r="D762" t="s">
        <v>6165</v>
      </c>
      <c r="E762" s="2">
        <v>1</v>
      </c>
      <c r="F762" s="2" t="str">
        <f>_xlfn.XLOOKUP(C762,customers!$A$2:$A$1001,customers!$B$2:$B$1001,,0)</f>
        <v>Dallas Yarham</v>
      </c>
      <c r="G762" s="2" t="str">
        <f>_xlfn.XLOOKUP(C762,customers!$A$1:$A$1001,customers!$G$1:$G$1001,,0)</f>
        <v>United States</v>
      </c>
      <c r="H762" t="str">
        <f>INDEX(products!$A$1:$G$49,MATCH(RFM_prep!$D762,products!$A$1:$A$49,0),MATCH(RFM_prep!H$2,products!$A$1:$G$1,0))</f>
        <v>Lib</v>
      </c>
      <c r="I762">
        <f>INDEX(products!$A$1:$G$49,MATCH(RFM_prep!$D762,products!$A$1:$A$49,0),MATCH(RFM_prep!I$2,products!$A$1:$G$1,0))</f>
        <v>29.784999999999997</v>
      </c>
      <c r="J762">
        <f>I762*E762</f>
        <v>29.784999999999997</v>
      </c>
      <c r="K762" t="str">
        <f>_xlfn.XLOOKUP(C762,customers!$A$2:$A$1001,customers!$I$2:$I$1001,,0)</f>
        <v>Yes</v>
      </c>
      <c r="L762" t="str">
        <f t="shared" si="55"/>
        <v>667</v>
      </c>
      <c r="N762" s="6" t="s">
        <v>1846</v>
      </c>
      <c r="O762" s="8">
        <v>43993</v>
      </c>
      <c r="P762" s="7">
        <v>1</v>
      </c>
      <c r="Q762" s="7">
        <v>155.24999999999997</v>
      </c>
      <c r="S762" t="s">
        <v>1846</v>
      </c>
      <c r="T762" s="8">
        <v>43993</v>
      </c>
      <c r="U762">
        <v>1</v>
      </c>
      <c r="V762">
        <v>155.24999999999997</v>
      </c>
      <c r="W762" s="7">
        <v>800</v>
      </c>
      <c r="X762">
        <f t="shared" si="56"/>
        <v>3</v>
      </c>
      <c r="Y762">
        <f t="shared" si="57"/>
        <v>0</v>
      </c>
      <c r="Z762">
        <f t="shared" si="58"/>
        <v>9</v>
      </c>
      <c r="AA762" s="10">
        <f t="shared" si="59"/>
        <v>4</v>
      </c>
      <c r="AB762"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Need Attention</v>
      </c>
      <c r="AC762" t="str">
        <f>_xlfn.XLOOKUP(table_RFM_processed[[#This Row],[Customer ID]],table_RFM_preprocess[Customer ID],table_RFM_preprocess[Loyalty Card],,0)</f>
        <v>Yes</v>
      </c>
    </row>
    <row r="763" spans="1:29" x14ac:dyDescent="0.25">
      <c r="A763" s="2" t="s">
        <v>4787</v>
      </c>
      <c r="B763" s="3">
        <v>44189</v>
      </c>
      <c r="C763" s="2" t="s">
        <v>4788</v>
      </c>
      <c r="D763" t="s">
        <v>6176</v>
      </c>
      <c r="E763" s="2">
        <v>5</v>
      </c>
      <c r="F763" s="2" t="str">
        <f>_xlfn.XLOOKUP(C763,customers!$A$2:$A$1001,customers!$B$2:$B$1001,,0)</f>
        <v>Arlana Ferrea</v>
      </c>
      <c r="G763" s="2" t="str">
        <f>_xlfn.XLOOKUP(C763,customers!$A$1:$A$1001,customers!$G$1:$G$1001,,0)</f>
        <v>United States</v>
      </c>
      <c r="H763" t="str">
        <f>INDEX(products!$A$1:$G$49,MATCH(RFM_prep!$D763,products!$A$1:$A$49,0),MATCH(RFM_prep!H$2,products!$A$1:$G$1,0))</f>
        <v>Exc</v>
      </c>
      <c r="I763">
        <f>INDEX(products!$A$1:$G$49,MATCH(RFM_prep!$D763,products!$A$1:$A$49,0),MATCH(RFM_prep!I$2,products!$A$1:$G$1,0))</f>
        <v>8.91</v>
      </c>
      <c r="J763">
        <f>I763*E763</f>
        <v>44.55</v>
      </c>
      <c r="K763" t="str">
        <f>_xlfn.XLOOKUP(C763,customers!$A$2:$A$1001,customers!$I$2:$I$1001,,0)</f>
        <v>No</v>
      </c>
      <c r="L763" t="str">
        <f t="shared" si="55"/>
        <v>604</v>
      </c>
      <c r="N763" s="6" t="s">
        <v>5990</v>
      </c>
      <c r="O763" s="8">
        <v>44493</v>
      </c>
      <c r="P763" s="7">
        <v>2</v>
      </c>
      <c r="Q763" s="7">
        <v>110.61000000000001</v>
      </c>
      <c r="S763" t="s">
        <v>5990</v>
      </c>
      <c r="T763" s="8">
        <v>44493</v>
      </c>
      <c r="U763">
        <v>2</v>
      </c>
      <c r="V763">
        <v>110.61000000000001</v>
      </c>
      <c r="W763" s="7">
        <v>300</v>
      </c>
      <c r="X763">
        <f t="shared" si="56"/>
        <v>7</v>
      </c>
      <c r="Y763">
        <f t="shared" si="57"/>
        <v>9</v>
      </c>
      <c r="Z763">
        <f t="shared" si="58"/>
        <v>9</v>
      </c>
      <c r="AA763" s="10">
        <f t="shared" si="59"/>
        <v>8.3333333333333339</v>
      </c>
      <c r="AB763"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Loyal</v>
      </c>
      <c r="AC763" t="str">
        <f>_xlfn.XLOOKUP(table_RFM_processed[[#This Row],[Customer ID]],table_RFM_preprocess[Customer ID],table_RFM_preprocess[Loyalty Card],,0)</f>
        <v>No</v>
      </c>
    </row>
    <row r="764" spans="1:29" x14ac:dyDescent="0.25">
      <c r="A764" s="2" t="s">
        <v>4792</v>
      </c>
      <c r="B764" s="3">
        <v>43714</v>
      </c>
      <c r="C764" s="2" t="s">
        <v>4793</v>
      </c>
      <c r="D764" t="s">
        <v>6171</v>
      </c>
      <c r="E764" s="2">
        <v>6</v>
      </c>
      <c r="F764" s="2" t="str">
        <f>_xlfn.XLOOKUP(C764,customers!$A$2:$A$1001,customers!$B$2:$B$1001,,0)</f>
        <v>Chuck Kendrick</v>
      </c>
      <c r="G764" s="2" t="str">
        <f>_xlfn.XLOOKUP(C764,customers!$A$1:$A$1001,customers!$G$1:$G$1001,,0)</f>
        <v>United States</v>
      </c>
      <c r="H764" t="str">
        <f>INDEX(products!$A$1:$G$49,MATCH(RFM_prep!$D764,products!$A$1:$A$49,0),MATCH(RFM_prep!H$2,products!$A$1:$G$1,0))</f>
        <v>Exc</v>
      </c>
      <c r="I764">
        <f>INDEX(products!$A$1:$G$49,MATCH(RFM_prep!$D764,products!$A$1:$A$49,0),MATCH(RFM_prep!I$2,products!$A$1:$G$1,0))</f>
        <v>14.85</v>
      </c>
      <c r="J764">
        <f>I764*E764</f>
        <v>89.1</v>
      </c>
      <c r="K764" t="str">
        <f>_xlfn.XLOOKUP(C764,customers!$A$2:$A$1001,customers!$I$2:$I$1001,,0)</f>
        <v>Yes</v>
      </c>
      <c r="L764" t="str">
        <f t="shared" si="55"/>
        <v>1079</v>
      </c>
      <c r="N764" s="6" t="s">
        <v>5440</v>
      </c>
      <c r="O764" s="8">
        <v>44253</v>
      </c>
      <c r="P764" s="7">
        <v>2</v>
      </c>
      <c r="Q764" s="7">
        <v>90.27000000000001</v>
      </c>
      <c r="S764" t="s">
        <v>5440</v>
      </c>
      <c r="T764" s="8">
        <v>44253</v>
      </c>
      <c r="U764">
        <v>2</v>
      </c>
      <c r="V764">
        <v>90.27000000000001</v>
      </c>
      <c r="W764" s="7">
        <v>540</v>
      </c>
      <c r="X764">
        <f t="shared" si="56"/>
        <v>5</v>
      </c>
      <c r="Y764">
        <f t="shared" si="57"/>
        <v>9</v>
      </c>
      <c r="Z764">
        <f t="shared" si="58"/>
        <v>9</v>
      </c>
      <c r="AA764" s="10">
        <f t="shared" si="59"/>
        <v>7.666666666666667</v>
      </c>
      <c r="AB764"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Promising</v>
      </c>
      <c r="AC764" t="str">
        <f>_xlfn.XLOOKUP(table_RFM_processed[[#This Row],[Customer ID]],table_RFM_preprocess[Customer ID],table_RFM_preprocess[Loyalty Card],,0)</f>
        <v>No</v>
      </c>
    </row>
    <row r="765" spans="1:29" x14ac:dyDescent="0.25">
      <c r="A765" s="2" t="s">
        <v>4797</v>
      </c>
      <c r="B765" s="3">
        <v>43563</v>
      </c>
      <c r="C765" s="2" t="s">
        <v>4798</v>
      </c>
      <c r="D765" t="s">
        <v>6160</v>
      </c>
      <c r="E765" s="2">
        <v>5</v>
      </c>
      <c r="F765" s="2" t="str">
        <f>_xlfn.XLOOKUP(C765,customers!$A$2:$A$1001,customers!$B$2:$B$1001,,0)</f>
        <v>Sharona Danilchik</v>
      </c>
      <c r="G765" s="2" t="str">
        <f>_xlfn.XLOOKUP(C765,customers!$A$1:$A$1001,customers!$G$1:$G$1001,,0)</f>
        <v>United Kingdom</v>
      </c>
      <c r="H765" t="str">
        <f>INDEX(products!$A$1:$G$49,MATCH(RFM_prep!$D765,products!$A$1:$A$49,0),MATCH(RFM_prep!H$2,products!$A$1:$G$1,0))</f>
        <v>Lib</v>
      </c>
      <c r="I765">
        <f>INDEX(products!$A$1:$G$49,MATCH(RFM_prep!$D765,products!$A$1:$A$49,0),MATCH(RFM_prep!I$2,products!$A$1:$G$1,0))</f>
        <v>8.73</v>
      </c>
      <c r="J765">
        <f>I765*E765</f>
        <v>43.650000000000006</v>
      </c>
      <c r="K765" t="str">
        <f>_xlfn.XLOOKUP(C765,customers!$A$2:$A$1001,customers!$I$2:$I$1001,,0)</f>
        <v>No</v>
      </c>
      <c r="L765" t="str">
        <f t="shared" si="55"/>
        <v>1230</v>
      </c>
      <c r="N765" s="6" t="s">
        <v>5108</v>
      </c>
      <c r="O765" s="8">
        <v>43798</v>
      </c>
      <c r="P765" s="7">
        <v>1</v>
      </c>
      <c r="Q765" s="7">
        <v>15.54</v>
      </c>
      <c r="S765" t="s">
        <v>5108</v>
      </c>
      <c r="T765" s="8">
        <v>43798</v>
      </c>
      <c r="U765">
        <v>1</v>
      </c>
      <c r="V765">
        <v>15.54</v>
      </c>
      <c r="W765" s="7">
        <v>995</v>
      </c>
      <c r="X765">
        <f t="shared" si="56"/>
        <v>1</v>
      </c>
      <c r="Y765">
        <f t="shared" si="57"/>
        <v>0</v>
      </c>
      <c r="Z765">
        <f t="shared" si="58"/>
        <v>2</v>
      </c>
      <c r="AA765" s="10">
        <f t="shared" si="59"/>
        <v>1</v>
      </c>
      <c r="AB765"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At Risk</v>
      </c>
      <c r="AC765" t="str">
        <f>_xlfn.XLOOKUP(table_RFM_processed[[#This Row],[Customer ID]],table_RFM_preprocess[Customer ID],table_RFM_preprocess[Loyalty Card],,0)</f>
        <v>No</v>
      </c>
    </row>
    <row r="766" spans="1:29" x14ac:dyDescent="0.25">
      <c r="A766" s="2" t="s">
        <v>4803</v>
      </c>
      <c r="B766" s="3">
        <v>44587</v>
      </c>
      <c r="C766" s="2" t="s">
        <v>4804</v>
      </c>
      <c r="D766" t="s">
        <v>6180</v>
      </c>
      <c r="E766" s="2">
        <v>3</v>
      </c>
      <c r="F766" s="2" t="str">
        <f>_xlfn.XLOOKUP(C766,customers!$A$2:$A$1001,customers!$B$2:$B$1001,,0)</f>
        <v>Sarajane Potter</v>
      </c>
      <c r="G766" s="2" t="str">
        <f>_xlfn.XLOOKUP(C766,customers!$A$1:$A$1001,customers!$G$1:$G$1001,,0)</f>
        <v>United States</v>
      </c>
      <c r="H766" t="str">
        <f>INDEX(products!$A$1:$G$49,MATCH(RFM_prep!$D766,products!$A$1:$A$49,0),MATCH(RFM_prep!H$2,products!$A$1:$G$1,0))</f>
        <v>Ara</v>
      </c>
      <c r="I766">
        <f>INDEX(products!$A$1:$G$49,MATCH(RFM_prep!$D766,products!$A$1:$A$49,0),MATCH(RFM_prep!I$2,products!$A$1:$G$1,0))</f>
        <v>7.77</v>
      </c>
      <c r="J766">
        <f>I766*E766</f>
        <v>23.31</v>
      </c>
      <c r="K766" t="str">
        <f>_xlfn.XLOOKUP(C766,customers!$A$2:$A$1001,customers!$I$2:$I$1001,,0)</f>
        <v>No</v>
      </c>
      <c r="L766" t="str">
        <f t="shared" si="55"/>
        <v>206</v>
      </c>
      <c r="N766" s="6" t="s">
        <v>2239</v>
      </c>
      <c r="O766" s="8">
        <v>44586</v>
      </c>
      <c r="P766" s="7">
        <v>1</v>
      </c>
      <c r="Q766" s="7">
        <v>14.85</v>
      </c>
      <c r="S766" t="s">
        <v>2239</v>
      </c>
      <c r="T766" s="8">
        <v>44586</v>
      </c>
      <c r="U766">
        <v>1</v>
      </c>
      <c r="V766">
        <v>14.85</v>
      </c>
      <c r="W766" s="7">
        <v>207</v>
      </c>
      <c r="X766">
        <f t="shared" si="56"/>
        <v>8</v>
      </c>
      <c r="Y766">
        <f t="shared" si="57"/>
        <v>0</v>
      </c>
      <c r="Z766">
        <f t="shared" si="58"/>
        <v>2</v>
      </c>
      <c r="AA766" s="10">
        <f t="shared" si="59"/>
        <v>3.3333333333333335</v>
      </c>
      <c r="AB766"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Need Attention</v>
      </c>
      <c r="AC766" t="str">
        <f>_xlfn.XLOOKUP(table_RFM_processed[[#This Row],[Customer ID]],table_RFM_preprocess[Customer ID],table_RFM_preprocess[Loyalty Card],,0)</f>
        <v>No</v>
      </c>
    </row>
    <row r="767" spans="1:29" x14ac:dyDescent="0.25">
      <c r="A767" s="2" t="s">
        <v>4808</v>
      </c>
      <c r="B767" s="3">
        <v>43797</v>
      </c>
      <c r="C767" s="2" t="s">
        <v>4809</v>
      </c>
      <c r="D767" t="s">
        <v>6182</v>
      </c>
      <c r="E767" s="2">
        <v>6</v>
      </c>
      <c r="F767" s="2" t="str">
        <f>_xlfn.XLOOKUP(C767,customers!$A$2:$A$1001,customers!$B$2:$B$1001,,0)</f>
        <v>Bobby Folomkin</v>
      </c>
      <c r="G767" s="2" t="str">
        <f>_xlfn.XLOOKUP(C767,customers!$A$1:$A$1001,customers!$G$1:$G$1001,,0)</f>
        <v>United States</v>
      </c>
      <c r="H767" t="str">
        <f>INDEX(products!$A$1:$G$49,MATCH(RFM_prep!$D767,products!$A$1:$A$49,0),MATCH(RFM_prep!H$2,products!$A$1:$G$1,0))</f>
        <v>Ara</v>
      </c>
      <c r="I767">
        <f>INDEX(products!$A$1:$G$49,MATCH(RFM_prep!$D767,products!$A$1:$A$49,0),MATCH(RFM_prep!I$2,products!$A$1:$G$1,0))</f>
        <v>29.784999999999997</v>
      </c>
      <c r="J767">
        <f>I767*E767</f>
        <v>178.70999999999998</v>
      </c>
      <c r="K767" t="str">
        <f>_xlfn.XLOOKUP(C767,customers!$A$2:$A$1001,customers!$I$2:$I$1001,,0)</f>
        <v>Yes</v>
      </c>
      <c r="L767" t="str">
        <f t="shared" si="55"/>
        <v>996</v>
      </c>
      <c r="N767" s="6" t="s">
        <v>1678</v>
      </c>
      <c r="O767" s="8">
        <v>44283</v>
      </c>
      <c r="P767" s="7">
        <v>1</v>
      </c>
      <c r="Q767" s="7">
        <v>53.46</v>
      </c>
      <c r="S767" t="s">
        <v>1678</v>
      </c>
      <c r="T767" s="8">
        <v>44283</v>
      </c>
      <c r="U767">
        <v>1</v>
      </c>
      <c r="V767">
        <v>53.46</v>
      </c>
      <c r="W767" s="7">
        <v>510</v>
      </c>
      <c r="X767">
        <f t="shared" si="56"/>
        <v>5</v>
      </c>
      <c r="Y767">
        <f t="shared" si="57"/>
        <v>0</v>
      </c>
      <c r="Z767">
        <f t="shared" si="58"/>
        <v>7</v>
      </c>
      <c r="AA767" s="10">
        <f t="shared" si="59"/>
        <v>4</v>
      </c>
      <c r="AB767"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Need Attention</v>
      </c>
      <c r="AC767" t="str">
        <f>_xlfn.XLOOKUP(table_RFM_processed[[#This Row],[Customer ID]],table_RFM_preprocess[Customer ID],table_RFM_preprocess[Loyalty Card],,0)</f>
        <v>No</v>
      </c>
    </row>
    <row r="768" spans="1:29" x14ac:dyDescent="0.25">
      <c r="A768" s="2" t="s">
        <v>4814</v>
      </c>
      <c r="B768" s="3">
        <v>43667</v>
      </c>
      <c r="C768" s="2" t="s">
        <v>4815</v>
      </c>
      <c r="D768" t="s">
        <v>6138</v>
      </c>
      <c r="E768" s="2">
        <v>6</v>
      </c>
      <c r="F768" s="2" t="str">
        <f>_xlfn.XLOOKUP(C768,customers!$A$2:$A$1001,customers!$B$2:$B$1001,,0)</f>
        <v>Rafferty Pursglove</v>
      </c>
      <c r="G768" s="2" t="str">
        <f>_xlfn.XLOOKUP(C768,customers!$A$1:$A$1001,customers!$G$1:$G$1001,,0)</f>
        <v>United States</v>
      </c>
      <c r="H768" t="str">
        <f>INDEX(products!$A$1:$G$49,MATCH(RFM_prep!$D768,products!$A$1:$A$49,0),MATCH(RFM_prep!H$2,products!$A$1:$G$1,0))</f>
        <v>Rob</v>
      </c>
      <c r="I768">
        <f>INDEX(products!$A$1:$G$49,MATCH(RFM_prep!$D768,products!$A$1:$A$49,0),MATCH(RFM_prep!I$2,products!$A$1:$G$1,0))</f>
        <v>9.9499999999999993</v>
      </c>
      <c r="J768">
        <f>I768*E768</f>
        <v>59.699999999999996</v>
      </c>
      <c r="K768" t="str">
        <f>_xlfn.XLOOKUP(C768,customers!$A$2:$A$1001,customers!$I$2:$I$1001,,0)</f>
        <v>Yes</v>
      </c>
      <c r="L768" t="str">
        <f t="shared" si="55"/>
        <v>1126</v>
      </c>
      <c r="N768" s="6" t="s">
        <v>1790</v>
      </c>
      <c r="O768" s="8">
        <v>44496</v>
      </c>
      <c r="P768" s="7">
        <v>1</v>
      </c>
      <c r="Q768" s="7">
        <v>51.749999999999993</v>
      </c>
      <c r="S768" t="s">
        <v>1790</v>
      </c>
      <c r="T768" s="8">
        <v>44496</v>
      </c>
      <c r="U768">
        <v>1</v>
      </c>
      <c r="V768">
        <v>51.749999999999993</v>
      </c>
      <c r="W768" s="7">
        <v>297</v>
      </c>
      <c r="X768">
        <f t="shared" si="56"/>
        <v>7</v>
      </c>
      <c r="Y768">
        <f t="shared" si="57"/>
        <v>0</v>
      </c>
      <c r="Z768">
        <f t="shared" si="58"/>
        <v>7</v>
      </c>
      <c r="AA768" s="10">
        <f t="shared" si="59"/>
        <v>4.666666666666667</v>
      </c>
      <c r="AB768"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Need Attention</v>
      </c>
      <c r="AC768" t="str">
        <f>_xlfn.XLOOKUP(table_RFM_processed[[#This Row],[Customer ID]],table_RFM_preprocess[Customer ID],table_RFM_preprocess[Loyalty Card],,0)</f>
        <v>No</v>
      </c>
    </row>
    <row r="769" spans="1:29" x14ac:dyDescent="0.25">
      <c r="A769" s="2" t="s">
        <v>4814</v>
      </c>
      <c r="B769" s="3">
        <v>43667</v>
      </c>
      <c r="C769" s="2" t="s">
        <v>4815</v>
      </c>
      <c r="D769" t="s">
        <v>6180</v>
      </c>
      <c r="E769" s="2">
        <v>2</v>
      </c>
      <c r="F769" s="2" t="str">
        <f>_xlfn.XLOOKUP(C769,customers!$A$2:$A$1001,customers!$B$2:$B$1001,,0)</f>
        <v>Rafferty Pursglove</v>
      </c>
      <c r="G769" s="2" t="str">
        <f>_xlfn.XLOOKUP(C769,customers!$A$1:$A$1001,customers!$G$1:$G$1001,,0)</f>
        <v>United States</v>
      </c>
      <c r="H769" t="str">
        <f>INDEX(products!$A$1:$G$49,MATCH(RFM_prep!$D769,products!$A$1:$A$49,0),MATCH(RFM_prep!H$2,products!$A$1:$G$1,0))</f>
        <v>Ara</v>
      </c>
      <c r="I769">
        <f>INDEX(products!$A$1:$G$49,MATCH(RFM_prep!$D769,products!$A$1:$A$49,0),MATCH(RFM_prep!I$2,products!$A$1:$G$1,0))</f>
        <v>7.77</v>
      </c>
      <c r="J769">
        <f>I769*E769</f>
        <v>15.54</v>
      </c>
      <c r="K769" t="str">
        <f>_xlfn.XLOOKUP(C769,customers!$A$2:$A$1001,customers!$I$2:$I$1001,,0)</f>
        <v>Yes</v>
      </c>
      <c r="L769" t="str">
        <f t="shared" si="55"/>
        <v>1126</v>
      </c>
      <c r="N769" s="6" t="s">
        <v>1907</v>
      </c>
      <c r="O769" s="8">
        <v>44360</v>
      </c>
      <c r="P769" s="7">
        <v>1</v>
      </c>
      <c r="Q769" s="7">
        <v>68.75</v>
      </c>
      <c r="S769" t="s">
        <v>1907</v>
      </c>
      <c r="T769" s="8">
        <v>44360</v>
      </c>
      <c r="U769">
        <v>1</v>
      </c>
      <c r="V769">
        <v>68.75</v>
      </c>
      <c r="W769" s="7">
        <v>433</v>
      </c>
      <c r="X769">
        <f t="shared" si="56"/>
        <v>6</v>
      </c>
      <c r="Y769">
        <f t="shared" si="57"/>
        <v>0</v>
      </c>
      <c r="Z769">
        <f t="shared" si="58"/>
        <v>8</v>
      </c>
      <c r="AA769" s="10">
        <f t="shared" si="59"/>
        <v>4.666666666666667</v>
      </c>
      <c r="AB769"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Need Attention</v>
      </c>
      <c r="AC769" t="str">
        <f>_xlfn.XLOOKUP(table_RFM_processed[[#This Row],[Customer ID]],table_RFM_preprocess[Customer ID],table_RFM_preprocess[Loyalty Card],,0)</f>
        <v>Yes</v>
      </c>
    </row>
    <row r="770" spans="1:29" x14ac:dyDescent="0.25">
      <c r="A770" s="2" t="s">
        <v>4825</v>
      </c>
      <c r="B770" s="3">
        <v>44267</v>
      </c>
      <c r="C770" s="2" t="s">
        <v>4759</v>
      </c>
      <c r="D770" t="s">
        <v>6182</v>
      </c>
      <c r="E770" s="2">
        <v>3</v>
      </c>
      <c r="F770" s="2" t="str">
        <f>_xlfn.XLOOKUP(C770,customers!$A$2:$A$1001,customers!$B$2:$B$1001,,0)</f>
        <v>Foster Constance</v>
      </c>
      <c r="G770" s="2" t="str">
        <f>_xlfn.XLOOKUP(C770,customers!$A$1:$A$1001,customers!$G$1:$G$1001,,0)</f>
        <v>United States</v>
      </c>
      <c r="H770" t="str">
        <f>INDEX(products!$A$1:$G$49,MATCH(RFM_prep!$D770,products!$A$1:$A$49,0),MATCH(RFM_prep!H$2,products!$A$1:$G$1,0))</f>
        <v>Ara</v>
      </c>
      <c r="I770">
        <f>INDEX(products!$A$1:$G$49,MATCH(RFM_prep!$D770,products!$A$1:$A$49,0),MATCH(RFM_prep!I$2,products!$A$1:$G$1,0))</f>
        <v>29.784999999999997</v>
      </c>
      <c r="J770">
        <f>I770*E770</f>
        <v>89.35499999999999</v>
      </c>
      <c r="K770" t="str">
        <f>_xlfn.XLOOKUP(C770,customers!$A$2:$A$1001,customers!$I$2:$I$1001,,0)</f>
        <v>No</v>
      </c>
      <c r="L770" t="str">
        <f t="shared" si="55"/>
        <v>526</v>
      </c>
      <c r="N770" s="6" t="s">
        <v>6071</v>
      </c>
      <c r="O770" s="8">
        <v>44247</v>
      </c>
      <c r="P770" s="7">
        <v>1</v>
      </c>
      <c r="Q770" s="7">
        <v>29.849999999999998</v>
      </c>
      <c r="S770" t="s">
        <v>6071</v>
      </c>
      <c r="T770" s="8">
        <v>44247</v>
      </c>
      <c r="U770">
        <v>1</v>
      </c>
      <c r="V770">
        <v>29.849999999999998</v>
      </c>
      <c r="W770" s="7">
        <v>546</v>
      </c>
      <c r="X770">
        <f t="shared" si="56"/>
        <v>5</v>
      </c>
      <c r="Y770">
        <f t="shared" si="57"/>
        <v>0</v>
      </c>
      <c r="Z770">
        <f t="shared" si="58"/>
        <v>4</v>
      </c>
      <c r="AA770" s="10">
        <f t="shared" si="59"/>
        <v>3</v>
      </c>
      <c r="AB770"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Need Attention</v>
      </c>
      <c r="AC770" t="str">
        <f>_xlfn.XLOOKUP(table_RFM_processed[[#This Row],[Customer ID]],table_RFM_preprocess[Customer ID],table_RFM_preprocess[Loyalty Card],,0)</f>
        <v>Yes</v>
      </c>
    </row>
    <row r="771" spans="1:29" x14ac:dyDescent="0.25">
      <c r="A771" s="2" t="s">
        <v>4831</v>
      </c>
      <c r="B771" s="3">
        <v>44562</v>
      </c>
      <c r="C771" s="2" t="s">
        <v>4759</v>
      </c>
      <c r="D771" t="s">
        <v>6179</v>
      </c>
      <c r="E771" s="2">
        <v>2</v>
      </c>
      <c r="F771" s="2" t="str">
        <f>_xlfn.XLOOKUP(C771,customers!$A$2:$A$1001,customers!$B$2:$B$1001,,0)</f>
        <v>Foster Constance</v>
      </c>
      <c r="G771" s="2" t="str">
        <f>_xlfn.XLOOKUP(C771,customers!$A$1:$A$1001,customers!$G$1:$G$1001,,0)</f>
        <v>United States</v>
      </c>
      <c r="H771" t="str">
        <f>INDEX(products!$A$1:$G$49,MATCH(RFM_prep!$D771,products!$A$1:$A$49,0),MATCH(RFM_prep!H$2,products!$A$1:$G$1,0))</f>
        <v>Rob</v>
      </c>
      <c r="I771">
        <f>INDEX(products!$A$1:$G$49,MATCH(RFM_prep!$D771,products!$A$1:$A$49,0),MATCH(RFM_prep!I$2,products!$A$1:$G$1,0))</f>
        <v>11.95</v>
      </c>
      <c r="J771">
        <f>I771*E771</f>
        <v>23.9</v>
      </c>
      <c r="K771" t="str">
        <f>_xlfn.XLOOKUP(C771,customers!$A$2:$A$1001,customers!$I$2:$I$1001,,0)</f>
        <v>No</v>
      </c>
      <c r="L771" t="str">
        <f t="shared" ref="L771:L834" si="60">TEXT(DATEDIF(B771, DATE(2022,8,20), "d"), "0")</f>
        <v>231</v>
      </c>
      <c r="N771" s="6" t="s">
        <v>3419</v>
      </c>
      <c r="O771" s="8">
        <v>44194</v>
      </c>
      <c r="P771" s="7">
        <v>1</v>
      </c>
      <c r="Q771" s="7">
        <v>139.72499999999999</v>
      </c>
      <c r="S771" t="s">
        <v>3419</v>
      </c>
      <c r="T771" s="8">
        <v>44194</v>
      </c>
      <c r="U771">
        <v>1</v>
      </c>
      <c r="V771">
        <v>139.72499999999999</v>
      </c>
      <c r="W771" s="7">
        <v>599</v>
      </c>
      <c r="X771">
        <f t="shared" si="56"/>
        <v>4</v>
      </c>
      <c r="Y771">
        <f t="shared" si="57"/>
        <v>0</v>
      </c>
      <c r="Z771">
        <f t="shared" si="58"/>
        <v>9</v>
      </c>
      <c r="AA771" s="10">
        <f t="shared" si="59"/>
        <v>4.333333333333333</v>
      </c>
      <c r="AB771"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Need Attention</v>
      </c>
      <c r="AC771" t="str">
        <f>_xlfn.XLOOKUP(table_RFM_processed[[#This Row],[Customer ID]],table_RFM_preprocess[Customer ID],table_RFM_preprocess[Loyalty Card],,0)</f>
        <v>No</v>
      </c>
    </row>
    <row r="772" spans="1:29" x14ac:dyDescent="0.25">
      <c r="A772" s="2" t="s">
        <v>4836</v>
      </c>
      <c r="B772" s="3">
        <v>43912</v>
      </c>
      <c r="C772" s="2" t="s">
        <v>4837</v>
      </c>
      <c r="D772" t="s">
        <v>6151</v>
      </c>
      <c r="E772" s="2">
        <v>6</v>
      </c>
      <c r="F772" s="2" t="str">
        <f>_xlfn.XLOOKUP(C772,customers!$A$2:$A$1001,customers!$B$2:$B$1001,,0)</f>
        <v>Dalia Eburah</v>
      </c>
      <c r="G772" s="2" t="str">
        <f>_xlfn.XLOOKUP(C772,customers!$A$1:$A$1001,customers!$G$1:$G$1001,,0)</f>
        <v>United Kingdom</v>
      </c>
      <c r="H772" t="str">
        <f>INDEX(products!$A$1:$G$49,MATCH(RFM_prep!$D772,products!$A$1:$A$49,0),MATCH(RFM_prep!H$2,products!$A$1:$G$1,0))</f>
        <v>Rob</v>
      </c>
      <c r="I772">
        <f>INDEX(products!$A$1:$G$49,MATCH(RFM_prep!$D772,products!$A$1:$A$49,0),MATCH(RFM_prep!I$2,products!$A$1:$G$1,0))</f>
        <v>22.884999999999998</v>
      </c>
      <c r="J772">
        <f>I772*E772</f>
        <v>137.31</v>
      </c>
      <c r="K772" t="str">
        <f>_xlfn.XLOOKUP(C772,customers!$A$2:$A$1001,customers!$I$2:$I$1001,,0)</f>
        <v>No</v>
      </c>
      <c r="L772" t="str">
        <f t="shared" si="60"/>
        <v>881</v>
      </c>
      <c r="N772" s="6" t="s">
        <v>3757</v>
      </c>
      <c r="O772" s="8">
        <v>44720</v>
      </c>
      <c r="P772" s="7">
        <v>2</v>
      </c>
      <c r="Q772" s="7">
        <v>47.115000000000002</v>
      </c>
      <c r="S772" t="s">
        <v>3757</v>
      </c>
      <c r="T772" s="8">
        <v>44720</v>
      </c>
      <c r="U772">
        <v>2</v>
      </c>
      <c r="V772">
        <v>47.115000000000002</v>
      </c>
      <c r="W772" s="7">
        <v>73</v>
      </c>
      <c r="X772">
        <f t="shared" ref="X772:X835" si="61">9-_xlfn.PERCENTRANK.EXC(W772:W1684,W772,1)*10</f>
        <v>9</v>
      </c>
      <c r="Y772">
        <f t="shared" ref="Y772:Y835" si="62">_xlfn.PERCENTRANK.EXC(U772:U1684,U772,1)*10</f>
        <v>9</v>
      </c>
      <c r="Z772">
        <f t="shared" ref="Z772:Z835" si="63">_xlfn.PERCENTRANK.EXC(V772:V1684,V772,1)*10</f>
        <v>6</v>
      </c>
      <c r="AA772" s="10">
        <f t="shared" ref="AA772:AA835" si="64">AVERAGE(X772,Y772,Z772)</f>
        <v>8</v>
      </c>
      <c r="AB772"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Loyal</v>
      </c>
      <c r="AC772" t="str">
        <f>_xlfn.XLOOKUP(table_RFM_processed[[#This Row],[Customer ID]],table_RFM_preprocess[Customer ID],table_RFM_preprocess[Loyalty Card],,0)</f>
        <v>No</v>
      </c>
    </row>
    <row r="773" spans="1:29" x14ac:dyDescent="0.25">
      <c r="A773" s="2" t="s">
        <v>4842</v>
      </c>
      <c r="B773" s="3">
        <v>44092</v>
      </c>
      <c r="C773" s="2" t="s">
        <v>4843</v>
      </c>
      <c r="D773" t="s">
        <v>6147</v>
      </c>
      <c r="E773" s="2">
        <v>1</v>
      </c>
      <c r="F773" s="2" t="str">
        <f>_xlfn.XLOOKUP(C773,customers!$A$2:$A$1001,customers!$B$2:$B$1001,,0)</f>
        <v>Martie Brimilcombe</v>
      </c>
      <c r="G773" s="2" t="str">
        <f>_xlfn.XLOOKUP(C773,customers!$A$1:$A$1001,customers!$G$1:$G$1001,,0)</f>
        <v>United States</v>
      </c>
      <c r="H773" t="str">
        <f>INDEX(products!$A$1:$G$49,MATCH(RFM_prep!$D773,products!$A$1:$A$49,0),MATCH(RFM_prep!H$2,products!$A$1:$G$1,0))</f>
        <v>Ara</v>
      </c>
      <c r="I773">
        <f>INDEX(products!$A$1:$G$49,MATCH(RFM_prep!$D773,products!$A$1:$A$49,0),MATCH(RFM_prep!I$2,products!$A$1:$G$1,0))</f>
        <v>9.9499999999999993</v>
      </c>
      <c r="J773">
        <f>I773*E773</f>
        <v>9.9499999999999993</v>
      </c>
      <c r="K773" t="str">
        <f>_xlfn.XLOOKUP(C773,customers!$A$2:$A$1001,customers!$I$2:$I$1001,,0)</f>
        <v>No</v>
      </c>
      <c r="L773" t="str">
        <f t="shared" si="60"/>
        <v>701</v>
      </c>
      <c r="N773" s="6" t="s">
        <v>4320</v>
      </c>
      <c r="O773" s="8">
        <v>44281</v>
      </c>
      <c r="P773" s="7">
        <v>1</v>
      </c>
      <c r="Q773" s="7">
        <v>178.70999999999998</v>
      </c>
      <c r="S773" t="s">
        <v>4320</v>
      </c>
      <c r="T773" s="8">
        <v>44281</v>
      </c>
      <c r="U773">
        <v>1</v>
      </c>
      <c r="V773">
        <v>178.70999999999998</v>
      </c>
      <c r="W773" s="7">
        <v>512</v>
      </c>
      <c r="X773">
        <f t="shared" si="61"/>
        <v>6</v>
      </c>
      <c r="Y773">
        <f t="shared" si="62"/>
        <v>0</v>
      </c>
      <c r="Z773">
        <f t="shared" si="63"/>
        <v>9</v>
      </c>
      <c r="AA773" s="10">
        <f t="shared" si="64"/>
        <v>5</v>
      </c>
      <c r="AB773"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Potential Promising</v>
      </c>
      <c r="AC773" t="str">
        <f>_xlfn.XLOOKUP(table_RFM_processed[[#This Row],[Customer ID]],table_RFM_preprocess[Customer ID],table_RFM_preprocess[Loyalty Card],,0)</f>
        <v>Yes</v>
      </c>
    </row>
    <row r="774" spans="1:29" x14ac:dyDescent="0.25">
      <c r="A774" s="2" t="s">
        <v>4847</v>
      </c>
      <c r="B774" s="3">
        <v>43468</v>
      </c>
      <c r="C774" s="2" t="s">
        <v>4848</v>
      </c>
      <c r="D774" t="s">
        <v>6173</v>
      </c>
      <c r="E774" s="2">
        <v>3</v>
      </c>
      <c r="F774" s="2" t="str">
        <f>_xlfn.XLOOKUP(C774,customers!$A$2:$A$1001,customers!$B$2:$B$1001,,0)</f>
        <v>Suzanna Bollam</v>
      </c>
      <c r="G774" s="2" t="str">
        <f>_xlfn.XLOOKUP(C774,customers!$A$1:$A$1001,customers!$G$1:$G$1001,,0)</f>
        <v>United States</v>
      </c>
      <c r="H774" t="str">
        <f>INDEX(products!$A$1:$G$49,MATCH(RFM_prep!$D774,products!$A$1:$A$49,0),MATCH(RFM_prep!H$2,products!$A$1:$G$1,0))</f>
        <v>Rob</v>
      </c>
      <c r="I774">
        <f>INDEX(products!$A$1:$G$49,MATCH(RFM_prep!$D774,products!$A$1:$A$49,0),MATCH(RFM_prep!I$2,products!$A$1:$G$1,0))</f>
        <v>7.169999999999999</v>
      </c>
      <c r="J774">
        <f>I774*E774</f>
        <v>21.509999999999998</v>
      </c>
      <c r="K774" t="str">
        <f>_xlfn.XLOOKUP(C774,customers!$A$2:$A$1001,customers!$I$2:$I$1001,,0)</f>
        <v>No</v>
      </c>
      <c r="L774" t="str">
        <f t="shared" si="60"/>
        <v>1325</v>
      </c>
      <c r="N774" s="6" t="s">
        <v>4615</v>
      </c>
      <c r="O774" s="8">
        <v>43475</v>
      </c>
      <c r="P774" s="7">
        <v>1</v>
      </c>
      <c r="Q774" s="7">
        <v>36.454999999999998</v>
      </c>
      <c r="S774" t="s">
        <v>4615</v>
      </c>
      <c r="T774" s="8">
        <v>43475</v>
      </c>
      <c r="U774">
        <v>1</v>
      </c>
      <c r="V774">
        <v>36.454999999999998</v>
      </c>
      <c r="W774" s="7">
        <v>1318</v>
      </c>
      <c r="X774">
        <f t="shared" si="61"/>
        <v>0</v>
      </c>
      <c r="Y774">
        <f t="shared" si="62"/>
        <v>0</v>
      </c>
      <c r="Z774">
        <f t="shared" si="63"/>
        <v>5</v>
      </c>
      <c r="AA774" s="10">
        <f t="shared" si="64"/>
        <v>1.6666666666666667</v>
      </c>
      <c r="AB774"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At Risk</v>
      </c>
      <c r="AC774" t="str">
        <f>_xlfn.XLOOKUP(table_RFM_processed[[#This Row],[Customer ID]],table_RFM_preprocess[Customer ID],table_RFM_preprocess[Loyalty Card],,0)</f>
        <v>No</v>
      </c>
    </row>
    <row r="775" spans="1:29" x14ac:dyDescent="0.25">
      <c r="A775" s="2" t="s">
        <v>4853</v>
      </c>
      <c r="B775" s="3">
        <v>44468</v>
      </c>
      <c r="C775" s="2" t="s">
        <v>4854</v>
      </c>
      <c r="D775" t="s">
        <v>6141</v>
      </c>
      <c r="E775" s="2">
        <v>6</v>
      </c>
      <c r="F775" s="2" t="str">
        <f>_xlfn.XLOOKUP(C775,customers!$A$2:$A$1001,customers!$B$2:$B$1001,,0)</f>
        <v>Mellisa Mebes</v>
      </c>
      <c r="G775" s="2" t="str">
        <f>_xlfn.XLOOKUP(C775,customers!$A$1:$A$1001,customers!$G$1:$G$1001,,0)</f>
        <v>United States</v>
      </c>
      <c r="H775" t="str">
        <f>INDEX(products!$A$1:$G$49,MATCH(RFM_prep!$D775,products!$A$1:$A$49,0),MATCH(RFM_prep!H$2,products!$A$1:$G$1,0))</f>
        <v>Exc</v>
      </c>
      <c r="I775">
        <f>INDEX(products!$A$1:$G$49,MATCH(RFM_prep!$D775,products!$A$1:$A$49,0),MATCH(RFM_prep!I$2,products!$A$1:$G$1,0))</f>
        <v>13.75</v>
      </c>
      <c r="J775">
        <f>I775*E775</f>
        <v>82.5</v>
      </c>
      <c r="K775" t="str">
        <f>_xlfn.XLOOKUP(C775,customers!$A$2:$A$1001,customers!$I$2:$I$1001,,0)</f>
        <v>No</v>
      </c>
      <c r="L775" t="str">
        <f t="shared" si="60"/>
        <v>325</v>
      </c>
      <c r="N775" s="6" t="s">
        <v>5520</v>
      </c>
      <c r="O775" s="8">
        <v>43633</v>
      </c>
      <c r="P775" s="7">
        <v>1</v>
      </c>
      <c r="Q775" s="7">
        <v>2.6849999999999996</v>
      </c>
      <c r="S775" t="s">
        <v>5520</v>
      </c>
      <c r="T775" s="8">
        <v>43633</v>
      </c>
      <c r="U775">
        <v>1</v>
      </c>
      <c r="V775">
        <v>2.6849999999999996</v>
      </c>
      <c r="W775" s="7">
        <v>1160</v>
      </c>
      <c r="X775">
        <f t="shared" si="61"/>
        <v>1</v>
      </c>
      <c r="Y775">
        <f t="shared" si="62"/>
        <v>0</v>
      </c>
      <c r="Z775">
        <f t="shared" si="63"/>
        <v>0</v>
      </c>
      <c r="AA775" s="10">
        <f t="shared" si="64"/>
        <v>0.33333333333333331</v>
      </c>
      <c r="AB775"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Lost</v>
      </c>
      <c r="AC775" t="str">
        <f>_xlfn.XLOOKUP(table_RFM_processed[[#This Row],[Customer ID]],table_RFM_preprocess[Customer ID],table_RFM_preprocess[Loyalty Card],,0)</f>
        <v>Yes</v>
      </c>
    </row>
    <row r="776" spans="1:29" x14ac:dyDescent="0.25">
      <c r="A776" s="2" t="s">
        <v>4858</v>
      </c>
      <c r="B776" s="3">
        <v>44488</v>
      </c>
      <c r="C776" s="2" t="s">
        <v>4859</v>
      </c>
      <c r="D776" t="s">
        <v>6159</v>
      </c>
      <c r="E776" s="2">
        <v>2</v>
      </c>
      <c r="F776" s="2" t="str">
        <f>_xlfn.XLOOKUP(C776,customers!$A$2:$A$1001,customers!$B$2:$B$1001,,0)</f>
        <v>Alva Filipczak</v>
      </c>
      <c r="G776" s="2" t="str">
        <f>_xlfn.XLOOKUP(C776,customers!$A$1:$A$1001,customers!$G$1:$G$1001,,0)</f>
        <v>Ireland</v>
      </c>
      <c r="H776" t="str">
        <f>INDEX(products!$A$1:$G$49,MATCH(RFM_prep!$D776,products!$A$1:$A$49,0),MATCH(RFM_prep!H$2,products!$A$1:$G$1,0))</f>
        <v>Lib</v>
      </c>
      <c r="I776">
        <f>INDEX(products!$A$1:$G$49,MATCH(RFM_prep!$D776,products!$A$1:$A$49,0),MATCH(RFM_prep!I$2,products!$A$1:$G$1,0))</f>
        <v>4.3650000000000002</v>
      </c>
      <c r="J776">
        <f>I776*E776</f>
        <v>8.73</v>
      </c>
      <c r="K776" t="str">
        <f>_xlfn.XLOOKUP(C776,customers!$A$2:$A$1001,customers!$I$2:$I$1001,,0)</f>
        <v>No</v>
      </c>
      <c r="L776" t="str">
        <f t="shared" si="60"/>
        <v>305</v>
      </c>
      <c r="N776" s="6" t="s">
        <v>1660</v>
      </c>
      <c r="O776" s="8">
        <v>44659</v>
      </c>
      <c r="P776" s="7">
        <v>1</v>
      </c>
      <c r="Q776" s="7">
        <v>29.16</v>
      </c>
      <c r="S776" t="s">
        <v>1660</v>
      </c>
      <c r="T776" s="8">
        <v>44659</v>
      </c>
      <c r="U776">
        <v>1</v>
      </c>
      <c r="V776">
        <v>29.16</v>
      </c>
      <c r="W776" s="7">
        <v>134</v>
      </c>
      <c r="X776">
        <f t="shared" si="61"/>
        <v>9</v>
      </c>
      <c r="Y776">
        <f t="shared" si="62"/>
        <v>0</v>
      </c>
      <c r="Z776">
        <f t="shared" si="63"/>
        <v>4</v>
      </c>
      <c r="AA776" s="10">
        <f t="shared" si="64"/>
        <v>4.333333333333333</v>
      </c>
      <c r="AB776"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Need Attention</v>
      </c>
      <c r="AC776" t="str">
        <f>_xlfn.XLOOKUP(table_RFM_processed[[#This Row],[Customer ID]],table_RFM_preprocess[Customer ID],table_RFM_preprocess[Loyalty Card],,0)</f>
        <v>Yes</v>
      </c>
    </row>
    <row r="777" spans="1:29" x14ac:dyDescent="0.25">
      <c r="A777" s="2" t="s">
        <v>4864</v>
      </c>
      <c r="B777" s="3">
        <v>44756</v>
      </c>
      <c r="C777" s="2" t="s">
        <v>4865</v>
      </c>
      <c r="D777" t="s">
        <v>6138</v>
      </c>
      <c r="E777" s="2">
        <v>2</v>
      </c>
      <c r="F777" s="2" t="str">
        <f>_xlfn.XLOOKUP(C777,customers!$A$2:$A$1001,customers!$B$2:$B$1001,,0)</f>
        <v>Dorette Hinemoor</v>
      </c>
      <c r="G777" s="2" t="str">
        <f>_xlfn.XLOOKUP(C777,customers!$A$1:$A$1001,customers!$G$1:$G$1001,,0)</f>
        <v>United States</v>
      </c>
      <c r="H777" t="str">
        <f>INDEX(products!$A$1:$G$49,MATCH(RFM_prep!$D777,products!$A$1:$A$49,0),MATCH(RFM_prep!H$2,products!$A$1:$G$1,0))</f>
        <v>Rob</v>
      </c>
      <c r="I777">
        <f>INDEX(products!$A$1:$G$49,MATCH(RFM_prep!$D777,products!$A$1:$A$49,0),MATCH(RFM_prep!I$2,products!$A$1:$G$1,0))</f>
        <v>9.9499999999999993</v>
      </c>
      <c r="J777">
        <f>I777*E777</f>
        <v>19.899999999999999</v>
      </c>
      <c r="K777" t="str">
        <f>_xlfn.XLOOKUP(C777,customers!$A$2:$A$1001,customers!$I$2:$I$1001,,0)</f>
        <v>Yes</v>
      </c>
      <c r="L777" t="str">
        <f t="shared" si="60"/>
        <v>37</v>
      </c>
      <c r="N777" s="6" t="s">
        <v>751</v>
      </c>
      <c r="O777" s="8">
        <v>43776</v>
      </c>
      <c r="P777" s="7">
        <v>1</v>
      </c>
      <c r="Q777" s="7">
        <v>63.249999999999993</v>
      </c>
      <c r="S777" t="s">
        <v>751</v>
      </c>
      <c r="T777" s="8">
        <v>43776</v>
      </c>
      <c r="U777">
        <v>1</v>
      </c>
      <c r="V777">
        <v>63.249999999999993</v>
      </c>
      <c r="W777" s="7">
        <v>1017</v>
      </c>
      <c r="X777">
        <f t="shared" si="61"/>
        <v>1</v>
      </c>
      <c r="Y777">
        <f t="shared" si="62"/>
        <v>0</v>
      </c>
      <c r="Z777">
        <f t="shared" si="63"/>
        <v>8</v>
      </c>
      <c r="AA777" s="10">
        <f t="shared" si="64"/>
        <v>3</v>
      </c>
      <c r="AB777"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Need Attention</v>
      </c>
      <c r="AC777" t="str">
        <f>_xlfn.XLOOKUP(table_RFM_processed[[#This Row],[Customer ID]],table_RFM_preprocess[Customer ID],table_RFM_preprocess[Loyalty Card],,0)</f>
        <v>Yes</v>
      </c>
    </row>
    <row r="778" spans="1:29" x14ac:dyDescent="0.25">
      <c r="A778" s="2" t="s">
        <v>4869</v>
      </c>
      <c r="B778" s="3">
        <v>44396</v>
      </c>
      <c r="C778" s="2" t="s">
        <v>4870</v>
      </c>
      <c r="D778" t="s">
        <v>6176</v>
      </c>
      <c r="E778" s="2">
        <v>2</v>
      </c>
      <c r="F778" s="2" t="str">
        <f>_xlfn.XLOOKUP(C778,customers!$A$2:$A$1001,customers!$B$2:$B$1001,,0)</f>
        <v>Rhetta Elnaugh</v>
      </c>
      <c r="G778" s="2" t="str">
        <f>_xlfn.XLOOKUP(C778,customers!$A$1:$A$1001,customers!$G$1:$G$1001,,0)</f>
        <v>United States</v>
      </c>
      <c r="H778" t="str">
        <f>INDEX(products!$A$1:$G$49,MATCH(RFM_prep!$D778,products!$A$1:$A$49,0),MATCH(RFM_prep!H$2,products!$A$1:$G$1,0))</f>
        <v>Exc</v>
      </c>
      <c r="I778">
        <f>INDEX(products!$A$1:$G$49,MATCH(RFM_prep!$D778,products!$A$1:$A$49,0),MATCH(RFM_prep!I$2,products!$A$1:$G$1,0))</f>
        <v>8.91</v>
      </c>
      <c r="J778">
        <f>I778*E778</f>
        <v>17.82</v>
      </c>
      <c r="K778" t="str">
        <f>_xlfn.XLOOKUP(C778,customers!$A$2:$A$1001,customers!$I$2:$I$1001,,0)</f>
        <v>Yes</v>
      </c>
      <c r="L778" t="str">
        <f t="shared" si="60"/>
        <v>397</v>
      </c>
      <c r="N778" s="6" t="s">
        <v>4116</v>
      </c>
      <c r="O778" s="8">
        <v>43880</v>
      </c>
      <c r="P778" s="7">
        <v>1</v>
      </c>
      <c r="Q778" s="7">
        <v>8.25</v>
      </c>
      <c r="S778" t="s">
        <v>4116</v>
      </c>
      <c r="T778" s="8">
        <v>43880</v>
      </c>
      <c r="U778">
        <v>1</v>
      </c>
      <c r="V778">
        <v>8.25</v>
      </c>
      <c r="W778" s="7">
        <v>913</v>
      </c>
      <c r="X778">
        <f t="shared" si="61"/>
        <v>2</v>
      </c>
      <c r="Y778">
        <f t="shared" si="62"/>
        <v>0</v>
      </c>
      <c r="Z778">
        <f t="shared" si="63"/>
        <v>1</v>
      </c>
      <c r="AA778" s="10">
        <f t="shared" si="64"/>
        <v>1</v>
      </c>
      <c r="AB778"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At Risk</v>
      </c>
      <c r="AC778" t="str">
        <f>_xlfn.XLOOKUP(table_RFM_processed[[#This Row],[Customer ID]],table_RFM_preprocess[Customer ID],table_RFM_preprocess[Loyalty Card],,0)</f>
        <v>Yes</v>
      </c>
    </row>
    <row r="779" spans="1:29" x14ac:dyDescent="0.25">
      <c r="A779" s="2" t="s">
        <v>4875</v>
      </c>
      <c r="B779" s="3">
        <v>44540</v>
      </c>
      <c r="C779" s="2" t="s">
        <v>4876</v>
      </c>
      <c r="D779" t="s">
        <v>6157</v>
      </c>
      <c r="E779" s="2">
        <v>3</v>
      </c>
      <c r="F779" s="2" t="str">
        <f>_xlfn.XLOOKUP(C779,customers!$A$2:$A$1001,customers!$B$2:$B$1001,,0)</f>
        <v>Jule Deehan</v>
      </c>
      <c r="G779" s="2" t="str">
        <f>_xlfn.XLOOKUP(C779,customers!$A$1:$A$1001,customers!$G$1:$G$1001,,0)</f>
        <v>United States</v>
      </c>
      <c r="H779" t="str">
        <f>INDEX(products!$A$1:$G$49,MATCH(RFM_prep!$D779,products!$A$1:$A$49,0),MATCH(RFM_prep!H$2,products!$A$1:$G$1,0))</f>
        <v>Ara</v>
      </c>
      <c r="I779">
        <f>INDEX(products!$A$1:$G$49,MATCH(RFM_prep!$D779,products!$A$1:$A$49,0),MATCH(RFM_prep!I$2,products!$A$1:$G$1,0))</f>
        <v>6.75</v>
      </c>
      <c r="J779">
        <f>I779*E779</f>
        <v>20.25</v>
      </c>
      <c r="K779" t="str">
        <f>_xlfn.XLOOKUP(C779,customers!$A$2:$A$1001,customers!$I$2:$I$1001,,0)</f>
        <v>No</v>
      </c>
      <c r="L779" t="str">
        <f t="shared" si="60"/>
        <v>253</v>
      </c>
      <c r="N779" s="6" t="s">
        <v>1515</v>
      </c>
      <c r="O779" s="8">
        <v>44284</v>
      </c>
      <c r="P779" s="7">
        <v>1</v>
      </c>
      <c r="Q779" s="7">
        <v>32.22</v>
      </c>
      <c r="S779" t="s">
        <v>1515</v>
      </c>
      <c r="T779" s="8">
        <v>44284</v>
      </c>
      <c r="U779">
        <v>1</v>
      </c>
      <c r="V779">
        <v>32.22</v>
      </c>
      <c r="W779" s="7">
        <v>509</v>
      </c>
      <c r="X779">
        <f t="shared" si="61"/>
        <v>6</v>
      </c>
      <c r="Y779">
        <f t="shared" si="62"/>
        <v>0</v>
      </c>
      <c r="Z779">
        <f t="shared" si="63"/>
        <v>4</v>
      </c>
      <c r="AA779" s="10">
        <f t="shared" si="64"/>
        <v>3.3333333333333335</v>
      </c>
      <c r="AB779"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Need Attention</v>
      </c>
      <c r="AC779" t="str">
        <f>_xlfn.XLOOKUP(table_RFM_processed[[#This Row],[Customer ID]],table_RFM_preprocess[Customer ID],table_RFM_preprocess[Loyalty Card],,0)</f>
        <v>No</v>
      </c>
    </row>
    <row r="780" spans="1:29" x14ac:dyDescent="0.25">
      <c r="A780" s="2" t="s">
        <v>4881</v>
      </c>
      <c r="B780" s="3">
        <v>43541</v>
      </c>
      <c r="C780" s="2" t="s">
        <v>4882</v>
      </c>
      <c r="D780" t="s">
        <v>6182</v>
      </c>
      <c r="E780" s="2">
        <v>2</v>
      </c>
      <c r="F780" s="2" t="str">
        <f>_xlfn.XLOOKUP(C780,customers!$A$2:$A$1001,customers!$B$2:$B$1001,,0)</f>
        <v>Janella Eden</v>
      </c>
      <c r="G780" s="2" t="str">
        <f>_xlfn.XLOOKUP(C780,customers!$A$1:$A$1001,customers!$G$1:$G$1001,,0)</f>
        <v>United States</v>
      </c>
      <c r="H780" t="str">
        <f>INDEX(products!$A$1:$G$49,MATCH(RFM_prep!$D780,products!$A$1:$A$49,0),MATCH(RFM_prep!H$2,products!$A$1:$G$1,0))</f>
        <v>Ara</v>
      </c>
      <c r="I780">
        <f>INDEX(products!$A$1:$G$49,MATCH(RFM_prep!$D780,products!$A$1:$A$49,0),MATCH(RFM_prep!I$2,products!$A$1:$G$1,0))</f>
        <v>29.784999999999997</v>
      </c>
      <c r="J780">
        <f>I780*E780</f>
        <v>59.569999999999993</v>
      </c>
      <c r="K780" t="str">
        <f>_xlfn.XLOOKUP(C780,customers!$A$2:$A$1001,customers!$I$2:$I$1001,,0)</f>
        <v>No</v>
      </c>
      <c r="L780" t="str">
        <f t="shared" si="60"/>
        <v>1252</v>
      </c>
      <c r="N780" s="6" t="s">
        <v>5375</v>
      </c>
      <c r="O780" s="8">
        <v>43759</v>
      </c>
      <c r="P780" s="7">
        <v>1</v>
      </c>
      <c r="Q780" s="7">
        <v>21.509999999999998</v>
      </c>
      <c r="S780" t="s">
        <v>5375</v>
      </c>
      <c r="T780" s="8">
        <v>43759</v>
      </c>
      <c r="U780">
        <v>1</v>
      </c>
      <c r="V780">
        <v>21.509999999999998</v>
      </c>
      <c r="W780" s="7">
        <v>1034</v>
      </c>
      <c r="X780">
        <f t="shared" si="61"/>
        <v>1</v>
      </c>
      <c r="Y780">
        <f t="shared" si="62"/>
        <v>0</v>
      </c>
      <c r="Z780">
        <f t="shared" si="63"/>
        <v>3</v>
      </c>
      <c r="AA780" s="10">
        <f t="shared" si="64"/>
        <v>1.3333333333333333</v>
      </c>
      <c r="AB780"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At Risk</v>
      </c>
      <c r="AC780" t="str">
        <f>_xlfn.XLOOKUP(table_RFM_processed[[#This Row],[Customer ID]],table_RFM_preprocess[Customer ID],table_RFM_preprocess[Loyalty Card],,0)</f>
        <v>No</v>
      </c>
    </row>
    <row r="781" spans="1:29" x14ac:dyDescent="0.25">
      <c r="A781" s="2" t="s">
        <v>4886</v>
      </c>
      <c r="B781" s="3">
        <v>43889</v>
      </c>
      <c r="C781" s="2" t="s">
        <v>4933</v>
      </c>
      <c r="D781" t="s">
        <v>6161</v>
      </c>
      <c r="E781" s="2">
        <v>2</v>
      </c>
      <c r="F781" s="2" t="str">
        <f>_xlfn.XLOOKUP(C781,customers!$A$2:$A$1001,customers!$B$2:$B$1001,,0)</f>
        <v>Cam Jewster</v>
      </c>
      <c r="G781" s="2" t="str">
        <f>_xlfn.XLOOKUP(C781,customers!$A$1:$A$1001,customers!$G$1:$G$1001,,0)</f>
        <v>United States</v>
      </c>
      <c r="H781" t="str">
        <f>INDEX(products!$A$1:$G$49,MATCH(RFM_prep!$D781,products!$A$1:$A$49,0),MATCH(RFM_prep!H$2,products!$A$1:$G$1,0))</f>
        <v>Lib</v>
      </c>
      <c r="I781">
        <f>INDEX(products!$A$1:$G$49,MATCH(RFM_prep!$D781,products!$A$1:$A$49,0),MATCH(RFM_prep!I$2,products!$A$1:$G$1,0))</f>
        <v>9.51</v>
      </c>
      <c r="J781">
        <f>I781*E781</f>
        <v>19.02</v>
      </c>
      <c r="K781" t="str">
        <f>_xlfn.XLOOKUP(C781,customers!$A$2:$A$1001,customers!$I$2:$I$1001,,0)</f>
        <v>Yes</v>
      </c>
      <c r="L781" t="str">
        <f t="shared" si="60"/>
        <v>904</v>
      </c>
      <c r="N781" s="6" t="s">
        <v>2505</v>
      </c>
      <c r="O781" s="8">
        <v>44448</v>
      </c>
      <c r="P781" s="7">
        <v>1</v>
      </c>
      <c r="Q781" s="7">
        <v>155.24999999999997</v>
      </c>
      <c r="S781" t="s">
        <v>2505</v>
      </c>
      <c r="T781" s="8">
        <v>44448</v>
      </c>
      <c r="U781">
        <v>1</v>
      </c>
      <c r="V781">
        <v>155.24999999999997</v>
      </c>
      <c r="W781" s="7">
        <v>345</v>
      </c>
      <c r="X781">
        <f t="shared" si="61"/>
        <v>7</v>
      </c>
      <c r="Y781">
        <f t="shared" si="62"/>
        <v>0</v>
      </c>
      <c r="Z781">
        <f t="shared" si="63"/>
        <v>9</v>
      </c>
      <c r="AA781" s="10">
        <f t="shared" si="64"/>
        <v>5.333333333333333</v>
      </c>
      <c r="AB781"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Need Attention</v>
      </c>
      <c r="AC781" t="str">
        <f>_xlfn.XLOOKUP(table_RFM_processed[[#This Row],[Customer ID]],table_RFM_preprocess[Customer ID],table_RFM_preprocess[Loyalty Card],,0)</f>
        <v>No</v>
      </c>
    </row>
    <row r="782" spans="1:29" x14ac:dyDescent="0.25">
      <c r="A782" s="2" t="s">
        <v>4892</v>
      </c>
      <c r="B782" s="3">
        <v>43985</v>
      </c>
      <c r="C782" s="2" t="s">
        <v>4893</v>
      </c>
      <c r="D782" t="s">
        <v>6143</v>
      </c>
      <c r="E782" s="2">
        <v>6</v>
      </c>
      <c r="F782" s="2" t="str">
        <f>_xlfn.XLOOKUP(C782,customers!$A$2:$A$1001,customers!$B$2:$B$1001,,0)</f>
        <v>Ugo Southerden</v>
      </c>
      <c r="G782" s="2" t="str">
        <f>_xlfn.XLOOKUP(C782,customers!$A$1:$A$1001,customers!$G$1:$G$1001,,0)</f>
        <v>United States</v>
      </c>
      <c r="H782" t="str">
        <f>INDEX(products!$A$1:$G$49,MATCH(RFM_prep!$D782,products!$A$1:$A$49,0),MATCH(RFM_prep!H$2,products!$A$1:$G$1,0))</f>
        <v>Lib</v>
      </c>
      <c r="I782">
        <f>INDEX(products!$A$1:$G$49,MATCH(RFM_prep!$D782,products!$A$1:$A$49,0),MATCH(RFM_prep!I$2,products!$A$1:$G$1,0))</f>
        <v>12.95</v>
      </c>
      <c r="J782">
        <f>I782*E782</f>
        <v>77.699999999999989</v>
      </c>
      <c r="K782" t="str">
        <f>_xlfn.XLOOKUP(C782,customers!$A$2:$A$1001,customers!$I$2:$I$1001,,0)</f>
        <v>Yes</v>
      </c>
      <c r="L782" t="str">
        <f t="shared" si="60"/>
        <v>808</v>
      </c>
      <c r="N782" s="6" t="s">
        <v>4992</v>
      </c>
      <c r="O782" s="8">
        <v>44533</v>
      </c>
      <c r="P782" s="7">
        <v>1</v>
      </c>
      <c r="Q782" s="7">
        <v>9.51</v>
      </c>
      <c r="S782" t="s">
        <v>4992</v>
      </c>
      <c r="T782" s="8">
        <v>44533</v>
      </c>
      <c r="U782">
        <v>1</v>
      </c>
      <c r="V782">
        <v>9.51</v>
      </c>
      <c r="W782" s="7">
        <v>260</v>
      </c>
      <c r="X782">
        <f t="shared" si="61"/>
        <v>8</v>
      </c>
      <c r="Y782">
        <f t="shared" si="62"/>
        <v>0</v>
      </c>
      <c r="Z782">
        <f t="shared" si="63"/>
        <v>1</v>
      </c>
      <c r="AA782" s="10">
        <f t="shared" si="64"/>
        <v>3</v>
      </c>
      <c r="AB782"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Need Attention</v>
      </c>
      <c r="AC782" t="str">
        <f>_xlfn.XLOOKUP(table_RFM_processed[[#This Row],[Customer ID]],table_RFM_preprocess[Customer ID],table_RFM_preprocess[Loyalty Card],,0)</f>
        <v>No</v>
      </c>
    </row>
    <row r="783" spans="1:29" x14ac:dyDescent="0.25">
      <c r="A783" s="2" t="s">
        <v>4898</v>
      </c>
      <c r="B783" s="3">
        <v>43883</v>
      </c>
      <c r="C783" s="2" t="s">
        <v>4899</v>
      </c>
      <c r="D783" t="s">
        <v>6141</v>
      </c>
      <c r="E783" s="2">
        <v>3</v>
      </c>
      <c r="F783" s="2" t="str">
        <f>_xlfn.XLOOKUP(C783,customers!$A$2:$A$1001,customers!$B$2:$B$1001,,0)</f>
        <v>Verne Dunkerley</v>
      </c>
      <c r="G783" s="2" t="str">
        <f>_xlfn.XLOOKUP(C783,customers!$A$1:$A$1001,customers!$G$1:$G$1001,,0)</f>
        <v>United States</v>
      </c>
      <c r="H783" t="str">
        <f>INDEX(products!$A$1:$G$49,MATCH(RFM_prep!$D783,products!$A$1:$A$49,0),MATCH(RFM_prep!H$2,products!$A$1:$G$1,0))</f>
        <v>Exc</v>
      </c>
      <c r="I783">
        <f>INDEX(products!$A$1:$G$49,MATCH(RFM_prep!$D783,products!$A$1:$A$49,0),MATCH(RFM_prep!I$2,products!$A$1:$G$1,0))</f>
        <v>13.75</v>
      </c>
      <c r="J783">
        <f>I783*E783</f>
        <v>41.25</v>
      </c>
      <c r="K783" t="str">
        <f>_xlfn.XLOOKUP(C783,customers!$A$2:$A$1001,customers!$I$2:$I$1001,,0)</f>
        <v>No</v>
      </c>
      <c r="L783" t="str">
        <f t="shared" si="60"/>
        <v>910</v>
      </c>
      <c r="N783" s="6" t="s">
        <v>2695</v>
      </c>
      <c r="O783" s="8">
        <v>44133</v>
      </c>
      <c r="P783" s="7">
        <v>1</v>
      </c>
      <c r="Q783" s="7">
        <v>13.5</v>
      </c>
      <c r="S783" t="s">
        <v>2695</v>
      </c>
      <c r="T783" s="8">
        <v>44133</v>
      </c>
      <c r="U783">
        <v>1</v>
      </c>
      <c r="V783">
        <v>13.5</v>
      </c>
      <c r="W783" s="7">
        <v>660</v>
      </c>
      <c r="X783">
        <f t="shared" si="61"/>
        <v>4</v>
      </c>
      <c r="Y783">
        <f t="shared" si="62"/>
        <v>0</v>
      </c>
      <c r="Z783">
        <f t="shared" si="63"/>
        <v>2</v>
      </c>
      <c r="AA783" s="10">
        <f t="shared" si="64"/>
        <v>2</v>
      </c>
      <c r="AB783"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At Risk</v>
      </c>
      <c r="AC783" t="str">
        <f>_xlfn.XLOOKUP(table_RFM_processed[[#This Row],[Customer ID]],table_RFM_preprocess[Customer ID],table_RFM_preprocess[Loyalty Card],,0)</f>
        <v>No</v>
      </c>
    </row>
    <row r="784" spans="1:29" x14ac:dyDescent="0.25">
      <c r="A784" s="2" t="s">
        <v>4903</v>
      </c>
      <c r="B784" s="3">
        <v>43778</v>
      </c>
      <c r="C784" s="2" t="s">
        <v>4904</v>
      </c>
      <c r="D784" t="s">
        <v>6164</v>
      </c>
      <c r="E784" s="2">
        <v>4</v>
      </c>
      <c r="F784" s="2" t="str">
        <f>_xlfn.XLOOKUP(C784,customers!$A$2:$A$1001,customers!$B$2:$B$1001,,0)</f>
        <v>Lacee Burtenshaw</v>
      </c>
      <c r="G784" s="2" t="str">
        <f>_xlfn.XLOOKUP(C784,customers!$A$1:$A$1001,customers!$G$1:$G$1001,,0)</f>
        <v>United States</v>
      </c>
      <c r="H784" t="str">
        <f>INDEX(products!$A$1:$G$49,MATCH(RFM_prep!$D784,products!$A$1:$A$49,0),MATCH(RFM_prep!H$2,products!$A$1:$G$1,0))</f>
        <v>Lib</v>
      </c>
      <c r="I784">
        <f>INDEX(products!$A$1:$G$49,MATCH(RFM_prep!$D784,products!$A$1:$A$49,0),MATCH(RFM_prep!I$2,products!$A$1:$G$1,0))</f>
        <v>36.454999999999998</v>
      </c>
      <c r="J784">
        <f>I784*E784</f>
        <v>145.82</v>
      </c>
      <c r="K784" t="str">
        <f>_xlfn.XLOOKUP(C784,customers!$A$2:$A$1001,customers!$I$2:$I$1001,,0)</f>
        <v>No</v>
      </c>
      <c r="L784" t="str">
        <f t="shared" si="60"/>
        <v>1015</v>
      </c>
      <c r="N784" s="6" t="s">
        <v>925</v>
      </c>
      <c r="O784" s="8">
        <v>43594</v>
      </c>
      <c r="P784" s="7">
        <v>1</v>
      </c>
      <c r="Q784" s="7">
        <v>7.29</v>
      </c>
      <c r="S784" t="s">
        <v>925</v>
      </c>
      <c r="T784" s="8">
        <v>43594</v>
      </c>
      <c r="U784">
        <v>1</v>
      </c>
      <c r="V784">
        <v>7.29</v>
      </c>
      <c r="W784" s="7">
        <v>1199</v>
      </c>
      <c r="X784">
        <f t="shared" si="61"/>
        <v>1</v>
      </c>
      <c r="Y784">
        <f t="shared" si="62"/>
        <v>0</v>
      </c>
      <c r="Z784">
        <f t="shared" si="63"/>
        <v>0</v>
      </c>
      <c r="AA784" s="10">
        <f t="shared" si="64"/>
        <v>0.33333333333333331</v>
      </c>
      <c r="AB784"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Lost</v>
      </c>
      <c r="AC784" t="str">
        <f>_xlfn.XLOOKUP(table_RFM_processed[[#This Row],[Customer ID]],table_RFM_preprocess[Customer ID],table_RFM_preprocess[Loyalty Card],,0)</f>
        <v>No</v>
      </c>
    </row>
    <row r="785" spans="1:29" x14ac:dyDescent="0.25">
      <c r="A785" s="2" t="s">
        <v>4909</v>
      </c>
      <c r="B785" s="3">
        <v>43897</v>
      </c>
      <c r="C785" s="2" t="s">
        <v>4910</v>
      </c>
      <c r="D785" t="s">
        <v>6184</v>
      </c>
      <c r="E785" s="2">
        <v>6</v>
      </c>
      <c r="F785" s="2" t="str">
        <f>_xlfn.XLOOKUP(C785,customers!$A$2:$A$1001,customers!$B$2:$B$1001,,0)</f>
        <v>Adorne Gregoratti</v>
      </c>
      <c r="G785" s="2" t="str">
        <f>_xlfn.XLOOKUP(C785,customers!$A$1:$A$1001,customers!$G$1:$G$1001,,0)</f>
        <v>Ireland</v>
      </c>
      <c r="H785" t="str">
        <f>INDEX(products!$A$1:$G$49,MATCH(RFM_prep!$D785,products!$A$1:$A$49,0),MATCH(RFM_prep!H$2,products!$A$1:$G$1,0))</f>
        <v>Exc</v>
      </c>
      <c r="I785">
        <f>INDEX(products!$A$1:$G$49,MATCH(RFM_prep!$D785,products!$A$1:$A$49,0),MATCH(RFM_prep!I$2,products!$A$1:$G$1,0))</f>
        <v>4.4550000000000001</v>
      </c>
      <c r="J785">
        <f>I785*E785</f>
        <v>26.73</v>
      </c>
      <c r="K785" t="str">
        <f>_xlfn.XLOOKUP(C785,customers!$A$2:$A$1001,customers!$I$2:$I$1001,,0)</f>
        <v>No</v>
      </c>
      <c r="L785" t="str">
        <f t="shared" si="60"/>
        <v>896</v>
      </c>
      <c r="N785" s="6" t="s">
        <v>1454</v>
      </c>
      <c r="O785" s="8">
        <v>43544</v>
      </c>
      <c r="P785" s="7">
        <v>1</v>
      </c>
      <c r="Q785" s="7">
        <v>63.249999999999993</v>
      </c>
      <c r="S785" t="s">
        <v>1454</v>
      </c>
      <c r="T785" s="8">
        <v>43544</v>
      </c>
      <c r="U785">
        <v>1</v>
      </c>
      <c r="V785">
        <v>63.249999999999993</v>
      </c>
      <c r="W785" s="7">
        <v>1249</v>
      </c>
      <c r="X785">
        <f t="shared" si="61"/>
        <v>0</v>
      </c>
      <c r="Y785">
        <f t="shared" si="62"/>
        <v>0</v>
      </c>
      <c r="Z785">
        <f t="shared" si="63"/>
        <v>8</v>
      </c>
      <c r="AA785" s="10">
        <f t="shared" si="64"/>
        <v>2.6666666666666665</v>
      </c>
      <c r="AB785"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At Risk</v>
      </c>
      <c r="AC785" t="str">
        <f>_xlfn.XLOOKUP(table_RFM_processed[[#This Row],[Customer ID]],table_RFM_preprocess[Customer ID],table_RFM_preprocess[Loyalty Card],,0)</f>
        <v>Yes</v>
      </c>
    </row>
    <row r="786" spans="1:29" x14ac:dyDescent="0.25">
      <c r="A786" s="2" t="s">
        <v>4915</v>
      </c>
      <c r="B786" s="3">
        <v>44312</v>
      </c>
      <c r="C786" s="2" t="s">
        <v>4916</v>
      </c>
      <c r="D786" t="s">
        <v>6160</v>
      </c>
      <c r="E786" s="2">
        <v>5</v>
      </c>
      <c r="F786" s="2" t="str">
        <f>_xlfn.XLOOKUP(C786,customers!$A$2:$A$1001,customers!$B$2:$B$1001,,0)</f>
        <v>Chris Croster</v>
      </c>
      <c r="G786" s="2" t="str">
        <f>_xlfn.XLOOKUP(C786,customers!$A$1:$A$1001,customers!$G$1:$G$1001,,0)</f>
        <v>United States</v>
      </c>
      <c r="H786" t="str">
        <f>INDEX(products!$A$1:$G$49,MATCH(RFM_prep!$D786,products!$A$1:$A$49,0),MATCH(RFM_prep!H$2,products!$A$1:$G$1,0))</f>
        <v>Lib</v>
      </c>
      <c r="I786">
        <f>INDEX(products!$A$1:$G$49,MATCH(RFM_prep!$D786,products!$A$1:$A$49,0),MATCH(RFM_prep!I$2,products!$A$1:$G$1,0))</f>
        <v>8.73</v>
      </c>
      <c r="J786">
        <f>I786*E786</f>
        <v>43.650000000000006</v>
      </c>
      <c r="K786" t="str">
        <f>_xlfn.XLOOKUP(C786,customers!$A$2:$A$1001,customers!$I$2:$I$1001,,0)</f>
        <v>Yes</v>
      </c>
      <c r="L786" t="str">
        <f t="shared" si="60"/>
        <v>481</v>
      </c>
      <c r="N786" s="6" t="s">
        <v>1493</v>
      </c>
      <c r="O786" s="8">
        <v>43746</v>
      </c>
      <c r="P786" s="7">
        <v>1</v>
      </c>
      <c r="Q786" s="7">
        <v>25.9</v>
      </c>
      <c r="S786" t="s">
        <v>1493</v>
      </c>
      <c r="T786" s="8">
        <v>43746</v>
      </c>
      <c r="U786">
        <v>1</v>
      </c>
      <c r="V786">
        <v>25.9</v>
      </c>
      <c r="W786" s="7">
        <v>1047</v>
      </c>
      <c r="X786">
        <f t="shared" si="61"/>
        <v>1</v>
      </c>
      <c r="Y786">
        <f t="shared" si="62"/>
        <v>0</v>
      </c>
      <c r="Z786">
        <f t="shared" si="63"/>
        <v>4</v>
      </c>
      <c r="AA786" s="10">
        <f t="shared" si="64"/>
        <v>1.6666666666666667</v>
      </c>
      <c r="AB786"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At Risk</v>
      </c>
      <c r="AC786" t="str">
        <f>_xlfn.XLOOKUP(table_RFM_processed[[#This Row],[Customer ID]],table_RFM_preprocess[Customer ID],table_RFM_preprocess[Loyalty Card],,0)</f>
        <v>No</v>
      </c>
    </row>
    <row r="787" spans="1:29" x14ac:dyDescent="0.25">
      <c r="A787" s="2" t="s">
        <v>4921</v>
      </c>
      <c r="B787" s="3">
        <v>44511</v>
      </c>
      <c r="C787" s="2" t="s">
        <v>4922</v>
      </c>
      <c r="D787" t="s">
        <v>6170</v>
      </c>
      <c r="E787" s="2">
        <v>2</v>
      </c>
      <c r="F787" s="2" t="str">
        <f>_xlfn.XLOOKUP(C787,customers!$A$2:$A$1001,customers!$B$2:$B$1001,,0)</f>
        <v>Graeme Whitehead</v>
      </c>
      <c r="G787" s="2" t="str">
        <f>_xlfn.XLOOKUP(C787,customers!$A$1:$A$1001,customers!$G$1:$G$1001,,0)</f>
        <v>United States</v>
      </c>
      <c r="H787" t="str">
        <f>INDEX(products!$A$1:$G$49,MATCH(RFM_prep!$D787,products!$A$1:$A$49,0),MATCH(RFM_prep!H$2,products!$A$1:$G$1,0))</f>
        <v>Lib</v>
      </c>
      <c r="I787">
        <f>INDEX(products!$A$1:$G$49,MATCH(RFM_prep!$D787,products!$A$1:$A$49,0),MATCH(RFM_prep!I$2,products!$A$1:$G$1,0))</f>
        <v>15.85</v>
      </c>
      <c r="J787">
        <f>I787*E787</f>
        <v>31.7</v>
      </c>
      <c r="K787" t="str">
        <f>_xlfn.XLOOKUP(C787,customers!$A$2:$A$1001,customers!$I$2:$I$1001,,0)</f>
        <v>No</v>
      </c>
      <c r="L787" t="str">
        <f t="shared" si="60"/>
        <v>282</v>
      </c>
      <c r="N787" s="6" t="s">
        <v>520</v>
      </c>
      <c r="O787" s="8">
        <v>44412</v>
      </c>
      <c r="P787" s="7">
        <v>1</v>
      </c>
      <c r="Q787" s="7">
        <v>38.849999999999994</v>
      </c>
      <c r="S787" t="s">
        <v>520</v>
      </c>
      <c r="T787" s="8">
        <v>44412</v>
      </c>
      <c r="U787">
        <v>1</v>
      </c>
      <c r="V787">
        <v>38.849999999999994</v>
      </c>
      <c r="W787" s="7">
        <v>381</v>
      </c>
      <c r="X787">
        <f t="shared" si="61"/>
        <v>6</v>
      </c>
      <c r="Y787">
        <f t="shared" si="62"/>
        <v>0</v>
      </c>
      <c r="Z787">
        <f t="shared" si="63"/>
        <v>5</v>
      </c>
      <c r="AA787" s="10">
        <f t="shared" si="64"/>
        <v>3.6666666666666665</v>
      </c>
      <c r="AB787"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Need Attention</v>
      </c>
      <c r="AC787" t="str">
        <f>_xlfn.XLOOKUP(table_RFM_processed[[#This Row],[Customer ID]],table_RFM_preprocess[Customer ID],table_RFM_preprocess[Loyalty Card],,0)</f>
        <v>No</v>
      </c>
    </row>
    <row r="788" spans="1:29" x14ac:dyDescent="0.25">
      <c r="A788" s="2" t="s">
        <v>4926</v>
      </c>
      <c r="B788" s="3">
        <v>44362</v>
      </c>
      <c r="C788" s="2" t="s">
        <v>4927</v>
      </c>
      <c r="D788" t="s">
        <v>6168</v>
      </c>
      <c r="E788" s="2">
        <v>1</v>
      </c>
      <c r="F788" s="2" t="str">
        <f>_xlfn.XLOOKUP(C788,customers!$A$2:$A$1001,customers!$B$2:$B$1001,,0)</f>
        <v>Haslett Jodrelle</v>
      </c>
      <c r="G788" s="2" t="str">
        <f>_xlfn.XLOOKUP(C788,customers!$A$1:$A$1001,customers!$G$1:$G$1001,,0)</f>
        <v>United States</v>
      </c>
      <c r="H788" t="str">
        <f>INDEX(products!$A$1:$G$49,MATCH(RFM_prep!$D788,products!$A$1:$A$49,0),MATCH(RFM_prep!H$2,products!$A$1:$G$1,0))</f>
        <v>Ara</v>
      </c>
      <c r="I788">
        <f>INDEX(products!$A$1:$G$49,MATCH(RFM_prep!$D788,products!$A$1:$A$49,0),MATCH(RFM_prep!I$2,products!$A$1:$G$1,0))</f>
        <v>22.884999999999998</v>
      </c>
      <c r="J788">
        <f>I788*E788</f>
        <v>22.884999999999998</v>
      </c>
      <c r="K788" t="str">
        <f>_xlfn.XLOOKUP(C788,customers!$A$2:$A$1001,customers!$I$2:$I$1001,,0)</f>
        <v>No</v>
      </c>
      <c r="L788" t="str">
        <f t="shared" si="60"/>
        <v>431</v>
      </c>
      <c r="N788" s="6" t="s">
        <v>5764</v>
      </c>
      <c r="O788" s="8">
        <v>44722</v>
      </c>
      <c r="P788" s="7">
        <v>7</v>
      </c>
      <c r="Q788" s="7">
        <v>307.04499999999996</v>
      </c>
      <c r="S788" t="s">
        <v>5764</v>
      </c>
      <c r="T788" s="8">
        <v>44722</v>
      </c>
      <c r="U788">
        <v>7</v>
      </c>
      <c r="V788">
        <v>307.04499999999996</v>
      </c>
      <c r="W788" s="7">
        <v>236</v>
      </c>
      <c r="X788">
        <f t="shared" si="61"/>
        <v>8</v>
      </c>
      <c r="Y788">
        <f t="shared" si="62"/>
        <v>9</v>
      </c>
      <c r="Z788">
        <f t="shared" si="63"/>
        <v>9</v>
      </c>
      <c r="AA788" s="10">
        <f t="shared" si="64"/>
        <v>8.6666666666666661</v>
      </c>
      <c r="AB788"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Loyal</v>
      </c>
      <c r="AC788" t="str">
        <f>_xlfn.XLOOKUP(table_RFM_processed[[#This Row],[Customer ID]],table_RFM_preprocess[Customer ID],table_RFM_preprocess[Loyalty Card],,0)</f>
        <v>Yes</v>
      </c>
    </row>
    <row r="789" spans="1:29" x14ac:dyDescent="0.25">
      <c r="A789" s="2" t="s">
        <v>4932</v>
      </c>
      <c r="B789" s="3">
        <v>43888</v>
      </c>
      <c r="C789" s="2" t="s">
        <v>4933</v>
      </c>
      <c r="D789" t="s">
        <v>6185</v>
      </c>
      <c r="E789" s="2">
        <v>1</v>
      </c>
      <c r="F789" s="2" t="str">
        <f>_xlfn.XLOOKUP(C789,customers!$A$2:$A$1001,customers!$B$2:$B$1001,,0)</f>
        <v>Cam Jewster</v>
      </c>
      <c r="G789" s="2" t="str">
        <f>_xlfn.XLOOKUP(C789,customers!$A$1:$A$1001,customers!$G$1:$G$1001,,0)</f>
        <v>United States</v>
      </c>
      <c r="H789" t="str">
        <f>INDEX(products!$A$1:$G$49,MATCH(RFM_prep!$D789,products!$A$1:$A$49,0),MATCH(RFM_prep!H$2,products!$A$1:$G$1,0))</f>
        <v>Exc</v>
      </c>
      <c r="I789">
        <f>INDEX(products!$A$1:$G$49,MATCH(RFM_prep!$D789,products!$A$1:$A$49,0),MATCH(RFM_prep!I$2,products!$A$1:$G$1,0))</f>
        <v>27.945</v>
      </c>
      <c r="J789">
        <f>I789*E789</f>
        <v>27.945</v>
      </c>
      <c r="K789" t="str">
        <f>_xlfn.XLOOKUP(C789,customers!$A$2:$A$1001,customers!$I$2:$I$1001,,0)</f>
        <v>Yes</v>
      </c>
      <c r="L789" t="str">
        <f t="shared" si="60"/>
        <v>905</v>
      </c>
      <c r="N789" s="6" t="s">
        <v>3644</v>
      </c>
      <c r="O789" s="8">
        <v>44225</v>
      </c>
      <c r="P789" s="7">
        <v>1</v>
      </c>
      <c r="Q789" s="7">
        <v>15.54</v>
      </c>
      <c r="S789" t="s">
        <v>3644</v>
      </c>
      <c r="T789" s="8">
        <v>44225</v>
      </c>
      <c r="U789">
        <v>1</v>
      </c>
      <c r="V789">
        <v>15.54</v>
      </c>
      <c r="W789" s="7">
        <v>568</v>
      </c>
      <c r="X789">
        <f t="shared" si="61"/>
        <v>5</v>
      </c>
      <c r="Y789">
        <f t="shared" si="62"/>
        <v>0</v>
      </c>
      <c r="Z789">
        <f t="shared" si="63"/>
        <v>2</v>
      </c>
      <c r="AA789" s="10">
        <f t="shared" si="64"/>
        <v>2.3333333333333335</v>
      </c>
      <c r="AB789"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At Risk</v>
      </c>
      <c r="AC789" t="str">
        <f>_xlfn.XLOOKUP(table_RFM_processed[[#This Row],[Customer ID]],table_RFM_preprocess[Customer ID],table_RFM_preprocess[Loyalty Card],,0)</f>
        <v>Yes</v>
      </c>
    </row>
    <row r="790" spans="1:29" x14ac:dyDescent="0.25">
      <c r="A790" s="2" t="s">
        <v>4938</v>
      </c>
      <c r="B790" s="3">
        <v>44305</v>
      </c>
      <c r="C790" s="2" t="s">
        <v>4939</v>
      </c>
      <c r="D790" t="s">
        <v>6141</v>
      </c>
      <c r="E790" s="2">
        <v>6</v>
      </c>
      <c r="F790" s="2" t="str">
        <f>_xlfn.XLOOKUP(C790,customers!$A$2:$A$1001,customers!$B$2:$B$1001,,0)</f>
        <v>Beryl Osborn</v>
      </c>
      <c r="G790" s="2" t="str">
        <f>_xlfn.XLOOKUP(C790,customers!$A$1:$A$1001,customers!$G$1:$G$1001,,0)</f>
        <v>United States</v>
      </c>
      <c r="H790" t="str">
        <f>INDEX(products!$A$1:$G$49,MATCH(RFM_prep!$D790,products!$A$1:$A$49,0),MATCH(RFM_prep!H$2,products!$A$1:$G$1,0))</f>
        <v>Exc</v>
      </c>
      <c r="I790">
        <f>INDEX(products!$A$1:$G$49,MATCH(RFM_prep!$D790,products!$A$1:$A$49,0),MATCH(RFM_prep!I$2,products!$A$1:$G$1,0))</f>
        <v>13.75</v>
      </c>
      <c r="J790">
        <f>I790*E790</f>
        <v>82.5</v>
      </c>
      <c r="K790" t="str">
        <f>_xlfn.XLOOKUP(C790,customers!$A$2:$A$1001,customers!$I$2:$I$1001,,0)</f>
        <v>Yes</v>
      </c>
      <c r="L790" t="str">
        <f t="shared" si="60"/>
        <v>488</v>
      </c>
      <c r="N790" s="6" t="s">
        <v>2799</v>
      </c>
      <c r="O790" s="8">
        <v>44203</v>
      </c>
      <c r="P790" s="7">
        <v>1</v>
      </c>
      <c r="Q790" s="7">
        <v>47.55</v>
      </c>
      <c r="S790" t="s">
        <v>2799</v>
      </c>
      <c r="T790" s="8">
        <v>44203</v>
      </c>
      <c r="U790">
        <v>1</v>
      </c>
      <c r="V790">
        <v>47.55</v>
      </c>
      <c r="W790" s="7">
        <v>590</v>
      </c>
      <c r="X790">
        <f t="shared" si="61"/>
        <v>5</v>
      </c>
      <c r="Y790">
        <f t="shared" si="62"/>
        <v>0</v>
      </c>
      <c r="Z790">
        <f t="shared" si="63"/>
        <v>7</v>
      </c>
      <c r="AA790" s="10">
        <f t="shared" si="64"/>
        <v>4</v>
      </c>
      <c r="AB790"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Need Attention</v>
      </c>
      <c r="AC790" t="str">
        <f>_xlfn.XLOOKUP(table_RFM_processed[[#This Row],[Customer ID]],table_RFM_preprocess[Customer ID],table_RFM_preprocess[Loyalty Card],,0)</f>
        <v>Yes</v>
      </c>
    </row>
    <row r="791" spans="1:29" x14ac:dyDescent="0.25">
      <c r="A791" s="2" t="s">
        <v>4943</v>
      </c>
      <c r="B791" s="3">
        <v>44771</v>
      </c>
      <c r="C791" s="2" t="s">
        <v>4944</v>
      </c>
      <c r="D791" t="s">
        <v>6151</v>
      </c>
      <c r="E791" s="2">
        <v>2</v>
      </c>
      <c r="F791" s="2" t="str">
        <f>_xlfn.XLOOKUP(C791,customers!$A$2:$A$1001,customers!$B$2:$B$1001,,0)</f>
        <v>Kaela Nottram</v>
      </c>
      <c r="G791" s="2" t="str">
        <f>_xlfn.XLOOKUP(C791,customers!$A$1:$A$1001,customers!$G$1:$G$1001,,0)</f>
        <v>Ireland</v>
      </c>
      <c r="H791" t="str">
        <f>INDEX(products!$A$1:$G$49,MATCH(RFM_prep!$D791,products!$A$1:$A$49,0),MATCH(RFM_prep!H$2,products!$A$1:$G$1,0))</f>
        <v>Rob</v>
      </c>
      <c r="I791">
        <f>INDEX(products!$A$1:$G$49,MATCH(RFM_prep!$D791,products!$A$1:$A$49,0),MATCH(RFM_prep!I$2,products!$A$1:$G$1,0))</f>
        <v>22.884999999999998</v>
      </c>
      <c r="J791">
        <f>I791*E791</f>
        <v>45.769999999999996</v>
      </c>
      <c r="K791" t="str">
        <f>_xlfn.XLOOKUP(C791,customers!$A$2:$A$1001,customers!$I$2:$I$1001,,0)</f>
        <v>Yes</v>
      </c>
      <c r="L791" t="str">
        <f t="shared" si="60"/>
        <v>22</v>
      </c>
      <c r="N791" s="6" t="s">
        <v>5743</v>
      </c>
      <c r="O791" s="8">
        <v>44165</v>
      </c>
      <c r="P791" s="7">
        <v>1</v>
      </c>
      <c r="Q791" s="7">
        <v>8.91</v>
      </c>
      <c r="S791" t="s">
        <v>5743</v>
      </c>
      <c r="T791" s="8">
        <v>44165</v>
      </c>
      <c r="U791">
        <v>1</v>
      </c>
      <c r="V791">
        <v>8.91</v>
      </c>
      <c r="W791" s="7">
        <v>628</v>
      </c>
      <c r="X791">
        <f t="shared" si="61"/>
        <v>4</v>
      </c>
      <c r="Y791">
        <f t="shared" si="62"/>
        <v>0</v>
      </c>
      <c r="Z791">
        <f t="shared" si="63"/>
        <v>1</v>
      </c>
      <c r="AA791" s="10">
        <f t="shared" si="64"/>
        <v>1.6666666666666667</v>
      </c>
      <c r="AB791"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At Risk</v>
      </c>
      <c r="AC791" t="str">
        <f>_xlfn.XLOOKUP(table_RFM_processed[[#This Row],[Customer ID]],table_RFM_preprocess[Customer ID],table_RFM_preprocess[Loyalty Card],,0)</f>
        <v>Yes</v>
      </c>
    </row>
    <row r="792" spans="1:29" x14ac:dyDescent="0.25">
      <c r="A792" s="2" t="s">
        <v>4949</v>
      </c>
      <c r="B792" s="3">
        <v>43485</v>
      </c>
      <c r="C792" s="2" t="s">
        <v>4950</v>
      </c>
      <c r="D792" t="s">
        <v>6140</v>
      </c>
      <c r="E792" s="2">
        <v>6</v>
      </c>
      <c r="F792" s="2" t="str">
        <f>_xlfn.XLOOKUP(C792,customers!$A$2:$A$1001,customers!$B$2:$B$1001,,0)</f>
        <v>Nobe Buney</v>
      </c>
      <c r="G792" s="2" t="str">
        <f>_xlfn.XLOOKUP(C792,customers!$A$1:$A$1001,customers!$G$1:$G$1001,,0)</f>
        <v>United States</v>
      </c>
      <c r="H792" t="str">
        <f>INDEX(products!$A$1:$G$49,MATCH(RFM_prep!$D792,products!$A$1:$A$49,0),MATCH(RFM_prep!H$2,products!$A$1:$G$1,0))</f>
        <v>Ara</v>
      </c>
      <c r="I792">
        <f>INDEX(products!$A$1:$G$49,MATCH(RFM_prep!$D792,products!$A$1:$A$49,0),MATCH(RFM_prep!I$2,products!$A$1:$G$1,0))</f>
        <v>12.95</v>
      </c>
      <c r="J792">
        <f>I792*E792</f>
        <v>77.699999999999989</v>
      </c>
      <c r="K792" t="str">
        <f>_xlfn.XLOOKUP(C792,customers!$A$2:$A$1001,customers!$I$2:$I$1001,,0)</f>
        <v>No</v>
      </c>
      <c r="L792" t="str">
        <f t="shared" si="60"/>
        <v>1308</v>
      </c>
      <c r="N792" s="6" t="s">
        <v>2188</v>
      </c>
      <c r="O792" s="8">
        <v>44102</v>
      </c>
      <c r="P792" s="7">
        <v>1</v>
      </c>
      <c r="Q792" s="7">
        <v>15.54</v>
      </c>
      <c r="S792" t="s">
        <v>2188</v>
      </c>
      <c r="T792" s="8">
        <v>44102</v>
      </c>
      <c r="U792">
        <v>1</v>
      </c>
      <c r="V792">
        <v>15.54</v>
      </c>
      <c r="W792" s="7">
        <v>691</v>
      </c>
      <c r="X792">
        <f t="shared" si="61"/>
        <v>3</v>
      </c>
      <c r="Y792">
        <f t="shared" si="62"/>
        <v>0</v>
      </c>
      <c r="Z792">
        <f t="shared" si="63"/>
        <v>2</v>
      </c>
      <c r="AA792" s="10">
        <f t="shared" si="64"/>
        <v>1.6666666666666667</v>
      </c>
      <c r="AB792"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At Risk</v>
      </c>
      <c r="AC792" t="str">
        <f>_xlfn.XLOOKUP(table_RFM_processed[[#This Row],[Customer ID]],table_RFM_preprocess[Customer ID],table_RFM_preprocess[Loyalty Card],,0)</f>
        <v>Yes</v>
      </c>
    </row>
    <row r="793" spans="1:29" x14ac:dyDescent="0.25">
      <c r="A793" s="2" t="s">
        <v>4955</v>
      </c>
      <c r="B793" s="3">
        <v>44613</v>
      </c>
      <c r="C793" s="2" t="s">
        <v>4956</v>
      </c>
      <c r="D793" t="s">
        <v>6180</v>
      </c>
      <c r="E793" s="2">
        <v>3</v>
      </c>
      <c r="F793" s="2" t="str">
        <f>_xlfn.XLOOKUP(C793,customers!$A$2:$A$1001,customers!$B$2:$B$1001,,0)</f>
        <v>Silvan McShea</v>
      </c>
      <c r="G793" s="2" t="str">
        <f>_xlfn.XLOOKUP(C793,customers!$A$1:$A$1001,customers!$G$1:$G$1001,,0)</f>
        <v>United States</v>
      </c>
      <c r="H793" t="str">
        <f>INDEX(products!$A$1:$G$49,MATCH(RFM_prep!$D793,products!$A$1:$A$49,0),MATCH(RFM_prep!H$2,products!$A$1:$G$1,0))</f>
        <v>Ara</v>
      </c>
      <c r="I793">
        <f>INDEX(products!$A$1:$G$49,MATCH(RFM_prep!$D793,products!$A$1:$A$49,0),MATCH(RFM_prep!I$2,products!$A$1:$G$1,0))</f>
        <v>7.77</v>
      </c>
      <c r="J793">
        <f>I793*E793</f>
        <v>23.31</v>
      </c>
      <c r="K793" t="str">
        <f>_xlfn.XLOOKUP(C793,customers!$A$2:$A$1001,customers!$I$2:$I$1001,,0)</f>
        <v>No</v>
      </c>
      <c r="L793" t="str">
        <f t="shared" si="60"/>
        <v>180</v>
      </c>
      <c r="N793" s="6" t="s">
        <v>1580</v>
      </c>
      <c r="O793" s="8">
        <v>44644</v>
      </c>
      <c r="P793" s="7">
        <v>1</v>
      </c>
      <c r="Q793" s="7">
        <v>44.55</v>
      </c>
      <c r="S793" t="s">
        <v>1580</v>
      </c>
      <c r="T793" s="8">
        <v>44644</v>
      </c>
      <c r="U793">
        <v>1</v>
      </c>
      <c r="V793">
        <v>44.55</v>
      </c>
      <c r="W793" s="7">
        <v>149</v>
      </c>
      <c r="X793">
        <f t="shared" si="61"/>
        <v>8</v>
      </c>
      <c r="Y793">
        <f t="shared" si="62"/>
        <v>0</v>
      </c>
      <c r="Z793">
        <f t="shared" si="63"/>
        <v>6</v>
      </c>
      <c r="AA793" s="10">
        <f t="shared" si="64"/>
        <v>4.666666666666667</v>
      </c>
      <c r="AB793"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Need Attention</v>
      </c>
      <c r="AC793" t="str">
        <f>_xlfn.XLOOKUP(table_RFM_processed[[#This Row],[Customer ID]],table_RFM_preprocess[Customer ID],table_RFM_preprocess[Loyalty Card],,0)</f>
        <v>No</v>
      </c>
    </row>
    <row r="794" spans="1:29" x14ac:dyDescent="0.25">
      <c r="A794" s="2" t="s">
        <v>4961</v>
      </c>
      <c r="B794" s="3">
        <v>43954</v>
      </c>
      <c r="C794" s="2" t="s">
        <v>4962</v>
      </c>
      <c r="D794" t="s">
        <v>6145</v>
      </c>
      <c r="E794" s="2">
        <v>5</v>
      </c>
      <c r="F794" s="2" t="str">
        <f>_xlfn.XLOOKUP(C794,customers!$A$2:$A$1001,customers!$B$2:$B$1001,,0)</f>
        <v>Karylin Huddart</v>
      </c>
      <c r="G794" s="2" t="str">
        <f>_xlfn.XLOOKUP(C794,customers!$A$1:$A$1001,customers!$G$1:$G$1001,,0)</f>
        <v>United States</v>
      </c>
      <c r="H794" t="str">
        <f>INDEX(products!$A$1:$G$49,MATCH(RFM_prep!$D794,products!$A$1:$A$49,0),MATCH(RFM_prep!H$2,products!$A$1:$G$1,0))</f>
        <v>Lib</v>
      </c>
      <c r="I794">
        <f>INDEX(products!$A$1:$G$49,MATCH(RFM_prep!$D794,products!$A$1:$A$49,0),MATCH(RFM_prep!I$2,products!$A$1:$G$1,0))</f>
        <v>4.7549999999999999</v>
      </c>
      <c r="J794">
        <f>I794*E794</f>
        <v>23.774999999999999</v>
      </c>
      <c r="K794" t="str">
        <f>_xlfn.XLOOKUP(C794,customers!$A$2:$A$1001,customers!$I$2:$I$1001,,0)</f>
        <v>Yes</v>
      </c>
      <c r="L794" t="str">
        <f t="shared" si="60"/>
        <v>839</v>
      </c>
      <c r="N794" s="6" t="s">
        <v>1240</v>
      </c>
      <c r="O794" s="8">
        <v>44340</v>
      </c>
      <c r="P794" s="7">
        <v>1</v>
      </c>
      <c r="Q794" s="7">
        <v>12.95</v>
      </c>
      <c r="S794" t="s">
        <v>1240</v>
      </c>
      <c r="T794" s="8">
        <v>44340</v>
      </c>
      <c r="U794">
        <v>1</v>
      </c>
      <c r="V794">
        <v>12.95</v>
      </c>
      <c r="W794" s="7">
        <v>453</v>
      </c>
      <c r="X794">
        <f t="shared" si="61"/>
        <v>6</v>
      </c>
      <c r="Y794">
        <f t="shared" si="62"/>
        <v>0</v>
      </c>
      <c r="Z794">
        <f t="shared" si="63"/>
        <v>2</v>
      </c>
      <c r="AA794" s="10">
        <f t="shared" si="64"/>
        <v>2.6666666666666665</v>
      </c>
      <c r="AB794"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At Risk</v>
      </c>
      <c r="AC794" t="str">
        <f>_xlfn.XLOOKUP(table_RFM_processed[[#This Row],[Customer ID]],table_RFM_preprocess[Customer ID],table_RFM_preprocess[Loyalty Card],,0)</f>
        <v>No</v>
      </c>
    </row>
    <row r="795" spans="1:29" x14ac:dyDescent="0.25">
      <c r="A795" s="2" t="s">
        <v>4967</v>
      </c>
      <c r="B795" s="3">
        <v>43545</v>
      </c>
      <c r="C795" s="2" t="s">
        <v>4968</v>
      </c>
      <c r="D795" t="s">
        <v>6160</v>
      </c>
      <c r="E795" s="2">
        <v>6</v>
      </c>
      <c r="F795" s="2" t="str">
        <f>_xlfn.XLOOKUP(C795,customers!$A$2:$A$1001,customers!$B$2:$B$1001,,0)</f>
        <v>Jereme Gippes</v>
      </c>
      <c r="G795" s="2" t="str">
        <f>_xlfn.XLOOKUP(C795,customers!$A$1:$A$1001,customers!$G$1:$G$1001,,0)</f>
        <v>United Kingdom</v>
      </c>
      <c r="H795" t="str">
        <f>INDEX(products!$A$1:$G$49,MATCH(RFM_prep!$D795,products!$A$1:$A$49,0),MATCH(RFM_prep!H$2,products!$A$1:$G$1,0))</f>
        <v>Lib</v>
      </c>
      <c r="I795">
        <f>INDEX(products!$A$1:$G$49,MATCH(RFM_prep!$D795,products!$A$1:$A$49,0),MATCH(RFM_prep!I$2,products!$A$1:$G$1,0))</f>
        <v>8.73</v>
      </c>
      <c r="J795">
        <f>I795*E795</f>
        <v>52.38</v>
      </c>
      <c r="K795" t="str">
        <f>_xlfn.XLOOKUP(C795,customers!$A$2:$A$1001,customers!$I$2:$I$1001,,0)</f>
        <v>Yes</v>
      </c>
      <c r="L795" t="str">
        <f t="shared" si="60"/>
        <v>1248</v>
      </c>
      <c r="N795" s="6" t="s">
        <v>5047</v>
      </c>
      <c r="O795" s="8">
        <v>44241</v>
      </c>
      <c r="P795" s="7">
        <v>1</v>
      </c>
      <c r="Q795" s="7">
        <v>7.77</v>
      </c>
      <c r="S795" t="s">
        <v>5047</v>
      </c>
      <c r="T795" s="8">
        <v>44241</v>
      </c>
      <c r="U795">
        <v>1</v>
      </c>
      <c r="V795">
        <v>7.77</v>
      </c>
      <c r="W795" s="7">
        <v>552</v>
      </c>
      <c r="X795">
        <f t="shared" si="61"/>
        <v>5</v>
      </c>
      <c r="Y795">
        <f t="shared" si="62"/>
        <v>0</v>
      </c>
      <c r="Z795">
        <f t="shared" si="63"/>
        <v>0</v>
      </c>
      <c r="AA795" s="10">
        <f t="shared" si="64"/>
        <v>1.6666666666666667</v>
      </c>
      <c r="AB795"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At Risk</v>
      </c>
      <c r="AC795" t="str">
        <f>_xlfn.XLOOKUP(table_RFM_processed[[#This Row],[Customer ID]],table_RFM_preprocess[Customer ID],table_RFM_preprocess[Loyalty Card],,0)</f>
        <v>Yes</v>
      </c>
    </row>
    <row r="796" spans="1:29" x14ac:dyDescent="0.25">
      <c r="A796" s="2" t="s">
        <v>4973</v>
      </c>
      <c r="B796" s="3">
        <v>43629</v>
      </c>
      <c r="C796" s="2" t="s">
        <v>4974</v>
      </c>
      <c r="D796" t="s">
        <v>6178</v>
      </c>
      <c r="E796" s="2">
        <v>5</v>
      </c>
      <c r="F796" s="2" t="str">
        <f>_xlfn.XLOOKUP(C796,customers!$A$2:$A$1001,customers!$B$2:$B$1001,,0)</f>
        <v>Lukas Whittlesee</v>
      </c>
      <c r="G796" s="2" t="str">
        <f>_xlfn.XLOOKUP(C796,customers!$A$1:$A$1001,customers!$G$1:$G$1001,,0)</f>
        <v>United States</v>
      </c>
      <c r="H796" t="str">
        <f>INDEX(products!$A$1:$G$49,MATCH(RFM_prep!$D796,products!$A$1:$A$49,0),MATCH(RFM_prep!H$2,products!$A$1:$G$1,0))</f>
        <v>Rob</v>
      </c>
      <c r="I796">
        <f>INDEX(products!$A$1:$G$49,MATCH(RFM_prep!$D796,products!$A$1:$A$49,0),MATCH(RFM_prep!I$2,products!$A$1:$G$1,0))</f>
        <v>3.5849999999999995</v>
      </c>
      <c r="J796">
        <f>I796*E796</f>
        <v>17.924999999999997</v>
      </c>
      <c r="K796" t="str">
        <f>_xlfn.XLOOKUP(C796,customers!$A$2:$A$1001,customers!$I$2:$I$1001,,0)</f>
        <v>No</v>
      </c>
      <c r="L796" t="str">
        <f t="shared" si="60"/>
        <v>1164</v>
      </c>
      <c r="N796" s="6" t="s">
        <v>1066</v>
      </c>
      <c r="O796" s="8">
        <v>44750</v>
      </c>
      <c r="P796" s="7">
        <v>1</v>
      </c>
      <c r="Q796" s="7">
        <v>11.94</v>
      </c>
      <c r="S796" t="s">
        <v>1066</v>
      </c>
      <c r="T796" s="8">
        <v>44750</v>
      </c>
      <c r="U796">
        <v>1</v>
      </c>
      <c r="V796">
        <v>11.94</v>
      </c>
      <c r="W796" s="7">
        <v>43</v>
      </c>
      <c r="X796">
        <f t="shared" si="61"/>
        <v>9</v>
      </c>
      <c r="Y796">
        <f t="shared" si="62"/>
        <v>0</v>
      </c>
      <c r="Z796">
        <f t="shared" si="63"/>
        <v>1</v>
      </c>
      <c r="AA796" s="10">
        <f t="shared" si="64"/>
        <v>3.3333333333333335</v>
      </c>
      <c r="AB796"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Need Attention</v>
      </c>
      <c r="AC796" t="str">
        <f>_xlfn.XLOOKUP(table_RFM_processed[[#This Row],[Customer ID]],table_RFM_preprocess[Customer ID],table_RFM_preprocess[Loyalty Card],,0)</f>
        <v>No</v>
      </c>
    </row>
    <row r="797" spans="1:29" x14ac:dyDescent="0.25">
      <c r="A797" s="2" t="s">
        <v>4979</v>
      </c>
      <c r="B797" s="3">
        <v>43987</v>
      </c>
      <c r="C797" s="2" t="s">
        <v>4980</v>
      </c>
      <c r="D797" t="s">
        <v>6182</v>
      </c>
      <c r="E797" s="2">
        <v>5</v>
      </c>
      <c r="F797" s="2" t="str">
        <f>_xlfn.XLOOKUP(C797,customers!$A$2:$A$1001,customers!$B$2:$B$1001,,0)</f>
        <v>Gregorius Trengrove</v>
      </c>
      <c r="G797" s="2" t="str">
        <f>_xlfn.XLOOKUP(C797,customers!$A$1:$A$1001,customers!$G$1:$G$1001,,0)</f>
        <v>United States</v>
      </c>
      <c r="H797" t="str">
        <f>INDEX(products!$A$1:$G$49,MATCH(RFM_prep!$D797,products!$A$1:$A$49,0),MATCH(RFM_prep!H$2,products!$A$1:$G$1,0))</f>
        <v>Ara</v>
      </c>
      <c r="I797">
        <f>INDEX(products!$A$1:$G$49,MATCH(RFM_prep!$D797,products!$A$1:$A$49,0),MATCH(RFM_prep!I$2,products!$A$1:$G$1,0))</f>
        <v>29.784999999999997</v>
      </c>
      <c r="J797">
        <f>I797*E797</f>
        <v>148.92499999999998</v>
      </c>
      <c r="K797" t="str">
        <f>_xlfn.XLOOKUP(C797,customers!$A$2:$A$1001,customers!$I$2:$I$1001,,0)</f>
        <v>No</v>
      </c>
      <c r="L797" t="str">
        <f t="shared" si="60"/>
        <v>806</v>
      </c>
      <c r="N797" s="6" t="s">
        <v>3572</v>
      </c>
      <c r="O797" s="8">
        <v>44120</v>
      </c>
      <c r="P797" s="7">
        <v>1</v>
      </c>
      <c r="Q797" s="7">
        <v>15.54</v>
      </c>
      <c r="S797" t="s">
        <v>3572</v>
      </c>
      <c r="T797" s="8">
        <v>44120</v>
      </c>
      <c r="U797">
        <v>1</v>
      </c>
      <c r="V797">
        <v>15.54</v>
      </c>
      <c r="W797" s="7">
        <v>673</v>
      </c>
      <c r="X797">
        <f t="shared" si="61"/>
        <v>4</v>
      </c>
      <c r="Y797">
        <f t="shared" si="62"/>
        <v>0</v>
      </c>
      <c r="Z797">
        <f t="shared" si="63"/>
        <v>2</v>
      </c>
      <c r="AA797" s="10">
        <f t="shared" si="64"/>
        <v>2</v>
      </c>
      <c r="AB797"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At Risk</v>
      </c>
      <c r="AC797" t="str">
        <f>_xlfn.XLOOKUP(table_RFM_processed[[#This Row],[Customer ID]],table_RFM_preprocess[Customer ID],table_RFM_preprocess[Loyalty Card],,0)</f>
        <v>No</v>
      </c>
    </row>
    <row r="798" spans="1:29" x14ac:dyDescent="0.25">
      <c r="A798" s="2" t="s">
        <v>4985</v>
      </c>
      <c r="B798" s="3">
        <v>43540</v>
      </c>
      <c r="C798" s="2" t="s">
        <v>4986</v>
      </c>
      <c r="D798" t="s">
        <v>6173</v>
      </c>
      <c r="E798" s="2">
        <v>4</v>
      </c>
      <c r="F798" s="2" t="str">
        <f>_xlfn.XLOOKUP(C798,customers!$A$2:$A$1001,customers!$B$2:$B$1001,,0)</f>
        <v>Wright Caldero</v>
      </c>
      <c r="G798" s="2" t="str">
        <f>_xlfn.XLOOKUP(C798,customers!$A$1:$A$1001,customers!$G$1:$G$1001,,0)</f>
        <v>United States</v>
      </c>
      <c r="H798" t="str">
        <f>INDEX(products!$A$1:$G$49,MATCH(RFM_prep!$D798,products!$A$1:$A$49,0),MATCH(RFM_prep!H$2,products!$A$1:$G$1,0))</f>
        <v>Rob</v>
      </c>
      <c r="I798">
        <f>INDEX(products!$A$1:$G$49,MATCH(RFM_prep!$D798,products!$A$1:$A$49,0),MATCH(RFM_prep!I$2,products!$A$1:$G$1,0))</f>
        <v>7.169999999999999</v>
      </c>
      <c r="J798">
        <f>I798*E798</f>
        <v>28.679999999999996</v>
      </c>
      <c r="K798" t="str">
        <f>_xlfn.XLOOKUP(C798,customers!$A$2:$A$1001,customers!$I$2:$I$1001,,0)</f>
        <v>No</v>
      </c>
      <c r="L798" t="str">
        <f t="shared" si="60"/>
        <v>1253</v>
      </c>
      <c r="N798" s="6" t="s">
        <v>4677</v>
      </c>
      <c r="O798" s="8">
        <v>43566</v>
      </c>
      <c r="P798" s="7">
        <v>1</v>
      </c>
      <c r="Q798" s="7">
        <v>8.73</v>
      </c>
      <c r="S798" t="s">
        <v>4677</v>
      </c>
      <c r="T798" s="8">
        <v>43566</v>
      </c>
      <c r="U798">
        <v>1</v>
      </c>
      <c r="V798">
        <v>8.73</v>
      </c>
      <c r="W798" s="7">
        <v>1227</v>
      </c>
      <c r="X798">
        <f t="shared" si="61"/>
        <v>0</v>
      </c>
      <c r="Y798">
        <f t="shared" si="62"/>
        <v>0</v>
      </c>
      <c r="Z798">
        <f t="shared" si="63"/>
        <v>1</v>
      </c>
      <c r="AA798" s="10">
        <f t="shared" si="64"/>
        <v>0.33333333333333331</v>
      </c>
      <c r="AB798"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Lost</v>
      </c>
      <c r="AC798" t="str">
        <f>_xlfn.XLOOKUP(table_RFM_processed[[#This Row],[Customer ID]],table_RFM_preprocess[Customer ID],table_RFM_preprocess[Loyalty Card],,0)</f>
        <v>No</v>
      </c>
    </row>
    <row r="799" spans="1:29" x14ac:dyDescent="0.25">
      <c r="A799" s="2" t="s">
        <v>4991</v>
      </c>
      <c r="B799" s="3">
        <v>44533</v>
      </c>
      <c r="C799" s="2" t="s">
        <v>4992</v>
      </c>
      <c r="D799" t="s">
        <v>6161</v>
      </c>
      <c r="E799" s="2">
        <v>1</v>
      </c>
      <c r="F799" s="2" t="str">
        <f>_xlfn.XLOOKUP(C799,customers!$A$2:$A$1001,customers!$B$2:$B$1001,,0)</f>
        <v>Merell Zanazzi</v>
      </c>
      <c r="G799" s="2" t="str">
        <f>_xlfn.XLOOKUP(C799,customers!$A$1:$A$1001,customers!$G$1:$G$1001,,0)</f>
        <v>United States</v>
      </c>
      <c r="H799" t="str">
        <f>INDEX(products!$A$1:$G$49,MATCH(RFM_prep!$D799,products!$A$1:$A$49,0),MATCH(RFM_prep!H$2,products!$A$1:$G$1,0))</f>
        <v>Lib</v>
      </c>
      <c r="I799">
        <f>INDEX(products!$A$1:$G$49,MATCH(RFM_prep!$D799,products!$A$1:$A$49,0),MATCH(RFM_prep!I$2,products!$A$1:$G$1,0))</f>
        <v>9.51</v>
      </c>
      <c r="J799">
        <f>I799*E799</f>
        <v>9.51</v>
      </c>
      <c r="K799" t="str">
        <f>_xlfn.XLOOKUP(C799,customers!$A$2:$A$1001,customers!$I$2:$I$1001,,0)</f>
        <v>No</v>
      </c>
      <c r="L799" t="str">
        <f t="shared" si="60"/>
        <v>260</v>
      </c>
      <c r="N799" s="6" t="s">
        <v>5357</v>
      </c>
      <c r="O799" s="8">
        <v>43802</v>
      </c>
      <c r="P799" s="7">
        <v>1</v>
      </c>
      <c r="Q799" s="7">
        <v>77.699999999999989</v>
      </c>
      <c r="S799" t="s">
        <v>5357</v>
      </c>
      <c r="T799" s="8">
        <v>43802</v>
      </c>
      <c r="U799">
        <v>1</v>
      </c>
      <c r="V799">
        <v>77.699999999999989</v>
      </c>
      <c r="W799" s="7">
        <v>991</v>
      </c>
      <c r="X799">
        <f t="shared" si="61"/>
        <v>1</v>
      </c>
      <c r="Y799">
        <f t="shared" si="62"/>
        <v>0</v>
      </c>
      <c r="Z799">
        <f t="shared" si="63"/>
        <v>8</v>
      </c>
      <c r="AA799" s="10">
        <f t="shared" si="64"/>
        <v>3</v>
      </c>
      <c r="AB799"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Need Attention</v>
      </c>
      <c r="AC799" t="str">
        <f>_xlfn.XLOOKUP(table_RFM_processed[[#This Row],[Customer ID]],table_RFM_preprocess[Customer ID],table_RFM_preprocess[Loyalty Card],,0)</f>
        <v>Yes</v>
      </c>
    </row>
    <row r="800" spans="1:29" x14ac:dyDescent="0.25">
      <c r="A800" s="2" t="s">
        <v>4996</v>
      </c>
      <c r="B800" s="3">
        <v>44751</v>
      </c>
      <c r="C800" s="2" t="s">
        <v>4997</v>
      </c>
      <c r="D800" t="s">
        <v>6180</v>
      </c>
      <c r="E800" s="2">
        <v>4</v>
      </c>
      <c r="F800" s="2" t="str">
        <f>_xlfn.XLOOKUP(C800,customers!$A$2:$A$1001,customers!$B$2:$B$1001,,0)</f>
        <v>Jed Kennicott</v>
      </c>
      <c r="G800" s="2" t="str">
        <f>_xlfn.XLOOKUP(C800,customers!$A$1:$A$1001,customers!$G$1:$G$1001,,0)</f>
        <v>United States</v>
      </c>
      <c r="H800" t="str">
        <f>INDEX(products!$A$1:$G$49,MATCH(RFM_prep!$D800,products!$A$1:$A$49,0),MATCH(RFM_prep!H$2,products!$A$1:$G$1,0))</f>
        <v>Ara</v>
      </c>
      <c r="I800">
        <f>INDEX(products!$A$1:$G$49,MATCH(RFM_prep!$D800,products!$A$1:$A$49,0),MATCH(RFM_prep!I$2,products!$A$1:$G$1,0))</f>
        <v>7.77</v>
      </c>
      <c r="J800">
        <f>I800*E800</f>
        <v>31.08</v>
      </c>
      <c r="K800" t="str">
        <f>_xlfn.XLOOKUP(C800,customers!$A$2:$A$1001,customers!$I$2:$I$1001,,0)</f>
        <v>No</v>
      </c>
      <c r="L800" t="str">
        <f t="shared" si="60"/>
        <v>42</v>
      </c>
      <c r="N800" s="6" t="s">
        <v>991</v>
      </c>
      <c r="O800" s="8">
        <v>44545</v>
      </c>
      <c r="P800" s="7">
        <v>1</v>
      </c>
      <c r="Q800" s="7">
        <v>77.699999999999989</v>
      </c>
      <c r="S800" t="s">
        <v>991</v>
      </c>
      <c r="T800" s="8">
        <v>44545</v>
      </c>
      <c r="U800">
        <v>1</v>
      </c>
      <c r="V800">
        <v>77.699999999999989</v>
      </c>
      <c r="W800" s="7">
        <v>248</v>
      </c>
      <c r="X800">
        <f t="shared" si="61"/>
        <v>8</v>
      </c>
      <c r="Y800">
        <f t="shared" si="62"/>
        <v>0</v>
      </c>
      <c r="Z800">
        <f t="shared" si="63"/>
        <v>8</v>
      </c>
      <c r="AA800" s="10">
        <f t="shared" si="64"/>
        <v>5.333333333333333</v>
      </c>
      <c r="AB800"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Need Attention</v>
      </c>
      <c r="AC800" t="str">
        <f>_xlfn.XLOOKUP(table_RFM_processed[[#This Row],[Customer ID]],table_RFM_preprocess[Customer ID],table_RFM_preprocess[Loyalty Card],,0)</f>
        <v>No</v>
      </c>
    </row>
    <row r="801" spans="1:29" x14ac:dyDescent="0.25">
      <c r="A801" s="2" t="s">
        <v>5002</v>
      </c>
      <c r="B801" s="3">
        <v>43950</v>
      </c>
      <c r="C801" s="2" t="s">
        <v>5003</v>
      </c>
      <c r="D801" t="s">
        <v>6163</v>
      </c>
      <c r="E801" s="2">
        <v>3</v>
      </c>
      <c r="F801" s="2" t="str">
        <f>_xlfn.XLOOKUP(C801,customers!$A$2:$A$1001,customers!$B$2:$B$1001,,0)</f>
        <v>Guenevere Ruggen</v>
      </c>
      <c r="G801" s="2" t="str">
        <f>_xlfn.XLOOKUP(C801,customers!$A$1:$A$1001,customers!$G$1:$G$1001,,0)</f>
        <v>United States</v>
      </c>
      <c r="H801" t="str">
        <f>INDEX(products!$A$1:$G$49,MATCH(RFM_prep!$D801,products!$A$1:$A$49,0),MATCH(RFM_prep!H$2,products!$A$1:$G$1,0))</f>
        <v>Rob</v>
      </c>
      <c r="I801">
        <f>INDEX(products!$A$1:$G$49,MATCH(RFM_prep!$D801,products!$A$1:$A$49,0),MATCH(RFM_prep!I$2,products!$A$1:$G$1,0))</f>
        <v>2.6849999999999996</v>
      </c>
      <c r="J801">
        <f>I801*E801</f>
        <v>8.0549999999999997</v>
      </c>
      <c r="K801" t="str">
        <f>_xlfn.XLOOKUP(C801,customers!$A$2:$A$1001,customers!$I$2:$I$1001,,0)</f>
        <v>Yes</v>
      </c>
      <c r="L801" t="str">
        <f t="shared" si="60"/>
        <v>843</v>
      </c>
      <c r="N801" s="6" t="s">
        <v>3835</v>
      </c>
      <c r="O801" s="8">
        <v>44437</v>
      </c>
      <c r="P801" s="7">
        <v>1</v>
      </c>
      <c r="Q801" s="7">
        <v>51.749999999999993</v>
      </c>
      <c r="S801" t="s">
        <v>3835</v>
      </c>
      <c r="T801" s="8">
        <v>44437</v>
      </c>
      <c r="U801">
        <v>1</v>
      </c>
      <c r="V801">
        <v>51.749999999999993</v>
      </c>
      <c r="W801" s="7">
        <v>356</v>
      </c>
      <c r="X801">
        <f t="shared" si="61"/>
        <v>7</v>
      </c>
      <c r="Y801">
        <f t="shared" si="62"/>
        <v>0</v>
      </c>
      <c r="Z801">
        <f t="shared" si="63"/>
        <v>7</v>
      </c>
      <c r="AA801" s="10">
        <f t="shared" si="64"/>
        <v>4.666666666666667</v>
      </c>
      <c r="AB801"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Need Attention</v>
      </c>
      <c r="AC801" t="str">
        <f>_xlfn.XLOOKUP(table_RFM_processed[[#This Row],[Customer ID]],table_RFM_preprocess[Customer ID],table_RFM_preprocess[Loyalty Card],,0)</f>
        <v>No</v>
      </c>
    </row>
    <row r="802" spans="1:29" x14ac:dyDescent="0.25">
      <c r="A802" s="2" t="s">
        <v>5008</v>
      </c>
      <c r="B802" s="3">
        <v>44588</v>
      </c>
      <c r="C802" s="2" t="s">
        <v>5009</v>
      </c>
      <c r="D802" t="s">
        <v>6183</v>
      </c>
      <c r="E802" s="2">
        <v>3</v>
      </c>
      <c r="F802" s="2" t="str">
        <f>_xlfn.XLOOKUP(C802,customers!$A$2:$A$1001,customers!$B$2:$B$1001,,0)</f>
        <v>Gonzales Cicculi</v>
      </c>
      <c r="G802" s="2" t="str">
        <f>_xlfn.XLOOKUP(C802,customers!$A$1:$A$1001,customers!$G$1:$G$1001,,0)</f>
        <v>United States</v>
      </c>
      <c r="H802" t="str">
        <f>INDEX(products!$A$1:$G$49,MATCH(RFM_prep!$D802,products!$A$1:$A$49,0),MATCH(RFM_prep!H$2,products!$A$1:$G$1,0))</f>
        <v>Exc</v>
      </c>
      <c r="I802">
        <f>INDEX(products!$A$1:$G$49,MATCH(RFM_prep!$D802,products!$A$1:$A$49,0),MATCH(RFM_prep!I$2,products!$A$1:$G$1,0))</f>
        <v>12.15</v>
      </c>
      <c r="J802">
        <f>I802*E802</f>
        <v>36.450000000000003</v>
      </c>
      <c r="K802" t="str">
        <f>_xlfn.XLOOKUP(C802,customers!$A$2:$A$1001,customers!$I$2:$I$1001,,0)</f>
        <v>Yes</v>
      </c>
      <c r="L802" t="str">
        <f t="shared" si="60"/>
        <v>205</v>
      </c>
      <c r="N802" s="6" t="s">
        <v>2935</v>
      </c>
      <c r="O802" s="8">
        <v>43807</v>
      </c>
      <c r="P802" s="7">
        <v>1</v>
      </c>
      <c r="Q802" s="7">
        <v>67.5</v>
      </c>
      <c r="S802" t="s">
        <v>2935</v>
      </c>
      <c r="T802" s="8">
        <v>43807</v>
      </c>
      <c r="U802">
        <v>1</v>
      </c>
      <c r="V802">
        <v>67.5</v>
      </c>
      <c r="W802" s="7">
        <v>986</v>
      </c>
      <c r="X802">
        <f t="shared" si="61"/>
        <v>1</v>
      </c>
      <c r="Y802">
        <f t="shared" si="62"/>
        <v>0</v>
      </c>
      <c r="Z802">
        <f t="shared" si="63"/>
        <v>8</v>
      </c>
      <c r="AA802" s="10">
        <f t="shared" si="64"/>
        <v>3</v>
      </c>
      <c r="AB802"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Need Attention</v>
      </c>
      <c r="AC802" t="str">
        <f>_xlfn.XLOOKUP(table_RFM_processed[[#This Row],[Customer ID]],table_RFM_preprocess[Customer ID],table_RFM_preprocess[Loyalty Card],,0)</f>
        <v>No</v>
      </c>
    </row>
    <row r="803" spans="1:29" x14ac:dyDescent="0.25">
      <c r="A803" s="2" t="s">
        <v>5012</v>
      </c>
      <c r="B803" s="3">
        <v>44240</v>
      </c>
      <c r="C803" s="2" t="s">
        <v>5013</v>
      </c>
      <c r="D803" t="s">
        <v>6163</v>
      </c>
      <c r="E803" s="2">
        <v>6</v>
      </c>
      <c r="F803" s="2" t="str">
        <f>_xlfn.XLOOKUP(C803,customers!$A$2:$A$1001,customers!$B$2:$B$1001,,0)</f>
        <v>Man Fright</v>
      </c>
      <c r="G803" s="2" t="str">
        <f>_xlfn.XLOOKUP(C803,customers!$A$1:$A$1001,customers!$G$1:$G$1001,,0)</f>
        <v>Ireland</v>
      </c>
      <c r="H803" t="str">
        <f>INDEX(products!$A$1:$G$49,MATCH(RFM_prep!$D803,products!$A$1:$A$49,0),MATCH(RFM_prep!H$2,products!$A$1:$G$1,0))</f>
        <v>Rob</v>
      </c>
      <c r="I803">
        <f>INDEX(products!$A$1:$G$49,MATCH(RFM_prep!$D803,products!$A$1:$A$49,0),MATCH(RFM_prep!I$2,products!$A$1:$G$1,0))</f>
        <v>2.6849999999999996</v>
      </c>
      <c r="J803">
        <f>I803*E803</f>
        <v>16.11</v>
      </c>
      <c r="K803" t="str">
        <f>_xlfn.XLOOKUP(C803,customers!$A$2:$A$1001,customers!$I$2:$I$1001,,0)</f>
        <v>No</v>
      </c>
      <c r="L803" t="str">
        <f t="shared" si="60"/>
        <v>553</v>
      </c>
      <c r="N803" s="6" t="s">
        <v>4230</v>
      </c>
      <c r="O803" s="8">
        <v>44364</v>
      </c>
      <c r="P803" s="7">
        <v>1</v>
      </c>
      <c r="Q803" s="7">
        <v>148.92499999999998</v>
      </c>
      <c r="S803" t="s">
        <v>4230</v>
      </c>
      <c r="T803" s="8">
        <v>44364</v>
      </c>
      <c r="U803">
        <v>1</v>
      </c>
      <c r="V803">
        <v>148.92499999999998</v>
      </c>
      <c r="W803" s="7">
        <v>429</v>
      </c>
      <c r="X803">
        <f t="shared" si="61"/>
        <v>6</v>
      </c>
      <c r="Y803">
        <f t="shared" si="62"/>
        <v>0</v>
      </c>
      <c r="Z803">
        <f t="shared" si="63"/>
        <v>9</v>
      </c>
      <c r="AA803" s="10">
        <f t="shared" si="64"/>
        <v>5</v>
      </c>
      <c r="AB803"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Potential Promising</v>
      </c>
      <c r="AC803" t="str">
        <f>_xlfn.XLOOKUP(table_RFM_processed[[#This Row],[Customer ID]],table_RFM_preprocess[Customer ID],table_RFM_preprocess[Loyalty Card],,0)</f>
        <v>No</v>
      </c>
    </row>
    <row r="804" spans="1:29" x14ac:dyDescent="0.25">
      <c r="A804" s="2" t="s">
        <v>5018</v>
      </c>
      <c r="B804" s="3">
        <v>44025</v>
      </c>
      <c r="C804" s="2" t="s">
        <v>5019</v>
      </c>
      <c r="D804" t="s">
        <v>6149</v>
      </c>
      <c r="E804" s="2">
        <v>2</v>
      </c>
      <c r="F804" s="2" t="str">
        <f>_xlfn.XLOOKUP(C804,customers!$A$2:$A$1001,customers!$B$2:$B$1001,,0)</f>
        <v>Boyce Tarte</v>
      </c>
      <c r="G804" s="2" t="str">
        <f>_xlfn.XLOOKUP(C804,customers!$A$1:$A$1001,customers!$G$1:$G$1001,,0)</f>
        <v>United States</v>
      </c>
      <c r="H804" t="str">
        <f>INDEX(products!$A$1:$G$49,MATCH(RFM_prep!$D804,products!$A$1:$A$49,0),MATCH(RFM_prep!H$2,products!$A$1:$G$1,0))</f>
        <v>Rob</v>
      </c>
      <c r="I804">
        <f>INDEX(products!$A$1:$G$49,MATCH(RFM_prep!$D804,products!$A$1:$A$49,0),MATCH(RFM_prep!I$2,products!$A$1:$G$1,0))</f>
        <v>20.584999999999997</v>
      </c>
      <c r="J804">
        <f>I804*E804</f>
        <v>41.169999999999995</v>
      </c>
      <c r="K804" t="str">
        <f>_xlfn.XLOOKUP(C804,customers!$A$2:$A$1001,customers!$I$2:$I$1001,,0)</f>
        <v>Yes</v>
      </c>
      <c r="L804" t="str">
        <f t="shared" si="60"/>
        <v>768</v>
      </c>
      <c r="N804" s="6" t="s">
        <v>1187</v>
      </c>
      <c r="O804" s="8">
        <v>43582</v>
      </c>
      <c r="P804" s="7">
        <v>1</v>
      </c>
      <c r="Q804" s="7">
        <v>21.825000000000003</v>
      </c>
      <c r="S804" t="s">
        <v>1187</v>
      </c>
      <c r="T804" s="8">
        <v>43582</v>
      </c>
      <c r="U804">
        <v>1</v>
      </c>
      <c r="V804">
        <v>21.825000000000003</v>
      </c>
      <c r="W804" s="7">
        <v>1211</v>
      </c>
      <c r="X804">
        <f t="shared" si="61"/>
        <v>1</v>
      </c>
      <c r="Y804">
        <f t="shared" si="62"/>
        <v>0</v>
      </c>
      <c r="Z804">
        <f t="shared" si="63"/>
        <v>3</v>
      </c>
      <c r="AA804" s="10">
        <f t="shared" si="64"/>
        <v>1.3333333333333333</v>
      </c>
      <c r="AB804"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At Risk</v>
      </c>
      <c r="AC804" t="str">
        <f>_xlfn.XLOOKUP(table_RFM_processed[[#This Row],[Customer ID]],table_RFM_preprocess[Customer ID],table_RFM_preprocess[Loyalty Card],,0)</f>
        <v>Yes</v>
      </c>
    </row>
    <row r="805" spans="1:29" x14ac:dyDescent="0.25">
      <c r="A805" s="2" t="s">
        <v>5024</v>
      </c>
      <c r="B805" s="3">
        <v>43902</v>
      </c>
      <c r="C805" s="2" t="s">
        <v>5025</v>
      </c>
      <c r="D805" t="s">
        <v>6163</v>
      </c>
      <c r="E805" s="2">
        <v>4</v>
      </c>
      <c r="F805" s="2" t="str">
        <f>_xlfn.XLOOKUP(C805,customers!$A$2:$A$1001,customers!$B$2:$B$1001,,0)</f>
        <v>Caddric Krzysztofiak</v>
      </c>
      <c r="G805" s="2" t="str">
        <f>_xlfn.XLOOKUP(C805,customers!$A$1:$A$1001,customers!$G$1:$G$1001,,0)</f>
        <v>United States</v>
      </c>
      <c r="H805" t="str">
        <f>INDEX(products!$A$1:$G$49,MATCH(RFM_prep!$D805,products!$A$1:$A$49,0),MATCH(RFM_prep!H$2,products!$A$1:$G$1,0))</f>
        <v>Rob</v>
      </c>
      <c r="I805">
        <f>INDEX(products!$A$1:$G$49,MATCH(RFM_prep!$D805,products!$A$1:$A$49,0),MATCH(RFM_prep!I$2,products!$A$1:$G$1,0))</f>
        <v>2.6849999999999996</v>
      </c>
      <c r="J805">
        <f>I805*E805</f>
        <v>10.739999999999998</v>
      </c>
      <c r="K805" t="str">
        <f>_xlfn.XLOOKUP(C805,customers!$A$2:$A$1001,customers!$I$2:$I$1001,,0)</f>
        <v>No</v>
      </c>
      <c r="L805" t="str">
        <f t="shared" si="60"/>
        <v>891</v>
      </c>
      <c r="N805" s="6" t="s">
        <v>4865</v>
      </c>
      <c r="O805" s="8">
        <v>44756</v>
      </c>
      <c r="P805" s="7">
        <v>1</v>
      </c>
      <c r="Q805" s="7">
        <v>19.899999999999999</v>
      </c>
      <c r="S805" t="s">
        <v>4865</v>
      </c>
      <c r="T805" s="8">
        <v>44756</v>
      </c>
      <c r="U805">
        <v>1</v>
      </c>
      <c r="V805">
        <v>19.899999999999999</v>
      </c>
      <c r="W805" s="7">
        <v>37</v>
      </c>
      <c r="X805">
        <f t="shared" si="61"/>
        <v>9</v>
      </c>
      <c r="Y805">
        <f t="shared" si="62"/>
        <v>0</v>
      </c>
      <c r="Z805">
        <f t="shared" si="63"/>
        <v>2</v>
      </c>
      <c r="AA805" s="10">
        <f t="shared" si="64"/>
        <v>3.6666666666666665</v>
      </c>
      <c r="AB805"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Need Attention</v>
      </c>
      <c r="AC805" t="str">
        <f>_xlfn.XLOOKUP(table_RFM_processed[[#This Row],[Customer ID]],table_RFM_preprocess[Customer ID],table_RFM_preprocess[Loyalty Card],,0)</f>
        <v>Yes</v>
      </c>
    </row>
    <row r="806" spans="1:29" x14ac:dyDescent="0.25">
      <c r="A806" s="2" t="s">
        <v>5030</v>
      </c>
      <c r="B806" s="3">
        <v>43955</v>
      </c>
      <c r="C806" s="2" t="s">
        <v>5031</v>
      </c>
      <c r="D806" t="s">
        <v>6166</v>
      </c>
      <c r="E806" s="2">
        <v>4</v>
      </c>
      <c r="F806" s="2" t="str">
        <f>_xlfn.XLOOKUP(C806,customers!$A$2:$A$1001,customers!$B$2:$B$1001,,0)</f>
        <v>Darn Penquet</v>
      </c>
      <c r="G806" s="2" t="str">
        <f>_xlfn.XLOOKUP(C806,customers!$A$1:$A$1001,customers!$G$1:$G$1001,,0)</f>
        <v>United States</v>
      </c>
      <c r="H806" t="str">
        <f>INDEX(products!$A$1:$G$49,MATCH(RFM_prep!$D806,products!$A$1:$A$49,0),MATCH(RFM_prep!H$2,products!$A$1:$G$1,0))</f>
        <v>Exc</v>
      </c>
      <c r="I806">
        <f>INDEX(products!$A$1:$G$49,MATCH(RFM_prep!$D806,products!$A$1:$A$49,0),MATCH(RFM_prep!I$2,products!$A$1:$G$1,0))</f>
        <v>31.624999999999996</v>
      </c>
      <c r="J806">
        <f>I806*E806</f>
        <v>126.49999999999999</v>
      </c>
      <c r="K806" t="str">
        <f>_xlfn.XLOOKUP(C806,customers!$A$2:$A$1001,customers!$I$2:$I$1001,,0)</f>
        <v>No</v>
      </c>
      <c r="L806" t="str">
        <f t="shared" si="60"/>
        <v>838</v>
      </c>
      <c r="N806" s="6" t="s">
        <v>5217</v>
      </c>
      <c r="O806" s="8">
        <v>44486</v>
      </c>
      <c r="P806" s="7">
        <v>1</v>
      </c>
      <c r="Q806" s="7">
        <v>11.94</v>
      </c>
      <c r="S806" t="s">
        <v>5217</v>
      </c>
      <c r="T806" s="8">
        <v>44486</v>
      </c>
      <c r="U806">
        <v>1</v>
      </c>
      <c r="V806">
        <v>11.94</v>
      </c>
      <c r="W806" s="7">
        <v>307</v>
      </c>
      <c r="X806">
        <f t="shared" si="61"/>
        <v>7</v>
      </c>
      <c r="Y806">
        <f t="shared" si="62"/>
        <v>0</v>
      </c>
      <c r="Z806">
        <f t="shared" si="63"/>
        <v>1</v>
      </c>
      <c r="AA806" s="10">
        <f t="shared" si="64"/>
        <v>2.6666666666666665</v>
      </c>
      <c r="AB806"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At Risk</v>
      </c>
      <c r="AC806" t="str">
        <f>_xlfn.XLOOKUP(table_RFM_processed[[#This Row],[Customer ID]],table_RFM_preprocess[Customer ID],table_RFM_preprocess[Loyalty Card],,0)</f>
        <v>No</v>
      </c>
    </row>
    <row r="807" spans="1:29" x14ac:dyDescent="0.25">
      <c r="A807" s="2" t="s">
        <v>5035</v>
      </c>
      <c r="B807" s="3">
        <v>44289</v>
      </c>
      <c r="C807" s="2" t="s">
        <v>5036</v>
      </c>
      <c r="D807" t="s">
        <v>6179</v>
      </c>
      <c r="E807" s="2">
        <v>2</v>
      </c>
      <c r="F807" s="2" t="str">
        <f>_xlfn.XLOOKUP(C807,customers!$A$2:$A$1001,customers!$B$2:$B$1001,,0)</f>
        <v>Jammie Cloke</v>
      </c>
      <c r="G807" s="2" t="str">
        <f>_xlfn.XLOOKUP(C807,customers!$A$1:$A$1001,customers!$G$1:$G$1001,,0)</f>
        <v>United Kingdom</v>
      </c>
      <c r="H807" t="str">
        <f>INDEX(products!$A$1:$G$49,MATCH(RFM_prep!$D807,products!$A$1:$A$49,0),MATCH(RFM_prep!H$2,products!$A$1:$G$1,0))</f>
        <v>Rob</v>
      </c>
      <c r="I807">
        <f>INDEX(products!$A$1:$G$49,MATCH(RFM_prep!$D807,products!$A$1:$A$49,0),MATCH(RFM_prep!I$2,products!$A$1:$G$1,0))</f>
        <v>11.95</v>
      </c>
      <c r="J807">
        <f>I807*E807</f>
        <v>23.9</v>
      </c>
      <c r="K807" t="str">
        <f>_xlfn.XLOOKUP(C807,customers!$A$2:$A$1001,customers!$I$2:$I$1001,,0)</f>
        <v>No</v>
      </c>
      <c r="L807" t="str">
        <f t="shared" si="60"/>
        <v>504</v>
      </c>
      <c r="N807" s="6" t="s">
        <v>2872</v>
      </c>
      <c r="O807" s="8">
        <v>44183</v>
      </c>
      <c r="P807" s="7">
        <v>1</v>
      </c>
      <c r="Q807" s="7">
        <v>17.91</v>
      </c>
      <c r="S807" t="s">
        <v>2872</v>
      </c>
      <c r="T807" s="8">
        <v>44183</v>
      </c>
      <c r="U807">
        <v>1</v>
      </c>
      <c r="V807">
        <v>17.91</v>
      </c>
      <c r="W807" s="7">
        <v>610</v>
      </c>
      <c r="X807">
        <f t="shared" si="61"/>
        <v>4</v>
      </c>
      <c r="Y807">
        <f t="shared" si="62"/>
        <v>0</v>
      </c>
      <c r="Z807">
        <f t="shared" si="63"/>
        <v>2</v>
      </c>
      <c r="AA807" s="10">
        <f t="shared" si="64"/>
        <v>2</v>
      </c>
      <c r="AB807"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At Risk</v>
      </c>
      <c r="AC807" t="str">
        <f>_xlfn.XLOOKUP(table_RFM_processed[[#This Row],[Customer ID]],table_RFM_preprocess[Customer ID],table_RFM_preprocess[Loyalty Card],,0)</f>
        <v>No</v>
      </c>
    </row>
    <row r="808" spans="1:29" x14ac:dyDescent="0.25">
      <c r="A808" s="2" t="s">
        <v>5040</v>
      </c>
      <c r="B808" s="3">
        <v>44713</v>
      </c>
      <c r="C808" s="2" t="s">
        <v>5041</v>
      </c>
      <c r="D808" t="s">
        <v>6146</v>
      </c>
      <c r="E808" s="2">
        <v>1</v>
      </c>
      <c r="F808" s="2" t="str">
        <f>_xlfn.XLOOKUP(C808,customers!$A$2:$A$1001,customers!$B$2:$B$1001,,0)</f>
        <v>Chester Clowton</v>
      </c>
      <c r="G808" s="2" t="str">
        <f>_xlfn.XLOOKUP(C808,customers!$A$1:$A$1001,customers!$G$1:$G$1001,,0)</f>
        <v>United States</v>
      </c>
      <c r="H808" t="str">
        <f>INDEX(products!$A$1:$G$49,MATCH(RFM_prep!$D808,products!$A$1:$A$49,0),MATCH(RFM_prep!H$2,products!$A$1:$G$1,0))</f>
        <v>Rob</v>
      </c>
      <c r="I808">
        <f>INDEX(products!$A$1:$G$49,MATCH(RFM_prep!$D808,products!$A$1:$A$49,0),MATCH(RFM_prep!I$2,products!$A$1:$G$1,0))</f>
        <v>5.97</v>
      </c>
      <c r="J808">
        <f>I808*E808</f>
        <v>5.97</v>
      </c>
      <c r="K808" t="str">
        <f>_xlfn.XLOOKUP(C808,customers!$A$2:$A$1001,customers!$I$2:$I$1001,,0)</f>
        <v>No</v>
      </c>
      <c r="L808" t="str">
        <f t="shared" si="60"/>
        <v>80</v>
      </c>
      <c r="N808" s="6" t="s">
        <v>5300</v>
      </c>
      <c r="O808" s="8">
        <v>43900</v>
      </c>
      <c r="P808" s="7">
        <v>1</v>
      </c>
      <c r="Q808" s="7">
        <v>7.77</v>
      </c>
      <c r="S808" t="s">
        <v>5300</v>
      </c>
      <c r="T808" s="8">
        <v>43900</v>
      </c>
      <c r="U808">
        <v>1</v>
      </c>
      <c r="V808">
        <v>7.77</v>
      </c>
      <c r="W808" s="7">
        <v>893</v>
      </c>
      <c r="X808">
        <f t="shared" si="61"/>
        <v>2</v>
      </c>
      <c r="Y808">
        <f t="shared" si="62"/>
        <v>0</v>
      </c>
      <c r="Z808">
        <f t="shared" si="63"/>
        <v>0</v>
      </c>
      <c r="AA808" s="10">
        <f t="shared" si="64"/>
        <v>0.66666666666666663</v>
      </c>
      <c r="AB808"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Lost</v>
      </c>
      <c r="AC808" t="str">
        <f>_xlfn.XLOOKUP(table_RFM_processed[[#This Row],[Customer ID]],table_RFM_preprocess[Customer ID],table_RFM_preprocess[Loyalty Card],,0)</f>
        <v>Yes</v>
      </c>
    </row>
    <row r="809" spans="1:29" x14ac:dyDescent="0.25">
      <c r="A809" s="2" t="s">
        <v>5046</v>
      </c>
      <c r="B809" s="3">
        <v>44241</v>
      </c>
      <c r="C809" s="2" t="s">
        <v>5047</v>
      </c>
      <c r="D809" t="s">
        <v>6150</v>
      </c>
      <c r="E809" s="2">
        <v>2</v>
      </c>
      <c r="F809" s="2" t="str">
        <f>_xlfn.XLOOKUP(C809,customers!$A$2:$A$1001,customers!$B$2:$B$1001,,0)</f>
        <v>Kathleen Diable</v>
      </c>
      <c r="G809" s="2" t="str">
        <f>_xlfn.XLOOKUP(C809,customers!$A$1:$A$1001,customers!$G$1:$G$1001,,0)</f>
        <v>United Kingdom</v>
      </c>
      <c r="H809" t="str">
        <f>INDEX(products!$A$1:$G$49,MATCH(RFM_prep!$D809,products!$A$1:$A$49,0),MATCH(RFM_prep!H$2,products!$A$1:$G$1,0))</f>
        <v>Lib</v>
      </c>
      <c r="I809">
        <f>INDEX(products!$A$1:$G$49,MATCH(RFM_prep!$D809,products!$A$1:$A$49,0),MATCH(RFM_prep!I$2,products!$A$1:$G$1,0))</f>
        <v>3.8849999999999998</v>
      </c>
      <c r="J809">
        <f>I809*E809</f>
        <v>7.77</v>
      </c>
      <c r="K809" t="str">
        <f>_xlfn.XLOOKUP(C809,customers!$A$2:$A$1001,customers!$I$2:$I$1001,,0)</f>
        <v>Yes</v>
      </c>
      <c r="L809" t="str">
        <f t="shared" si="60"/>
        <v>552</v>
      </c>
      <c r="N809" s="6" t="s">
        <v>1340</v>
      </c>
      <c r="O809" s="8">
        <v>44115</v>
      </c>
      <c r="P809" s="7">
        <v>1</v>
      </c>
      <c r="Q809" s="7">
        <v>33.75</v>
      </c>
      <c r="S809" t="s">
        <v>1340</v>
      </c>
      <c r="T809" s="8">
        <v>44115</v>
      </c>
      <c r="U809">
        <v>1</v>
      </c>
      <c r="V809">
        <v>33.75</v>
      </c>
      <c r="W809" s="7">
        <v>678</v>
      </c>
      <c r="X809">
        <f t="shared" si="61"/>
        <v>4</v>
      </c>
      <c r="Y809">
        <f t="shared" si="62"/>
        <v>0</v>
      </c>
      <c r="Z809">
        <f t="shared" si="63"/>
        <v>4</v>
      </c>
      <c r="AA809" s="10">
        <f t="shared" si="64"/>
        <v>2.6666666666666665</v>
      </c>
      <c r="AB809"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At Risk</v>
      </c>
      <c r="AC809" t="str">
        <f>_xlfn.XLOOKUP(table_RFM_processed[[#This Row],[Customer ID]],table_RFM_preprocess[Customer ID],table_RFM_preprocess[Loyalty Card],,0)</f>
        <v>Yes</v>
      </c>
    </row>
    <row r="810" spans="1:29" x14ac:dyDescent="0.25">
      <c r="A810" s="2" t="s">
        <v>5050</v>
      </c>
      <c r="B810" s="3">
        <v>44543</v>
      </c>
      <c r="C810" s="2" t="s">
        <v>5051</v>
      </c>
      <c r="D810" t="s">
        <v>6169</v>
      </c>
      <c r="E810" s="2">
        <v>3</v>
      </c>
      <c r="F810" s="2" t="str">
        <f>_xlfn.XLOOKUP(C810,customers!$A$2:$A$1001,customers!$B$2:$B$1001,,0)</f>
        <v>Koren Ferretti</v>
      </c>
      <c r="G810" s="2" t="str">
        <f>_xlfn.XLOOKUP(C810,customers!$A$1:$A$1001,customers!$G$1:$G$1001,,0)</f>
        <v>Ireland</v>
      </c>
      <c r="H810" t="str">
        <f>INDEX(products!$A$1:$G$49,MATCH(RFM_prep!$D810,products!$A$1:$A$49,0),MATCH(RFM_prep!H$2,products!$A$1:$G$1,0))</f>
        <v>Lib</v>
      </c>
      <c r="I810">
        <f>INDEX(products!$A$1:$G$49,MATCH(RFM_prep!$D810,products!$A$1:$A$49,0),MATCH(RFM_prep!I$2,products!$A$1:$G$1,0))</f>
        <v>7.77</v>
      </c>
      <c r="J810">
        <f>I810*E810</f>
        <v>23.31</v>
      </c>
      <c r="K810" t="str">
        <f>_xlfn.XLOOKUP(C810,customers!$A$2:$A$1001,customers!$I$2:$I$1001,,0)</f>
        <v>No</v>
      </c>
      <c r="L810" t="str">
        <f t="shared" si="60"/>
        <v>250</v>
      </c>
      <c r="N810" s="6" t="s">
        <v>5655</v>
      </c>
      <c r="O810" s="8">
        <v>44406</v>
      </c>
      <c r="P810" s="7">
        <v>1</v>
      </c>
      <c r="Q810" s="7">
        <v>6.75</v>
      </c>
      <c r="S810" t="s">
        <v>5655</v>
      </c>
      <c r="T810" s="8">
        <v>44406</v>
      </c>
      <c r="U810">
        <v>1</v>
      </c>
      <c r="V810">
        <v>6.75</v>
      </c>
      <c r="W810" s="7">
        <v>387</v>
      </c>
      <c r="X810">
        <f t="shared" si="61"/>
        <v>6</v>
      </c>
      <c r="Y810">
        <f t="shared" si="62"/>
        <v>0</v>
      </c>
      <c r="Z810">
        <f t="shared" si="63"/>
        <v>0</v>
      </c>
      <c r="AA810" s="10">
        <f t="shared" si="64"/>
        <v>2</v>
      </c>
      <c r="AB810"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At Risk</v>
      </c>
      <c r="AC810" t="str">
        <f>_xlfn.XLOOKUP(table_RFM_processed[[#This Row],[Customer ID]],table_RFM_preprocess[Customer ID],table_RFM_preprocess[Loyalty Card],,0)</f>
        <v>No</v>
      </c>
    </row>
    <row r="811" spans="1:29" x14ac:dyDescent="0.25">
      <c r="A811" s="2" t="s">
        <v>5056</v>
      </c>
      <c r="B811" s="3">
        <v>43868</v>
      </c>
      <c r="C811" s="2" t="s">
        <v>5113</v>
      </c>
      <c r="D811" t="s">
        <v>6142</v>
      </c>
      <c r="E811" s="2">
        <v>5</v>
      </c>
      <c r="F811" s="2" t="str">
        <f>_xlfn.XLOOKUP(C811,customers!$A$2:$A$1001,customers!$B$2:$B$1001,,0)</f>
        <v>Allis Wilmore</v>
      </c>
      <c r="G811" s="2" t="str">
        <f>_xlfn.XLOOKUP(C811,customers!$A$1:$A$1001,customers!$G$1:$G$1001,,0)</f>
        <v>United States</v>
      </c>
      <c r="H811" t="str">
        <f>INDEX(products!$A$1:$G$49,MATCH(RFM_prep!$D811,products!$A$1:$A$49,0),MATCH(RFM_prep!H$2,products!$A$1:$G$1,0))</f>
        <v>Rob</v>
      </c>
      <c r="I811">
        <f>INDEX(products!$A$1:$G$49,MATCH(RFM_prep!$D811,products!$A$1:$A$49,0),MATCH(RFM_prep!I$2,products!$A$1:$G$1,0))</f>
        <v>27.484999999999996</v>
      </c>
      <c r="J811">
        <f>I811*E811</f>
        <v>137.42499999999998</v>
      </c>
      <c r="K811" t="str">
        <f>_xlfn.XLOOKUP(C811,customers!$A$2:$A$1001,customers!$I$2:$I$1001,,0)</f>
        <v>No</v>
      </c>
      <c r="L811" t="str">
        <f t="shared" si="60"/>
        <v>925</v>
      </c>
      <c r="N811" s="6" t="s">
        <v>1217</v>
      </c>
      <c r="O811" s="8">
        <v>43652</v>
      </c>
      <c r="P811" s="7">
        <v>1</v>
      </c>
      <c r="Q811" s="7">
        <v>12.15</v>
      </c>
      <c r="S811" t="s">
        <v>1217</v>
      </c>
      <c r="T811" s="8">
        <v>43652</v>
      </c>
      <c r="U811">
        <v>1</v>
      </c>
      <c r="V811">
        <v>12.15</v>
      </c>
      <c r="W811" s="7">
        <v>1141</v>
      </c>
      <c r="X811">
        <f t="shared" si="61"/>
        <v>1</v>
      </c>
      <c r="Y811">
        <f t="shared" si="62"/>
        <v>0</v>
      </c>
      <c r="Z811">
        <f t="shared" si="63"/>
        <v>1</v>
      </c>
      <c r="AA811" s="10">
        <f t="shared" si="64"/>
        <v>0.66666666666666663</v>
      </c>
      <c r="AB811"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Lost</v>
      </c>
      <c r="AC811" t="str">
        <f>_xlfn.XLOOKUP(table_RFM_processed[[#This Row],[Customer ID]],table_RFM_preprocess[Customer ID],table_RFM_preprocess[Loyalty Card],,0)</f>
        <v>Yes</v>
      </c>
    </row>
    <row r="812" spans="1:29" x14ac:dyDescent="0.25">
      <c r="A812" s="2" t="s">
        <v>5062</v>
      </c>
      <c r="B812" s="3">
        <v>44235</v>
      </c>
      <c r="C812" s="2" t="s">
        <v>5063</v>
      </c>
      <c r="D812" t="s">
        <v>6163</v>
      </c>
      <c r="E812" s="2">
        <v>3</v>
      </c>
      <c r="F812" s="2" t="str">
        <f>_xlfn.XLOOKUP(C812,customers!$A$2:$A$1001,customers!$B$2:$B$1001,,0)</f>
        <v>Chaddie Bennie</v>
      </c>
      <c r="G812" s="2" t="str">
        <f>_xlfn.XLOOKUP(C812,customers!$A$1:$A$1001,customers!$G$1:$G$1001,,0)</f>
        <v>United States</v>
      </c>
      <c r="H812" t="str">
        <f>INDEX(products!$A$1:$G$49,MATCH(RFM_prep!$D812,products!$A$1:$A$49,0),MATCH(RFM_prep!H$2,products!$A$1:$G$1,0))</f>
        <v>Rob</v>
      </c>
      <c r="I812">
        <f>INDEX(products!$A$1:$G$49,MATCH(RFM_prep!$D812,products!$A$1:$A$49,0),MATCH(RFM_prep!I$2,products!$A$1:$G$1,0))</f>
        <v>2.6849999999999996</v>
      </c>
      <c r="J812">
        <f>I812*E812</f>
        <v>8.0549999999999997</v>
      </c>
      <c r="K812" t="str">
        <f>_xlfn.XLOOKUP(C812,customers!$A$2:$A$1001,customers!$I$2:$I$1001,,0)</f>
        <v>Yes</v>
      </c>
      <c r="L812" t="str">
        <f t="shared" si="60"/>
        <v>558</v>
      </c>
      <c r="N812" s="6" t="s">
        <v>3803</v>
      </c>
      <c r="O812" s="8">
        <v>43867</v>
      </c>
      <c r="P812" s="7">
        <v>1</v>
      </c>
      <c r="Q812" s="7">
        <v>82.454999999999984</v>
      </c>
      <c r="S812" t="s">
        <v>3803</v>
      </c>
      <c r="T812" s="8">
        <v>43867</v>
      </c>
      <c r="U812">
        <v>1</v>
      </c>
      <c r="V812">
        <v>82.454999999999984</v>
      </c>
      <c r="W812" s="7">
        <v>926</v>
      </c>
      <c r="X812">
        <f t="shared" si="61"/>
        <v>1</v>
      </c>
      <c r="Y812">
        <f t="shared" si="62"/>
        <v>0</v>
      </c>
      <c r="Z812">
        <f t="shared" si="63"/>
        <v>8</v>
      </c>
      <c r="AA812" s="10">
        <f t="shared" si="64"/>
        <v>3</v>
      </c>
      <c r="AB812"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Need Attention</v>
      </c>
      <c r="AC812" t="str">
        <f>_xlfn.XLOOKUP(table_RFM_processed[[#This Row],[Customer ID]],table_RFM_preprocess[Customer ID],table_RFM_preprocess[Loyalty Card],,0)</f>
        <v>No</v>
      </c>
    </row>
    <row r="813" spans="1:29" x14ac:dyDescent="0.25">
      <c r="A813" s="2" t="s">
        <v>5067</v>
      </c>
      <c r="B813" s="3">
        <v>44054</v>
      </c>
      <c r="C813" s="2" t="s">
        <v>5068</v>
      </c>
      <c r="D813" t="s">
        <v>6161</v>
      </c>
      <c r="E813" s="2">
        <v>3</v>
      </c>
      <c r="F813" s="2" t="str">
        <f>_xlfn.XLOOKUP(C813,customers!$A$2:$A$1001,customers!$B$2:$B$1001,,0)</f>
        <v>Alberta Balsdone</v>
      </c>
      <c r="G813" s="2" t="str">
        <f>_xlfn.XLOOKUP(C813,customers!$A$1:$A$1001,customers!$G$1:$G$1001,,0)</f>
        <v>United States</v>
      </c>
      <c r="H813" t="str">
        <f>INDEX(products!$A$1:$G$49,MATCH(RFM_prep!$D813,products!$A$1:$A$49,0),MATCH(RFM_prep!H$2,products!$A$1:$G$1,0))</f>
        <v>Lib</v>
      </c>
      <c r="I813">
        <f>INDEX(products!$A$1:$G$49,MATCH(RFM_prep!$D813,products!$A$1:$A$49,0),MATCH(RFM_prep!I$2,products!$A$1:$G$1,0))</f>
        <v>9.51</v>
      </c>
      <c r="J813">
        <f>I813*E813</f>
        <v>28.53</v>
      </c>
      <c r="K813" t="str">
        <f>_xlfn.XLOOKUP(C813,customers!$A$2:$A$1001,customers!$I$2:$I$1001,,0)</f>
        <v>No</v>
      </c>
      <c r="L813" t="str">
        <f t="shared" si="60"/>
        <v>739</v>
      </c>
      <c r="N813" s="6" t="s">
        <v>1778</v>
      </c>
      <c r="O813" s="8">
        <v>44376</v>
      </c>
      <c r="P813" s="7">
        <v>1</v>
      </c>
      <c r="Q813" s="7">
        <v>17.924999999999997</v>
      </c>
      <c r="S813" t="s">
        <v>1778</v>
      </c>
      <c r="T813" s="8">
        <v>44376</v>
      </c>
      <c r="U813">
        <v>1</v>
      </c>
      <c r="V813">
        <v>17.924999999999997</v>
      </c>
      <c r="W813" s="7">
        <v>417</v>
      </c>
      <c r="X813">
        <f t="shared" si="61"/>
        <v>6</v>
      </c>
      <c r="Y813">
        <f t="shared" si="62"/>
        <v>0</v>
      </c>
      <c r="Z813">
        <f t="shared" si="63"/>
        <v>2</v>
      </c>
      <c r="AA813" s="10">
        <f t="shared" si="64"/>
        <v>2.6666666666666665</v>
      </c>
      <c r="AB813"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At Risk</v>
      </c>
      <c r="AC813" t="str">
        <f>_xlfn.XLOOKUP(table_RFM_processed[[#This Row],[Customer ID]],table_RFM_preprocess[Customer ID],table_RFM_preprocess[Loyalty Card],,0)</f>
        <v>No</v>
      </c>
    </row>
    <row r="814" spans="1:29" x14ac:dyDescent="0.25">
      <c r="A814" s="2" t="s">
        <v>5073</v>
      </c>
      <c r="B814" s="3">
        <v>44114</v>
      </c>
      <c r="C814" s="2" t="s">
        <v>5074</v>
      </c>
      <c r="D814" t="s">
        <v>6155</v>
      </c>
      <c r="E814" s="2">
        <v>6</v>
      </c>
      <c r="F814" s="2" t="str">
        <f>_xlfn.XLOOKUP(C814,customers!$A$2:$A$1001,customers!$B$2:$B$1001,,0)</f>
        <v>Brice Romera</v>
      </c>
      <c r="G814" s="2" t="str">
        <f>_xlfn.XLOOKUP(C814,customers!$A$1:$A$1001,customers!$G$1:$G$1001,,0)</f>
        <v>Ireland</v>
      </c>
      <c r="H814" t="str">
        <f>INDEX(products!$A$1:$G$49,MATCH(RFM_prep!$D814,products!$A$1:$A$49,0),MATCH(RFM_prep!H$2,products!$A$1:$G$1,0))</f>
        <v>Ara</v>
      </c>
      <c r="I814">
        <f>INDEX(products!$A$1:$G$49,MATCH(RFM_prep!$D814,products!$A$1:$A$49,0),MATCH(RFM_prep!I$2,products!$A$1:$G$1,0))</f>
        <v>11.25</v>
      </c>
      <c r="J814">
        <f>I814*E814</f>
        <v>67.5</v>
      </c>
      <c r="K814" t="str">
        <f>_xlfn.XLOOKUP(C814,customers!$A$2:$A$1001,customers!$I$2:$I$1001,,0)</f>
        <v>Yes</v>
      </c>
      <c r="L814" t="str">
        <f t="shared" si="60"/>
        <v>679</v>
      </c>
      <c r="N814" s="6" t="s">
        <v>1807</v>
      </c>
      <c r="O814" s="8">
        <v>44278</v>
      </c>
      <c r="P814" s="7">
        <v>1</v>
      </c>
      <c r="Q814" s="7">
        <v>20.625</v>
      </c>
      <c r="S814" t="s">
        <v>1807</v>
      </c>
      <c r="T814" s="8">
        <v>44278</v>
      </c>
      <c r="U814">
        <v>1</v>
      </c>
      <c r="V814">
        <v>20.625</v>
      </c>
      <c r="W814" s="7">
        <v>515</v>
      </c>
      <c r="X814">
        <f t="shared" si="61"/>
        <v>6</v>
      </c>
      <c r="Y814">
        <f t="shared" si="62"/>
        <v>0</v>
      </c>
      <c r="Z814">
        <f t="shared" si="63"/>
        <v>2</v>
      </c>
      <c r="AA814" s="10">
        <f t="shared" si="64"/>
        <v>2.6666666666666665</v>
      </c>
      <c r="AB814"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At Risk</v>
      </c>
      <c r="AC814" t="str">
        <f>_xlfn.XLOOKUP(table_RFM_processed[[#This Row],[Customer ID]],table_RFM_preprocess[Customer ID],table_RFM_preprocess[Loyalty Card],,0)</f>
        <v>No</v>
      </c>
    </row>
    <row r="815" spans="1:29" x14ac:dyDescent="0.25">
      <c r="A815" s="2" t="s">
        <v>5073</v>
      </c>
      <c r="B815" s="3">
        <v>44114</v>
      </c>
      <c r="C815" s="2" t="s">
        <v>5074</v>
      </c>
      <c r="D815" t="s">
        <v>6165</v>
      </c>
      <c r="E815" s="2">
        <v>6</v>
      </c>
      <c r="F815" s="2" t="str">
        <f>_xlfn.XLOOKUP(C815,customers!$A$2:$A$1001,customers!$B$2:$B$1001,,0)</f>
        <v>Brice Romera</v>
      </c>
      <c r="G815" s="2" t="str">
        <f>_xlfn.XLOOKUP(C815,customers!$A$1:$A$1001,customers!$G$1:$G$1001,,0)</f>
        <v>Ireland</v>
      </c>
      <c r="H815" t="str">
        <f>INDEX(products!$A$1:$G$49,MATCH(RFM_prep!$D815,products!$A$1:$A$49,0),MATCH(RFM_prep!H$2,products!$A$1:$G$1,0))</f>
        <v>Lib</v>
      </c>
      <c r="I815">
        <f>INDEX(products!$A$1:$G$49,MATCH(RFM_prep!$D815,products!$A$1:$A$49,0),MATCH(RFM_prep!I$2,products!$A$1:$G$1,0))</f>
        <v>29.784999999999997</v>
      </c>
      <c r="J815">
        <f>I815*E815</f>
        <v>178.70999999999998</v>
      </c>
      <c r="K815" t="str">
        <f>_xlfn.XLOOKUP(C815,customers!$A$2:$A$1001,customers!$I$2:$I$1001,,0)</f>
        <v>Yes</v>
      </c>
      <c r="L815" t="str">
        <f t="shared" si="60"/>
        <v>679</v>
      </c>
      <c r="N815" s="6" t="s">
        <v>2975</v>
      </c>
      <c r="O815" s="8">
        <v>43573</v>
      </c>
      <c r="P815" s="7">
        <v>1</v>
      </c>
      <c r="Q815" s="7">
        <v>36.450000000000003</v>
      </c>
      <c r="S815" t="s">
        <v>2975</v>
      </c>
      <c r="T815" s="8">
        <v>43573</v>
      </c>
      <c r="U815">
        <v>1</v>
      </c>
      <c r="V815">
        <v>36.450000000000003</v>
      </c>
      <c r="W815" s="7">
        <v>1220</v>
      </c>
      <c r="X815">
        <f t="shared" si="61"/>
        <v>1</v>
      </c>
      <c r="Y815">
        <f t="shared" si="62"/>
        <v>0</v>
      </c>
      <c r="Z815">
        <f t="shared" si="63"/>
        <v>5</v>
      </c>
      <c r="AA815" s="10">
        <f t="shared" si="64"/>
        <v>2</v>
      </c>
      <c r="AB815"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At Risk</v>
      </c>
      <c r="AC815" t="str">
        <f>_xlfn.XLOOKUP(table_RFM_processed[[#This Row],[Customer ID]],table_RFM_preprocess[Customer ID],table_RFM_preprocess[Loyalty Card],,0)</f>
        <v>Yes</v>
      </c>
    </row>
    <row r="816" spans="1:29" x14ac:dyDescent="0.25">
      <c r="A816" s="2" t="s">
        <v>5084</v>
      </c>
      <c r="B816" s="3">
        <v>44173</v>
      </c>
      <c r="C816" s="2" t="s">
        <v>5085</v>
      </c>
      <c r="D816" t="s">
        <v>6166</v>
      </c>
      <c r="E816" s="2">
        <v>1</v>
      </c>
      <c r="F816" s="2" t="str">
        <f>_xlfn.XLOOKUP(C816,customers!$A$2:$A$1001,customers!$B$2:$B$1001,,0)</f>
        <v>Conchita Bryde</v>
      </c>
      <c r="G816" s="2" t="str">
        <f>_xlfn.XLOOKUP(C816,customers!$A$1:$A$1001,customers!$G$1:$G$1001,,0)</f>
        <v>United States</v>
      </c>
      <c r="H816" t="str">
        <f>INDEX(products!$A$1:$G$49,MATCH(RFM_prep!$D816,products!$A$1:$A$49,0),MATCH(RFM_prep!H$2,products!$A$1:$G$1,0))</f>
        <v>Exc</v>
      </c>
      <c r="I816">
        <f>INDEX(products!$A$1:$G$49,MATCH(RFM_prep!$D816,products!$A$1:$A$49,0),MATCH(RFM_prep!I$2,products!$A$1:$G$1,0))</f>
        <v>31.624999999999996</v>
      </c>
      <c r="J816">
        <f>I816*E816</f>
        <v>31.624999999999996</v>
      </c>
      <c r="K816" t="str">
        <f>_xlfn.XLOOKUP(C816,customers!$A$2:$A$1001,customers!$I$2:$I$1001,,0)</f>
        <v>Yes</v>
      </c>
      <c r="L816" t="str">
        <f t="shared" si="60"/>
        <v>620</v>
      </c>
      <c r="N816" s="6" t="s">
        <v>1568</v>
      </c>
      <c r="O816" s="8">
        <v>43567</v>
      </c>
      <c r="P816" s="7">
        <v>1</v>
      </c>
      <c r="Q816" s="7">
        <v>19.424999999999997</v>
      </c>
      <c r="S816" t="s">
        <v>1568</v>
      </c>
      <c r="T816" s="8">
        <v>43567</v>
      </c>
      <c r="U816">
        <v>1</v>
      </c>
      <c r="V816">
        <v>19.424999999999997</v>
      </c>
      <c r="W816" s="7">
        <v>1226</v>
      </c>
      <c r="X816">
        <f t="shared" si="61"/>
        <v>0</v>
      </c>
      <c r="Y816">
        <f t="shared" si="62"/>
        <v>0</v>
      </c>
      <c r="Z816">
        <f t="shared" si="63"/>
        <v>2</v>
      </c>
      <c r="AA816" s="10">
        <f t="shared" si="64"/>
        <v>0.66666666666666663</v>
      </c>
      <c r="AB816"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Lost</v>
      </c>
      <c r="AC816" t="str">
        <f>_xlfn.XLOOKUP(table_RFM_processed[[#This Row],[Customer ID]],table_RFM_preprocess[Customer ID],table_RFM_preprocess[Loyalty Card],,0)</f>
        <v>Yes</v>
      </c>
    </row>
    <row r="817" spans="1:29" x14ac:dyDescent="0.25">
      <c r="A817" s="2" t="s">
        <v>5090</v>
      </c>
      <c r="B817" s="3">
        <v>43573</v>
      </c>
      <c r="C817" s="2" t="s">
        <v>5091</v>
      </c>
      <c r="D817" t="s">
        <v>6184</v>
      </c>
      <c r="E817" s="2">
        <v>2</v>
      </c>
      <c r="F817" s="2" t="str">
        <f>_xlfn.XLOOKUP(C817,customers!$A$2:$A$1001,customers!$B$2:$B$1001,,0)</f>
        <v>Silvanus Enefer</v>
      </c>
      <c r="G817" s="2" t="str">
        <f>_xlfn.XLOOKUP(C817,customers!$A$1:$A$1001,customers!$G$1:$G$1001,,0)</f>
        <v>United States</v>
      </c>
      <c r="H817" t="str">
        <f>INDEX(products!$A$1:$G$49,MATCH(RFM_prep!$D817,products!$A$1:$A$49,0),MATCH(RFM_prep!H$2,products!$A$1:$G$1,0))</f>
        <v>Exc</v>
      </c>
      <c r="I817">
        <f>INDEX(products!$A$1:$G$49,MATCH(RFM_prep!$D817,products!$A$1:$A$49,0),MATCH(RFM_prep!I$2,products!$A$1:$G$1,0))</f>
        <v>4.4550000000000001</v>
      </c>
      <c r="J817">
        <f>I817*E817</f>
        <v>8.91</v>
      </c>
      <c r="K817" t="str">
        <f>_xlfn.XLOOKUP(C817,customers!$A$2:$A$1001,customers!$I$2:$I$1001,,0)</f>
        <v>No</v>
      </c>
      <c r="L817" t="str">
        <f t="shared" si="60"/>
        <v>1220</v>
      </c>
      <c r="N817" s="6" t="s">
        <v>1013</v>
      </c>
      <c r="O817" s="8">
        <v>43538</v>
      </c>
      <c r="P817" s="7">
        <v>1</v>
      </c>
      <c r="Q817" s="7">
        <v>35.64</v>
      </c>
      <c r="S817" t="s">
        <v>1013</v>
      </c>
      <c r="T817" s="8">
        <v>43538</v>
      </c>
      <c r="U817">
        <v>1</v>
      </c>
      <c r="V817">
        <v>35.64</v>
      </c>
      <c r="W817" s="7">
        <v>1255</v>
      </c>
      <c r="X817">
        <f t="shared" si="61"/>
        <v>0</v>
      </c>
      <c r="Y817">
        <f t="shared" si="62"/>
        <v>0</v>
      </c>
      <c r="Z817">
        <f t="shared" si="63"/>
        <v>4</v>
      </c>
      <c r="AA817" s="10">
        <f t="shared" si="64"/>
        <v>1.3333333333333333</v>
      </c>
      <c r="AB817"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At Risk</v>
      </c>
      <c r="AC817" t="str">
        <f>_xlfn.XLOOKUP(table_RFM_processed[[#This Row],[Customer ID]],table_RFM_preprocess[Customer ID],table_RFM_preprocess[Loyalty Card],,0)</f>
        <v>Yes</v>
      </c>
    </row>
    <row r="818" spans="1:29" x14ac:dyDescent="0.25">
      <c r="A818" s="2" t="s">
        <v>5096</v>
      </c>
      <c r="B818" s="3">
        <v>44200</v>
      </c>
      <c r="C818" s="2" t="s">
        <v>5097</v>
      </c>
      <c r="D818" t="s">
        <v>6146</v>
      </c>
      <c r="E818" s="2">
        <v>6</v>
      </c>
      <c r="F818" s="2" t="str">
        <f>_xlfn.XLOOKUP(C818,customers!$A$2:$A$1001,customers!$B$2:$B$1001,,0)</f>
        <v>Lenci Haggerstone</v>
      </c>
      <c r="G818" s="2" t="str">
        <f>_xlfn.XLOOKUP(C818,customers!$A$1:$A$1001,customers!$G$1:$G$1001,,0)</f>
        <v>United States</v>
      </c>
      <c r="H818" t="str">
        <f>INDEX(products!$A$1:$G$49,MATCH(RFM_prep!$D818,products!$A$1:$A$49,0),MATCH(RFM_prep!H$2,products!$A$1:$G$1,0))</f>
        <v>Rob</v>
      </c>
      <c r="I818">
        <f>INDEX(products!$A$1:$G$49,MATCH(RFM_prep!$D818,products!$A$1:$A$49,0),MATCH(RFM_prep!I$2,products!$A$1:$G$1,0))</f>
        <v>5.97</v>
      </c>
      <c r="J818">
        <f>I818*E818</f>
        <v>35.82</v>
      </c>
      <c r="K818" t="str">
        <f>_xlfn.XLOOKUP(C818,customers!$A$2:$A$1001,customers!$I$2:$I$1001,,0)</f>
        <v>No</v>
      </c>
      <c r="L818" t="str">
        <f t="shared" si="60"/>
        <v>593</v>
      </c>
      <c r="N818" s="6" t="s">
        <v>5638</v>
      </c>
      <c r="O818" s="8">
        <v>44447</v>
      </c>
      <c r="P818" s="7">
        <v>1</v>
      </c>
      <c r="Q818" s="7">
        <v>91.539999999999992</v>
      </c>
      <c r="S818" t="s">
        <v>5638</v>
      </c>
      <c r="T818" s="8">
        <v>44447</v>
      </c>
      <c r="U818">
        <v>1</v>
      </c>
      <c r="V818">
        <v>91.539999999999992</v>
      </c>
      <c r="W818" s="7">
        <v>346</v>
      </c>
      <c r="X818">
        <f t="shared" si="61"/>
        <v>6</v>
      </c>
      <c r="Y818">
        <f t="shared" si="62"/>
        <v>0</v>
      </c>
      <c r="Z818">
        <f t="shared" si="63"/>
        <v>9</v>
      </c>
      <c r="AA818" s="10">
        <f t="shared" si="64"/>
        <v>5</v>
      </c>
      <c r="AB818"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Potential Promising</v>
      </c>
      <c r="AC818" t="str">
        <f>_xlfn.XLOOKUP(table_RFM_processed[[#This Row],[Customer ID]],table_RFM_preprocess[Customer ID],table_RFM_preprocess[Loyalty Card],,0)</f>
        <v>No</v>
      </c>
    </row>
    <row r="819" spans="1:29" x14ac:dyDescent="0.25">
      <c r="A819" s="2" t="s">
        <v>5102</v>
      </c>
      <c r="B819" s="3">
        <v>43534</v>
      </c>
      <c r="C819" s="2" t="s">
        <v>5103</v>
      </c>
      <c r="D819" t="s">
        <v>6161</v>
      </c>
      <c r="E819" s="2">
        <v>4</v>
      </c>
      <c r="F819" s="2" t="str">
        <f>_xlfn.XLOOKUP(C819,customers!$A$2:$A$1001,customers!$B$2:$B$1001,,0)</f>
        <v>Marvin Gundry</v>
      </c>
      <c r="G819" s="2" t="str">
        <f>_xlfn.XLOOKUP(C819,customers!$A$1:$A$1001,customers!$G$1:$G$1001,,0)</f>
        <v>Ireland</v>
      </c>
      <c r="H819" t="str">
        <f>INDEX(products!$A$1:$G$49,MATCH(RFM_prep!$D819,products!$A$1:$A$49,0),MATCH(RFM_prep!H$2,products!$A$1:$G$1,0))</f>
        <v>Lib</v>
      </c>
      <c r="I819">
        <f>INDEX(products!$A$1:$G$49,MATCH(RFM_prep!$D819,products!$A$1:$A$49,0),MATCH(RFM_prep!I$2,products!$A$1:$G$1,0))</f>
        <v>9.51</v>
      </c>
      <c r="J819">
        <f>I819*E819</f>
        <v>38.04</v>
      </c>
      <c r="K819" t="str">
        <f>_xlfn.XLOOKUP(C819,customers!$A$2:$A$1001,customers!$I$2:$I$1001,,0)</f>
        <v>No</v>
      </c>
      <c r="L819" t="str">
        <f t="shared" si="60"/>
        <v>1259</v>
      </c>
      <c r="N819" s="6" t="s">
        <v>4870</v>
      </c>
      <c r="O819" s="8">
        <v>44396</v>
      </c>
      <c r="P819" s="7">
        <v>1</v>
      </c>
      <c r="Q819" s="7">
        <v>17.82</v>
      </c>
      <c r="S819" t="s">
        <v>4870</v>
      </c>
      <c r="T819" s="8">
        <v>44396</v>
      </c>
      <c r="U819">
        <v>1</v>
      </c>
      <c r="V819">
        <v>17.82</v>
      </c>
      <c r="W819" s="7">
        <v>397</v>
      </c>
      <c r="X819">
        <f t="shared" si="61"/>
        <v>6</v>
      </c>
      <c r="Y819">
        <f t="shared" si="62"/>
        <v>0</v>
      </c>
      <c r="Z819">
        <f t="shared" si="63"/>
        <v>2</v>
      </c>
      <c r="AA819" s="10">
        <f t="shared" si="64"/>
        <v>2.6666666666666665</v>
      </c>
      <c r="AB819"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At Risk</v>
      </c>
      <c r="AC819" t="str">
        <f>_xlfn.XLOOKUP(table_RFM_processed[[#This Row],[Customer ID]],table_RFM_preprocess[Customer ID],table_RFM_preprocess[Loyalty Card],,0)</f>
        <v>Yes</v>
      </c>
    </row>
    <row r="820" spans="1:29" x14ac:dyDescent="0.25">
      <c r="A820" s="2" t="s">
        <v>5107</v>
      </c>
      <c r="B820" s="3">
        <v>43798</v>
      </c>
      <c r="C820" s="2" t="s">
        <v>5108</v>
      </c>
      <c r="D820" t="s">
        <v>6169</v>
      </c>
      <c r="E820" s="2">
        <v>2</v>
      </c>
      <c r="F820" s="2" t="str">
        <f>_xlfn.XLOOKUP(C820,customers!$A$2:$A$1001,customers!$B$2:$B$1001,,0)</f>
        <v>Bayard Wellan</v>
      </c>
      <c r="G820" s="2" t="str">
        <f>_xlfn.XLOOKUP(C820,customers!$A$1:$A$1001,customers!$G$1:$G$1001,,0)</f>
        <v>United States</v>
      </c>
      <c r="H820" t="str">
        <f>INDEX(products!$A$1:$G$49,MATCH(RFM_prep!$D820,products!$A$1:$A$49,0),MATCH(RFM_prep!H$2,products!$A$1:$G$1,0))</f>
        <v>Lib</v>
      </c>
      <c r="I820">
        <f>INDEX(products!$A$1:$G$49,MATCH(RFM_prep!$D820,products!$A$1:$A$49,0),MATCH(RFM_prep!I$2,products!$A$1:$G$1,0))</f>
        <v>7.77</v>
      </c>
      <c r="J820">
        <f>I820*E820</f>
        <v>15.54</v>
      </c>
      <c r="K820" t="str">
        <f>_xlfn.XLOOKUP(C820,customers!$A$2:$A$1001,customers!$I$2:$I$1001,,0)</f>
        <v>No</v>
      </c>
      <c r="L820" t="str">
        <f t="shared" si="60"/>
        <v>995</v>
      </c>
      <c r="N820" s="6" t="s">
        <v>4506</v>
      </c>
      <c r="O820" s="8">
        <v>44600</v>
      </c>
      <c r="P820" s="7">
        <v>1</v>
      </c>
      <c r="Q820" s="7">
        <v>17.91</v>
      </c>
      <c r="S820" t="s">
        <v>4506</v>
      </c>
      <c r="T820" s="8">
        <v>44600</v>
      </c>
      <c r="U820">
        <v>1</v>
      </c>
      <c r="V820">
        <v>17.91</v>
      </c>
      <c r="W820" s="7">
        <v>193</v>
      </c>
      <c r="X820">
        <f t="shared" si="61"/>
        <v>8</v>
      </c>
      <c r="Y820">
        <f t="shared" si="62"/>
        <v>0</v>
      </c>
      <c r="Z820">
        <f t="shared" si="63"/>
        <v>2</v>
      </c>
      <c r="AA820" s="10">
        <f t="shared" si="64"/>
        <v>3.3333333333333335</v>
      </c>
      <c r="AB820"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Need Attention</v>
      </c>
      <c r="AC820" t="str">
        <f>_xlfn.XLOOKUP(table_RFM_processed[[#This Row],[Customer ID]],table_RFM_preprocess[Customer ID],table_RFM_preprocess[Loyalty Card],,0)</f>
        <v>No</v>
      </c>
    </row>
    <row r="821" spans="1:29" x14ac:dyDescent="0.25">
      <c r="A821" s="2" t="s">
        <v>5112</v>
      </c>
      <c r="B821" s="3">
        <v>44761</v>
      </c>
      <c r="C821" s="2" t="s">
        <v>5113</v>
      </c>
      <c r="D821" t="s">
        <v>6170</v>
      </c>
      <c r="E821" s="2">
        <v>5</v>
      </c>
      <c r="F821" s="2" t="str">
        <f>_xlfn.XLOOKUP(C821,customers!$A$2:$A$1001,customers!$B$2:$B$1001,,0)</f>
        <v>Allis Wilmore</v>
      </c>
      <c r="G821" s="2" t="str">
        <f>_xlfn.XLOOKUP(C821,customers!$A$1:$A$1001,customers!$G$1:$G$1001,,0)</f>
        <v>United States</v>
      </c>
      <c r="H821" t="str">
        <f>INDEX(products!$A$1:$G$49,MATCH(RFM_prep!$D821,products!$A$1:$A$49,0),MATCH(RFM_prep!H$2,products!$A$1:$G$1,0))</f>
        <v>Lib</v>
      </c>
      <c r="I821">
        <f>INDEX(products!$A$1:$G$49,MATCH(RFM_prep!$D821,products!$A$1:$A$49,0),MATCH(RFM_prep!I$2,products!$A$1:$G$1,0))</f>
        <v>15.85</v>
      </c>
      <c r="J821">
        <f>I821*E821</f>
        <v>79.25</v>
      </c>
      <c r="K821" t="str">
        <f>_xlfn.XLOOKUP(C821,customers!$A$2:$A$1001,customers!$I$2:$I$1001,,0)</f>
        <v>No</v>
      </c>
      <c r="L821" t="str">
        <f t="shared" si="60"/>
        <v>32</v>
      </c>
      <c r="N821" s="6" t="s">
        <v>1834</v>
      </c>
      <c r="O821" s="8">
        <v>44172</v>
      </c>
      <c r="P821" s="7">
        <v>1</v>
      </c>
      <c r="Q821" s="7">
        <v>45.769999999999996</v>
      </c>
      <c r="S821" t="s">
        <v>1834</v>
      </c>
      <c r="T821" s="8">
        <v>44172</v>
      </c>
      <c r="U821">
        <v>1</v>
      </c>
      <c r="V821">
        <v>45.769999999999996</v>
      </c>
      <c r="W821" s="7">
        <v>621</v>
      </c>
      <c r="X821">
        <f t="shared" si="61"/>
        <v>4</v>
      </c>
      <c r="Y821">
        <f t="shared" si="62"/>
        <v>0</v>
      </c>
      <c r="Z821">
        <f t="shared" si="63"/>
        <v>6</v>
      </c>
      <c r="AA821" s="10">
        <f t="shared" si="64"/>
        <v>3.3333333333333335</v>
      </c>
      <c r="AB821"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Need Attention</v>
      </c>
      <c r="AC821" t="str">
        <f>_xlfn.XLOOKUP(table_RFM_processed[[#This Row],[Customer ID]],table_RFM_preprocess[Customer ID],table_RFM_preprocess[Loyalty Card],,0)</f>
        <v>Yes</v>
      </c>
    </row>
    <row r="822" spans="1:29" x14ac:dyDescent="0.25">
      <c r="A822" s="2" t="s">
        <v>5117</v>
      </c>
      <c r="B822" s="3">
        <v>44008</v>
      </c>
      <c r="C822" s="2" t="s">
        <v>5118</v>
      </c>
      <c r="D822" t="s">
        <v>6145</v>
      </c>
      <c r="E822" s="2">
        <v>1</v>
      </c>
      <c r="F822" s="2" t="str">
        <f>_xlfn.XLOOKUP(C822,customers!$A$2:$A$1001,customers!$B$2:$B$1001,,0)</f>
        <v>Caddric Atcheson</v>
      </c>
      <c r="G822" s="2" t="str">
        <f>_xlfn.XLOOKUP(C822,customers!$A$1:$A$1001,customers!$G$1:$G$1001,,0)</f>
        <v>United States</v>
      </c>
      <c r="H822" t="str">
        <f>INDEX(products!$A$1:$G$49,MATCH(RFM_prep!$D822,products!$A$1:$A$49,0),MATCH(RFM_prep!H$2,products!$A$1:$G$1,0))</f>
        <v>Lib</v>
      </c>
      <c r="I822">
        <f>INDEX(products!$A$1:$G$49,MATCH(RFM_prep!$D822,products!$A$1:$A$49,0),MATCH(RFM_prep!I$2,products!$A$1:$G$1,0))</f>
        <v>4.7549999999999999</v>
      </c>
      <c r="J822">
        <f>I822*E822</f>
        <v>4.7549999999999999</v>
      </c>
      <c r="K822" t="str">
        <f>_xlfn.XLOOKUP(C822,customers!$A$2:$A$1001,customers!$I$2:$I$1001,,0)</f>
        <v>Yes</v>
      </c>
      <c r="L822" t="str">
        <f t="shared" si="60"/>
        <v>785</v>
      </c>
      <c r="N822" s="6" t="s">
        <v>1181</v>
      </c>
      <c r="O822" s="8">
        <v>44724</v>
      </c>
      <c r="P822" s="7">
        <v>1</v>
      </c>
      <c r="Q822" s="7">
        <v>145.82</v>
      </c>
      <c r="S822" t="s">
        <v>1181</v>
      </c>
      <c r="T822" s="8">
        <v>44724</v>
      </c>
      <c r="U822">
        <v>1</v>
      </c>
      <c r="V822">
        <v>145.82</v>
      </c>
      <c r="W822" s="7">
        <v>69</v>
      </c>
      <c r="X822">
        <f t="shared" si="61"/>
        <v>9</v>
      </c>
      <c r="Y822">
        <f t="shared" si="62"/>
        <v>0</v>
      </c>
      <c r="Z822">
        <f t="shared" si="63"/>
        <v>9</v>
      </c>
      <c r="AA822" s="10">
        <f t="shared" si="64"/>
        <v>6</v>
      </c>
      <c r="AB822"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Promising</v>
      </c>
      <c r="AC822" t="str">
        <f>_xlfn.XLOOKUP(table_RFM_processed[[#This Row],[Customer ID]],table_RFM_preprocess[Customer ID],table_RFM_preprocess[Loyalty Card],,0)</f>
        <v>No</v>
      </c>
    </row>
    <row r="823" spans="1:29" x14ac:dyDescent="0.25">
      <c r="A823" s="2" t="s">
        <v>5123</v>
      </c>
      <c r="B823" s="3">
        <v>43510</v>
      </c>
      <c r="C823" s="2" t="s">
        <v>5124</v>
      </c>
      <c r="D823" t="s">
        <v>6141</v>
      </c>
      <c r="E823" s="2">
        <v>4</v>
      </c>
      <c r="F823" s="2" t="str">
        <f>_xlfn.XLOOKUP(C823,customers!$A$2:$A$1001,customers!$B$2:$B$1001,,0)</f>
        <v>Eustace Stenton</v>
      </c>
      <c r="G823" s="2" t="str">
        <f>_xlfn.XLOOKUP(C823,customers!$A$1:$A$1001,customers!$G$1:$G$1001,,0)</f>
        <v>United States</v>
      </c>
      <c r="H823" t="str">
        <f>INDEX(products!$A$1:$G$49,MATCH(RFM_prep!$D823,products!$A$1:$A$49,0),MATCH(RFM_prep!H$2,products!$A$1:$G$1,0))</f>
        <v>Exc</v>
      </c>
      <c r="I823">
        <f>INDEX(products!$A$1:$G$49,MATCH(RFM_prep!$D823,products!$A$1:$A$49,0),MATCH(RFM_prep!I$2,products!$A$1:$G$1,0))</f>
        <v>13.75</v>
      </c>
      <c r="J823">
        <f>I823*E823</f>
        <v>55</v>
      </c>
      <c r="K823" t="str">
        <f>_xlfn.XLOOKUP(C823,customers!$A$2:$A$1001,customers!$I$2:$I$1001,,0)</f>
        <v>Yes</v>
      </c>
      <c r="L823" t="str">
        <f t="shared" si="60"/>
        <v>1283</v>
      </c>
      <c r="N823" s="6" t="s">
        <v>3606</v>
      </c>
      <c r="O823" s="8">
        <v>44694</v>
      </c>
      <c r="P823" s="7">
        <v>1</v>
      </c>
      <c r="Q823" s="7">
        <v>7.29</v>
      </c>
      <c r="S823" t="s">
        <v>3606</v>
      </c>
      <c r="T823" s="8">
        <v>44694</v>
      </c>
      <c r="U823">
        <v>1</v>
      </c>
      <c r="V823">
        <v>7.29</v>
      </c>
      <c r="W823" s="7">
        <v>99</v>
      </c>
      <c r="X823">
        <f t="shared" si="61"/>
        <v>9</v>
      </c>
      <c r="Y823">
        <f t="shared" si="62"/>
        <v>0</v>
      </c>
      <c r="Z823">
        <f t="shared" si="63"/>
        <v>0</v>
      </c>
      <c r="AA823" s="10">
        <f t="shared" si="64"/>
        <v>3</v>
      </c>
      <c r="AB823"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Need Attention</v>
      </c>
      <c r="AC823" t="str">
        <f>_xlfn.XLOOKUP(table_RFM_processed[[#This Row],[Customer ID]],table_RFM_preprocess[Customer ID],table_RFM_preprocess[Loyalty Card],,0)</f>
        <v>No</v>
      </c>
    </row>
    <row r="824" spans="1:29" x14ac:dyDescent="0.25">
      <c r="A824" s="2" t="s">
        <v>5129</v>
      </c>
      <c r="B824" s="3">
        <v>44144</v>
      </c>
      <c r="C824" s="2" t="s">
        <v>5130</v>
      </c>
      <c r="D824" t="s">
        <v>6172</v>
      </c>
      <c r="E824" s="2">
        <v>5</v>
      </c>
      <c r="F824" s="2" t="str">
        <f>_xlfn.XLOOKUP(C824,customers!$A$2:$A$1001,customers!$B$2:$B$1001,,0)</f>
        <v>Ericka Tripp</v>
      </c>
      <c r="G824" s="2" t="str">
        <f>_xlfn.XLOOKUP(C824,customers!$A$1:$A$1001,customers!$G$1:$G$1001,,0)</f>
        <v>United States</v>
      </c>
      <c r="H824" t="str">
        <f>INDEX(products!$A$1:$G$49,MATCH(RFM_prep!$D824,products!$A$1:$A$49,0),MATCH(RFM_prep!H$2,products!$A$1:$G$1,0))</f>
        <v>Rob</v>
      </c>
      <c r="I824">
        <f>INDEX(products!$A$1:$G$49,MATCH(RFM_prep!$D824,products!$A$1:$A$49,0),MATCH(RFM_prep!I$2,products!$A$1:$G$1,0))</f>
        <v>5.3699999999999992</v>
      </c>
      <c r="J824">
        <f>I824*E824</f>
        <v>26.849999999999994</v>
      </c>
      <c r="K824" t="str">
        <f>_xlfn.XLOOKUP(C824,customers!$A$2:$A$1001,customers!$I$2:$I$1001,,0)</f>
        <v>No</v>
      </c>
      <c r="L824" t="str">
        <f t="shared" si="60"/>
        <v>649</v>
      </c>
      <c r="N824" s="6" t="s">
        <v>4355</v>
      </c>
      <c r="O824" s="8">
        <v>43517</v>
      </c>
      <c r="P824" s="7">
        <v>1</v>
      </c>
      <c r="Q824" s="7">
        <v>71.699999999999989</v>
      </c>
      <c r="S824" t="s">
        <v>4355</v>
      </c>
      <c r="T824" s="8">
        <v>43517</v>
      </c>
      <c r="U824">
        <v>1</v>
      </c>
      <c r="V824">
        <v>71.699999999999989</v>
      </c>
      <c r="W824" s="7">
        <v>1276</v>
      </c>
      <c r="X824">
        <f t="shared" si="61"/>
        <v>0</v>
      </c>
      <c r="Y824">
        <f t="shared" si="62"/>
        <v>0</v>
      </c>
      <c r="Z824">
        <f t="shared" si="63"/>
        <v>8</v>
      </c>
      <c r="AA824" s="10">
        <f t="shared" si="64"/>
        <v>2.6666666666666665</v>
      </c>
      <c r="AB824"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At Risk</v>
      </c>
      <c r="AC824" t="str">
        <f>_xlfn.XLOOKUP(table_RFM_processed[[#This Row],[Customer ID]],table_RFM_preprocess[Customer ID],table_RFM_preprocess[Loyalty Card],,0)</f>
        <v>No</v>
      </c>
    </row>
    <row r="825" spans="1:29" x14ac:dyDescent="0.25">
      <c r="A825" s="2" t="s">
        <v>5135</v>
      </c>
      <c r="B825" s="3">
        <v>43585</v>
      </c>
      <c r="C825" s="2" t="s">
        <v>5136</v>
      </c>
      <c r="D825" t="s">
        <v>6148</v>
      </c>
      <c r="E825" s="2">
        <v>4</v>
      </c>
      <c r="F825" s="2" t="str">
        <f>_xlfn.XLOOKUP(C825,customers!$A$2:$A$1001,customers!$B$2:$B$1001,,0)</f>
        <v>Lyndsey MacManus</v>
      </c>
      <c r="G825" s="2" t="str">
        <f>_xlfn.XLOOKUP(C825,customers!$A$1:$A$1001,customers!$G$1:$G$1001,,0)</f>
        <v>United States</v>
      </c>
      <c r="H825" t="str">
        <f>INDEX(products!$A$1:$G$49,MATCH(RFM_prep!$D825,products!$A$1:$A$49,0),MATCH(RFM_prep!H$2,products!$A$1:$G$1,0))</f>
        <v>Exc</v>
      </c>
      <c r="I825">
        <f>INDEX(products!$A$1:$G$49,MATCH(RFM_prep!$D825,products!$A$1:$A$49,0),MATCH(RFM_prep!I$2,products!$A$1:$G$1,0))</f>
        <v>34.154999999999994</v>
      </c>
      <c r="J825">
        <f>I825*E825</f>
        <v>136.61999999999998</v>
      </c>
      <c r="K825" t="str">
        <f>_xlfn.XLOOKUP(C825,customers!$A$2:$A$1001,customers!$I$2:$I$1001,,0)</f>
        <v>No</v>
      </c>
      <c r="L825" t="str">
        <f t="shared" si="60"/>
        <v>1208</v>
      </c>
      <c r="N825" s="6" t="s">
        <v>1649</v>
      </c>
      <c r="O825" s="8">
        <v>44211</v>
      </c>
      <c r="P825" s="7">
        <v>1</v>
      </c>
      <c r="Q825" s="7">
        <v>22.5</v>
      </c>
      <c r="S825" t="s">
        <v>1649</v>
      </c>
      <c r="T825" s="8">
        <v>44211</v>
      </c>
      <c r="U825">
        <v>1</v>
      </c>
      <c r="V825">
        <v>22.5</v>
      </c>
      <c r="W825" s="7">
        <v>582</v>
      </c>
      <c r="X825">
        <f t="shared" si="61"/>
        <v>5</v>
      </c>
      <c r="Y825">
        <f t="shared" si="62"/>
        <v>0</v>
      </c>
      <c r="Z825">
        <f t="shared" si="63"/>
        <v>3</v>
      </c>
      <c r="AA825" s="10">
        <f t="shared" si="64"/>
        <v>2.6666666666666665</v>
      </c>
      <c r="AB825"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At Risk</v>
      </c>
      <c r="AC825" t="str">
        <f>_xlfn.XLOOKUP(table_RFM_processed[[#This Row],[Customer ID]],table_RFM_preprocess[Customer ID],table_RFM_preprocess[Loyalty Card],,0)</f>
        <v>No</v>
      </c>
    </row>
    <row r="826" spans="1:29" x14ac:dyDescent="0.25">
      <c r="A826" s="2" t="s">
        <v>5141</v>
      </c>
      <c r="B826" s="3">
        <v>44134</v>
      </c>
      <c r="C826" s="2" t="s">
        <v>5142</v>
      </c>
      <c r="D826" t="s">
        <v>6170</v>
      </c>
      <c r="E826" s="2">
        <v>3</v>
      </c>
      <c r="F826" s="2" t="str">
        <f>_xlfn.XLOOKUP(C826,customers!$A$2:$A$1001,customers!$B$2:$B$1001,,0)</f>
        <v>Tess Benediktovich</v>
      </c>
      <c r="G826" s="2" t="str">
        <f>_xlfn.XLOOKUP(C826,customers!$A$1:$A$1001,customers!$G$1:$G$1001,,0)</f>
        <v>United States</v>
      </c>
      <c r="H826" t="str">
        <f>INDEX(products!$A$1:$G$49,MATCH(RFM_prep!$D826,products!$A$1:$A$49,0),MATCH(RFM_prep!H$2,products!$A$1:$G$1,0))</f>
        <v>Lib</v>
      </c>
      <c r="I826">
        <f>INDEX(products!$A$1:$G$49,MATCH(RFM_prep!$D826,products!$A$1:$A$49,0),MATCH(RFM_prep!I$2,products!$A$1:$G$1,0))</f>
        <v>15.85</v>
      </c>
      <c r="J826">
        <f>I826*E826</f>
        <v>47.55</v>
      </c>
      <c r="K826" t="str">
        <f>_xlfn.XLOOKUP(C826,customers!$A$2:$A$1001,customers!$I$2:$I$1001,,0)</f>
        <v>Yes</v>
      </c>
      <c r="L826" t="str">
        <f t="shared" si="60"/>
        <v>659</v>
      </c>
      <c r="N826" s="6" t="s">
        <v>5097</v>
      </c>
      <c r="O826" s="8">
        <v>44200</v>
      </c>
      <c r="P826" s="7">
        <v>1</v>
      </c>
      <c r="Q826" s="7">
        <v>35.82</v>
      </c>
      <c r="S826" t="s">
        <v>5097</v>
      </c>
      <c r="T826" s="8">
        <v>44200</v>
      </c>
      <c r="U826">
        <v>1</v>
      </c>
      <c r="V826">
        <v>35.82</v>
      </c>
      <c r="W826" s="7">
        <v>593</v>
      </c>
      <c r="X826">
        <f t="shared" si="61"/>
        <v>4</v>
      </c>
      <c r="Y826">
        <f t="shared" si="62"/>
        <v>0</v>
      </c>
      <c r="Z826">
        <f t="shared" si="63"/>
        <v>4</v>
      </c>
      <c r="AA826" s="10">
        <f t="shared" si="64"/>
        <v>2.6666666666666665</v>
      </c>
      <c r="AB826"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At Risk</v>
      </c>
      <c r="AC826" t="str">
        <f>_xlfn.XLOOKUP(table_RFM_processed[[#This Row],[Customer ID]],table_RFM_preprocess[Customer ID],table_RFM_preprocess[Loyalty Card],,0)</f>
        <v>No</v>
      </c>
    </row>
    <row r="827" spans="1:29" x14ac:dyDescent="0.25">
      <c r="A827" s="2" t="s">
        <v>5147</v>
      </c>
      <c r="B827" s="3">
        <v>43781</v>
      </c>
      <c r="C827" s="2" t="s">
        <v>5148</v>
      </c>
      <c r="D827" t="s">
        <v>6152</v>
      </c>
      <c r="E827" s="2">
        <v>5</v>
      </c>
      <c r="F827" s="2" t="str">
        <f>_xlfn.XLOOKUP(C827,customers!$A$2:$A$1001,customers!$B$2:$B$1001,,0)</f>
        <v>Correy Bourner</v>
      </c>
      <c r="G827" s="2" t="str">
        <f>_xlfn.XLOOKUP(C827,customers!$A$1:$A$1001,customers!$G$1:$G$1001,,0)</f>
        <v>United States</v>
      </c>
      <c r="H827" t="str">
        <f>INDEX(products!$A$1:$G$49,MATCH(RFM_prep!$D827,products!$A$1:$A$49,0),MATCH(RFM_prep!H$2,products!$A$1:$G$1,0))</f>
        <v>Ara</v>
      </c>
      <c r="I827">
        <f>INDEX(products!$A$1:$G$49,MATCH(RFM_prep!$D827,products!$A$1:$A$49,0),MATCH(RFM_prep!I$2,products!$A$1:$G$1,0))</f>
        <v>3.375</v>
      </c>
      <c r="J827">
        <f>I827*E827</f>
        <v>16.875</v>
      </c>
      <c r="K827" t="str">
        <f>_xlfn.XLOOKUP(C827,customers!$A$2:$A$1001,customers!$I$2:$I$1001,,0)</f>
        <v>Yes</v>
      </c>
      <c r="L827" t="str">
        <f t="shared" si="60"/>
        <v>1012</v>
      </c>
      <c r="N827" s="6" t="s">
        <v>1078</v>
      </c>
      <c r="O827" s="8">
        <v>43982</v>
      </c>
      <c r="P827" s="7">
        <v>1</v>
      </c>
      <c r="Q827" s="7">
        <v>40.5</v>
      </c>
      <c r="S827" t="s">
        <v>1078</v>
      </c>
      <c r="T827" s="8">
        <v>43982</v>
      </c>
      <c r="U827">
        <v>1</v>
      </c>
      <c r="V827">
        <v>40.5</v>
      </c>
      <c r="W827" s="7">
        <v>811</v>
      </c>
      <c r="X827">
        <f t="shared" si="61"/>
        <v>2</v>
      </c>
      <c r="Y827">
        <f t="shared" si="62"/>
        <v>0</v>
      </c>
      <c r="Z827">
        <f t="shared" si="63"/>
        <v>5</v>
      </c>
      <c r="AA827" s="10">
        <f t="shared" si="64"/>
        <v>2.3333333333333335</v>
      </c>
      <c r="AB827"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At Risk</v>
      </c>
      <c r="AC827" t="str">
        <f>_xlfn.XLOOKUP(table_RFM_processed[[#This Row],[Customer ID]],table_RFM_preprocess[Customer ID],table_RFM_preprocess[Loyalty Card],,0)</f>
        <v>Yes</v>
      </c>
    </row>
    <row r="828" spans="1:29" x14ac:dyDescent="0.25">
      <c r="A828" s="2" t="s">
        <v>5152</v>
      </c>
      <c r="B828" s="3">
        <v>44603</v>
      </c>
      <c r="C828" s="2" t="s">
        <v>5188</v>
      </c>
      <c r="D828" t="s">
        <v>6147</v>
      </c>
      <c r="E828" s="2">
        <v>3</v>
      </c>
      <c r="F828" s="2" t="str">
        <f>_xlfn.XLOOKUP(C828,customers!$A$2:$A$1001,customers!$B$2:$B$1001,,0)</f>
        <v>Odelia Skerme</v>
      </c>
      <c r="G828" s="2" t="str">
        <f>_xlfn.XLOOKUP(C828,customers!$A$1:$A$1001,customers!$G$1:$G$1001,,0)</f>
        <v>United States</v>
      </c>
      <c r="H828" t="str">
        <f>INDEX(products!$A$1:$G$49,MATCH(RFM_prep!$D828,products!$A$1:$A$49,0),MATCH(RFM_prep!H$2,products!$A$1:$G$1,0))</f>
        <v>Ara</v>
      </c>
      <c r="I828">
        <f>INDEX(products!$A$1:$G$49,MATCH(RFM_prep!$D828,products!$A$1:$A$49,0),MATCH(RFM_prep!I$2,products!$A$1:$G$1,0))</f>
        <v>9.9499999999999993</v>
      </c>
      <c r="J828">
        <f>I828*E828</f>
        <v>29.849999999999998</v>
      </c>
      <c r="K828" t="str">
        <f>_xlfn.XLOOKUP(C828,customers!$A$2:$A$1001,customers!$I$2:$I$1001,,0)</f>
        <v>Yes</v>
      </c>
      <c r="L828" t="str">
        <f t="shared" si="60"/>
        <v>190</v>
      </c>
      <c r="N828" s="6" t="s">
        <v>1256</v>
      </c>
      <c r="O828" s="8">
        <v>44406</v>
      </c>
      <c r="P828" s="7">
        <v>1</v>
      </c>
      <c r="Q828" s="7">
        <v>11.94</v>
      </c>
      <c r="S828" t="s">
        <v>1256</v>
      </c>
      <c r="T828" s="8">
        <v>44406</v>
      </c>
      <c r="U828">
        <v>1</v>
      </c>
      <c r="V828">
        <v>11.94</v>
      </c>
      <c r="W828" s="7">
        <v>387</v>
      </c>
      <c r="X828">
        <f t="shared" si="61"/>
        <v>6</v>
      </c>
      <c r="Y828">
        <f t="shared" si="62"/>
        <v>0</v>
      </c>
      <c r="Z828">
        <f t="shared" si="63"/>
        <v>1</v>
      </c>
      <c r="AA828" s="10">
        <f t="shared" si="64"/>
        <v>2.3333333333333335</v>
      </c>
      <c r="AB828"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At Risk</v>
      </c>
      <c r="AC828" t="str">
        <f>_xlfn.XLOOKUP(table_RFM_processed[[#This Row],[Customer ID]],table_RFM_preprocess[Customer ID],table_RFM_preprocess[Loyalty Card],,0)</f>
        <v>No</v>
      </c>
    </row>
    <row r="829" spans="1:29" x14ac:dyDescent="0.25">
      <c r="A829" s="2" t="s">
        <v>5158</v>
      </c>
      <c r="B829" s="3">
        <v>44283</v>
      </c>
      <c r="C829" s="2" t="s">
        <v>5159</v>
      </c>
      <c r="D829" t="s">
        <v>6139</v>
      </c>
      <c r="E829" s="2">
        <v>5</v>
      </c>
      <c r="F829" s="2" t="str">
        <f>_xlfn.XLOOKUP(C829,customers!$A$2:$A$1001,customers!$B$2:$B$1001,,0)</f>
        <v>Kandy Heddan</v>
      </c>
      <c r="G829" s="2" t="str">
        <f>_xlfn.XLOOKUP(C829,customers!$A$1:$A$1001,customers!$G$1:$G$1001,,0)</f>
        <v>United States</v>
      </c>
      <c r="H829" t="str">
        <f>INDEX(products!$A$1:$G$49,MATCH(RFM_prep!$D829,products!$A$1:$A$49,0),MATCH(RFM_prep!H$2,products!$A$1:$G$1,0))</f>
        <v>Exc</v>
      </c>
      <c r="I829">
        <f>INDEX(products!$A$1:$G$49,MATCH(RFM_prep!$D829,products!$A$1:$A$49,0),MATCH(RFM_prep!I$2,products!$A$1:$G$1,0))</f>
        <v>8.25</v>
      </c>
      <c r="J829">
        <f>I829*E829</f>
        <v>41.25</v>
      </c>
      <c r="K829" t="str">
        <f>_xlfn.XLOOKUP(C829,customers!$A$2:$A$1001,customers!$I$2:$I$1001,,0)</f>
        <v>Yes</v>
      </c>
      <c r="L829" t="str">
        <f t="shared" si="60"/>
        <v>510</v>
      </c>
      <c r="N829" s="6" t="s">
        <v>4660</v>
      </c>
      <c r="O829" s="8">
        <v>43812</v>
      </c>
      <c r="P829" s="7">
        <v>1</v>
      </c>
      <c r="Q829" s="7">
        <v>10.754999999999999</v>
      </c>
      <c r="S829" t="s">
        <v>4660</v>
      </c>
      <c r="T829" s="8">
        <v>43812</v>
      </c>
      <c r="U829">
        <v>1</v>
      </c>
      <c r="V829">
        <v>10.754999999999999</v>
      </c>
      <c r="W829" s="7">
        <v>981</v>
      </c>
      <c r="X829">
        <f t="shared" si="61"/>
        <v>1</v>
      </c>
      <c r="Y829">
        <f t="shared" si="62"/>
        <v>0</v>
      </c>
      <c r="Z829">
        <f t="shared" si="63"/>
        <v>1</v>
      </c>
      <c r="AA829" s="10">
        <f t="shared" si="64"/>
        <v>0.66666666666666663</v>
      </c>
      <c r="AB829"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Lost</v>
      </c>
      <c r="AC829" t="str">
        <f>_xlfn.XLOOKUP(table_RFM_processed[[#This Row],[Customer ID]],table_RFM_preprocess[Customer ID],table_RFM_preprocess[Loyalty Card],,0)</f>
        <v>No</v>
      </c>
    </row>
    <row r="830" spans="1:29" x14ac:dyDescent="0.25">
      <c r="A830" s="2" t="s">
        <v>5164</v>
      </c>
      <c r="B830" s="3">
        <v>44540</v>
      </c>
      <c r="C830" s="2" t="s">
        <v>5165</v>
      </c>
      <c r="D830" t="s">
        <v>6156</v>
      </c>
      <c r="E830" s="2">
        <v>5</v>
      </c>
      <c r="F830" s="2" t="str">
        <f>_xlfn.XLOOKUP(C830,customers!$A$2:$A$1001,customers!$B$2:$B$1001,,0)</f>
        <v>Ibby Charters</v>
      </c>
      <c r="G830" s="2" t="str">
        <f>_xlfn.XLOOKUP(C830,customers!$A$1:$A$1001,customers!$G$1:$G$1001,,0)</f>
        <v>United States</v>
      </c>
      <c r="H830" t="str">
        <f>INDEX(products!$A$1:$G$49,MATCH(RFM_prep!$D830,products!$A$1:$A$49,0),MATCH(RFM_prep!H$2,products!$A$1:$G$1,0))</f>
        <v>Exc</v>
      </c>
      <c r="I830">
        <f>INDEX(products!$A$1:$G$49,MATCH(RFM_prep!$D830,products!$A$1:$A$49,0),MATCH(RFM_prep!I$2,products!$A$1:$G$1,0))</f>
        <v>4.125</v>
      </c>
      <c r="J830">
        <f>I830*E830</f>
        <v>20.625</v>
      </c>
      <c r="K830" t="str">
        <f>_xlfn.XLOOKUP(C830,customers!$A$2:$A$1001,customers!$I$2:$I$1001,,0)</f>
        <v>No</v>
      </c>
      <c r="L830" t="str">
        <f t="shared" si="60"/>
        <v>253</v>
      </c>
      <c r="N830" s="6" t="s">
        <v>3148</v>
      </c>
      <c r="O830" s="8">
        <v>44656</v>
      </c>
      <c r="P830" s="7">
        <v>1</v>
      </c>
      <c r="Q830" s="7">
        <v>6.75</v>
      </c>
      <c r="S830" t="s">
        <v>3148</v>
      </c>
      <c r="T830" s="8">
        <v>44656</v>
      </c>
      <c r="U830">
        <v>1</v>
      </c>
      <c r="V830">
        <v>6.75</v>
      </c>
      <c r="W830" s="7">
        <v>137</v>
      </c>
      <c r="X830">
        <f t="shared" si="61"/>
        <v>9</v>
      </c>
      <c r="Y830">
        <f t="shared" si="62"/>
        <v>0</v>
      </c>
      <c r="Z830">
        <f t="shared" si="63"/>
        <v>0</v>
      </c>
      <c r="AA830" s="10">
        <f t="shared" si="64"/>
        <v>3</v>
      </c>
      <c r="AB830"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Need Attention</v>
      </c>
      <c r="AC830" t="str">
        <f>_xlfn.XLOOKUP(table_RFM_processed[[#This Row],[Customer ID]],table_RFM_preprocess[Customer ID],table_RFM_preprocess[Loyalty Card],,0)</f>
        <v>Yes</v>
      </c>
    </row>
    <row r="831" spans="1:29" x14ac:dyDescent="0.25">
      <c r="A831" s="2" t="s">
        <v>5170</v>
      </c>
      <c r="B831" s="3">
        <v>44505</v>
      </c>
      <c r="C831" s="2" t="s">
        <v>5171</v>
      </c>
      <c r="D831" t="s">
        <v>6168</v>
      </c>
      <c r="E831" s="2">
        <v>6</v>
      </c>
      <c r="F831" s="2" t="str">
        <f>_xlfn.XLOOKUP(C831,customers!$A$2:$A$1001,customers!$B$2:$B$1001,,0)</f>
        <v>Adora Roubert</v>
      </c>
      <c r="G831" s="2" t="str">
        <f>_xlfn.XLOOKUP(C831,customers!$A$1:$A$1001,customers!$G$1:$G$1001,,0)</f>
        <v>United States</v>
      </c>
      <c r="H831" t="str">
        <f>INDEX(products!$A$1:$G$49,MATCH(RFM_prep!$D831,products!$A$1:$A$49,0),MATCH(RFM_prep!H$2,products!$A$1:$G$1,0))</f>
        <v>Ara</v>
      </c>
      <c r="I831">
        <f>INDEX(products!$A$1:$G$49,MATCH(RFM_prep!$D831,products!$A$1:$A$49,0),MATCH(RFM_prep!I$2,products!$A$1:$G$1,0))</f>
        <v>22.884999999999998</v>
      </c>
      <c r="J831">
        <f>I831*E831</f>
        <v>137.31</v>
      </c>
      <c r="K831" t="str">
        <f>_xlfn.XLOOKUP(C831,customers!$A$2:$A$1001,customers!$I$2:$I$1001,,0)</f>
        <v>Yes</v>
      </c>
      <c r="L831" t="str">
        <f t="shared" si="60"/>
        <v>288</v>
      </c>
      <c r="N831" s="6" t="s">
        <v>5775</v>
      </c>
      <c r="O831" s="8">
        <v>44153</v>
      </c>
      <c r="P831" s="7">
        <v>1</v>
      </c>
      <c r="Q831" s="7">
        <v>155.24999999999997</v>
      </c>
      <c r="S831" t="s">
        <v>5775</v>
      </c>
      <c r="T831" s="8">
        <v>44153</v>
      </c>
      <c r="U831">
        <v>1</v>
      </c>
      <c r="V831">
        <v>155.24999999999997</v>
      </c>
      <c r="W831" s="7">
        <v>640</v>
      </c>
      <c r="X831">
        <f t="shared" si="61"/>
        <v>4</v>
      </c>
      <c r="Y831">
        <f t="shared" si="62"/>
        <v>0</v>
      </c>
      <c r="Z831">
        <f t="shared" si="63"/>
        <v>9</v>
      </c>
      <c r="AA831" s="10">
        <f t="shared" si="64"/>
        <v>4.333333333333333</v>
      </c>
      <c r="AB831"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Need Attention</v>
      </c>
      <c r="AC831" t="str">
        <f>_xlfn.XLOOKUP(table_RFM_processed[[#This Row],[Customer ID]],table_RFM_preprocess[Customer ID],table_RFM_preprocess[Loyalty Card],,0)</f>
        <v>Yes</v>
      </c>
    </row>
    <row r="832" spans="1:29" x14ac:dyDescent="0.25">
      <c r="A832" s="2" t="s">
        <v>5176</v>
      </c>
      <c r="B832" s="3">
        <v>43890</v>
      </c>
      <c r="C832" s="2" t="s">
        <v>5177</v>
      </c>
      <c r="D832" t="s">
        <v>6154</v>
      </c>
      <c r="E832" s="2">
        <v>1</v>
      </c>
      <c r="F832" s="2" t="str">
        <f>_xlfn.XLOOKUP(C832,customers!$A$2:$A$1001,customers!$B$2:$B$1001,,0)</f>
        <v>Hillel Mairs</v>
      </c>
      <c r="G832" s="2" t="str">
        <f>_xlfn.XLOOKUP(C832,customers!$A$1:$A$1001,customers!$G$1:$G$1001,,0)</f>
        <v>United States</v>
      </c>
      <c r="H832" t="str">
        <f>INDEX(products!$A$1:$G$49,MATCH(RFM_prep!$D832,products!$A$1:$A$49,0),MATCH(RFM_prep!H$2,products!$A$1:$G$1,0))</f>
        <v>Ara</v>
      </c>
      <c r="I832">
        <f>INDEX(products!$A$1:$G$49,MATCH(RFM_prep!$D832,products!$A$1:$A$49,0),MATCH(RFM_prep!I$2,products!$A$1:$G$1,0))</f>
        <v>2.9849999999999999</v>
      </c>
      <c r="J832">
        <f>I832*E832</f>
        <v>2.9849999999999999</v>
      </c>
      <c r="K832" t="str">
        <f>_xlfn.XLOOKUP(C832,customers!$A$2:$A$1001,customers!$I$2:$I$1001,,0)</f>
        <v>No</v>
      </c>
      <c r="L832" t="str">
        <f t="shared" si="60"/>
        <v>903</v>
      </c>
      <c r="N832" s="6" t="s">
        <v>4718</v>
      </c>
      <c r="O832" s="8">
        <v>44074</v>
      </c>
      <c r="P832" s="7">
        <v>1</v>
      </c>
      <c r="Q832" s="7">
        <v>14.58</v>
      </c>
      <c r="S832" t="s">
        <v>4718</v>
      </c>
      <c r="T832" s="8">
        <v>44074</v>
      </c>
      <c r="U832">
        <v>1</v>
      </c>
      <c r="V832">
        <v>14.58</v>
      </c>
      <c r="W832" s="7">
        <v>719</v>
      </c>
      <c r="X832">
        <f t="shared" si="61"/>
        <v>4</v>
      </c>
      <c r="Y832">
        <f t="shared" si="62"/>
        <v>0</v>
      </c>
      <c r="Z832">
        <f t="shared" si="63"/>
        <v>1</v>
      </c>
      <c r="AA832" s="10">
        <f t="shared" si="64"/>
        <v>1.6666666666666667</v>
      </c>
      <c r="AB832"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At Risk</v>
      </c>
      <c r="AC832" t="str">
        <f>_xlfn.XLOOKUP(table_RFM_processed[[#This Row],[Customer ID]],table_RFM_preprocess[Customer ID],table_RFM_preprocess[Loyalty Card],,0)</f>
        <v>No</v>
      </c>
    </row>
    <row r="833" spans="1:29" x14ac:dyDescent="0.25">
      <c r="A833" s="2" t="s">
        <v>5182</v>
      </c>
      <c r="B833" s="3">
        <v>44414</v>
      </c>
      <c r="C833" s="2" t="s">
        <v>5183</v>
      </c>
      <c r="D833" t="s">
        <v>6141</v>
      </c>
      <c r="E833" s="2">
        <v>2</v>
      </c>
      <c r="F833" s="2" t="str">
        <f>_xlfn.XLOOKUP(C833,customers!$A$2:$A$1001,customers!$B$2:$B$1001,,0)</f>
        <v>Helaina Rainforth</v>
      </c>
      <c r="G833" s="2" t="str">
        <f>_xlfn.XLOOKUP(C833,customers!$A$1:$A$1001,customers!$G$1:$G$1001,,0)</f>
        <v>United States</v>
      </c>
      <c r="H833" t="str">
        <f>INDEX(products!$A$1:$G$49,MATCH(RFM_prep!$D833,products!$A$1:$A$49,0),MATCH(RFM_prep!H$2,products!$A$1:$G$1,0))</f>
        <v>Exc</v>
      </c>
      <c r="I833">
        <f>INDEX(products!$A$1:$G$49,MATCH(RFM_prep!$D833,products!$A$1:$A$49,0),MATCH(RFM_prep!I$2,products!$A$1:$G$1,0))</f>
        <v>13.75</v>
      </c>
      <c r="J833">
        <f>I833*E833</f>
        <v>27.5</v>
      </c>
      <c r="K833" t="str">
        <f>_xlfn.XLOOKUP(C833,customers!$A$2:$A$1001,customers!$I$2:$I$1001,,0)</f>
        <v>No</v>
      </c>
      <c r="L833" t="str">
        <f t="shared" si="60"/>
        <v>379</v>
      </c>
      <c r="N833" s="6" t="s">
        <v>3924</v>
      </c>
      <c r="O833" s="8">
        <v>44608</v>
      </c>
      <c r="P833" s="7">
        <v>1</v>
      </c>
      <c r="Q833" s="7">
        <v>55.89</v>
      </c>
      <c r="S833" t="s">
        <v>3924</v>
      </c>
      <c r="T833" s="8">
        <v>44608</v>
      </c>
      <c r="U833">
        <v>1</v>
      </c>
      <c r="V833">
        <v>55.89</v>
      </c>
      <c r="W833" s="7">
        <v>185</v>
      </c>
      <c r="X833">
        <f t="shared" si="61"/>
        <v>8</v>
      </c>
      <c r="Y833">
        <f t="shared" si="62"/>
        <v>0</v>
      </c>
      <c r="Z833">
        <f t="shared" si="63"/>
        <v>7</v>
      </c>
      <c r="AA833" s="10">
        <f t="shared" si="64"/>
        <v>5</v>
      </c>
      <c r="AB833"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Potential Promising</v>
      </c>
      <c r="AC833" t="str">
        <f>_xlfn.XLOOKUP(table_RFM_processed[[#This Row],[Customer ID]],table_RFM_preprocess[Customer ID],table_RFM_preprocess[Loyalty Card],,0)</f>
        <v>No</v>
      </c>
    </row>
    <row r="834" spans="1:29" x14ac:dyDescent="0.25">
      <c r="A834" s="2" t="s">
        <v>5182</v>
      </c>
      <c r="B834" s="3">
        <v>44414</v>
      </c>
      <c r="C834" s="2" t="s">
        <v>5183</v>
      </c>
      <c r="D834" t="s">
        <v>6154</v>
      </c>
      <c r="E834" s="2">
        <v>2</v>
      </c>
      <c r="F834" s="2" t="str">
        <f>_xlfn.XLOOKUP(C834,customers!$A$2:$A$1001,customers!$B$2:$B$1001,,0)</f>
        <v>Helaina Rainforth</v>
      </c>
      <c r="G834" s="2" t="str">
        <f>_xlfn.XLOOKUP(C834,customers!$A$1:$A$1001,customers!$G$1:$G$1001,,0)</f>
        <v>United States</v>
      </c>
      <c r="H834" t="str">
        <f>INDEX(products!$A$1:$G$49,MATCH(RFM_prep!$D834,products!$A$1:$A$49,0),MATCH(RFM_prep!H$2,products!$A$1:$G$1,0))</f>
        <v>Ara</v>
      </c>
      <c r="I834">
        <f>INDEX(products!$A$1:$G$49,MATCH(RFM_prep!$D834,products!$A$1:$A$49,0),MATCH(RFM_prep!I$2,products!$A$1:$G$1,0))</f>
        <v>2.9849999999999999</v>
      </c>
      <c r="J834">
        <f>I834*E834</f>
        <v>5.97</v>
      </c>
      <c r="K834" t="str">
        <f>_xlfn.XLOOKUP(C834,customers!$A$2:$A$1001,customers!$I$2:$I$1001,,0)</f>
        <v>No</v>
      </c>
      <c r="L834" t="str">
        <f t="shared" si="60"/>
        <v>379</v>
      </c>
      <c r="N834" s="6" t="s">
        <v>5451</v>
      </c>
      <c r="O834" s="8">
        <v>44411</v>
      </c>
      <c r="P834" s="7">
        <v>1</v>
      </c>
      <c r="Q834" s="7">
        <v>28.53</v>
      </c>
      <c r="S834" t="s">
        <v>5451</v>
      </c>
      <c r="T834" s="8">
        <v>44411</v>
      </c>
      <c r="U834">
        <v>1</v>
      </c>
      <c r="V834">
        <v>28.53</v>
      </c>
      <c r="W834" s="7">
        <v>382</v>
      </c>
      <c r="X834">
        <f t="shared" si="61"/>
        <v>6</v>
      </c>
      <c r="Y834">
        <f t="shared" si="62"/>
        <v>0</v>
      </c>
      <c r="Z834">
        <f t="shared" si="63"/>
        <v>4</v>
      </c>
      <c r="AA834" s="10">
        <f t="shared" si="64"/>
        <v>3.3333333333333335</v>
      </c>
      <c r="AB834"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Need Attention</v>
      </c>
      <c r="AC834" t="str">
        <f>_xlfn.XLOOKUP(table_RFM_processed[[#This Row],[Customer ID]],table_RFM_preprocess[Customer ID],table_RFM_preprocess[Loyalty Card],,0)</f>
        <v>No</v>
      </c>
    </row>
    <row r="835" spans="1:29" x14ac:dyDescent="0.25">
      <c r="A835" s="2" t="s">
        <v>5193</v>
      </c>
      <c r="B835" s="3">
        <v>44274</v>
      </c>
      <c r="C835" s="2" t="s">
        <v>5194</v>
      </c>
      <c r="D835" t="s">
        <v>6138</v>
      </c>
      <c r="E835" s="2">
        <v>6</v>
      </c>
      <c r="F835" s="2" t="str">
        <f>_xlfn.XLOOKUP(C835,customers!$A$2:$A$1001,customers!$B$2:$B$1001,,0)</f>
        <v>Isac Jesper</v>
      </c>
      <c r="G835" s="2" t="str">
        <f>_xlfn.XLOOKUP(C835,customers!$A$1:$A$1001,customers!$G$1:$G$1001,,0)</f>
        <v>United States</v>
      </c>
      <c r="H835" t="str">
        <f>INDEX(products!$A$1:$G$49,MATCH(RFM_prep!$D835,products!$A$1:$A$49,0),MATCH(RFM_prep!H$2,products!$A$1:$G$1,0))</f>
        <v>Rob</v>
      </c>
      <c r="I835">
        <f>INDEX(products!$A$1:$G$49,MATCH(RFM_prep!$D835,products!$A$1:$A$49,0),MATCH(RFM_prep!I$2,products!$A$1:$G$1,0))</f>
        <v>9.9499999999999993</v>
      </c>
      <c r="J835">
        <f>I835*E835</f>
        <v>59.699999999999996</v>
      </c>
      <c r="K835" t="str">
        <f>_xlfn.XLOOKUP(C835,customers!$A$2:$A$1001,customers!$I$2:$I$1001,,0)</f>
        <v>No</v>
      </c>
      <c r="L835" t="str">
        <f t="shared" ref="L835:L898" si="65">TEXT(DATEDIF(B835, DATE(2022,8,20), "d"), "0")</f>
        <v>519</v>
      </c>
      <c r="N835" s="6" t="s">
        <v>3690</v>
      </c>
      <c r="O835" s="8">
        <v>44459</v>
      </c>
      <c r="P835" s="7">
        <v>1</v>
      </c>
      <c r="Q835" s="7">
        <v>20.25</v>
      </c>
      <c r="S835" t="s">
        <v>3690</v>
      </c>
      <c r="T835" s="8">
        <v>44459</v>
      </c>
      <c r="U835">
        <v>1</v>
      </c>
      <c r="V835">
        <v>20.25</v>
      </c>
      <c r="W835" s="7">
        <v>334</v>
      </c>
      <c r="X835">
        <f t="shared" si="61"/>
        <v>6</v>
      </c>
      <c r="Y835">
        <f t="shared" si="62"/>
        <v>0</v>
      </c>
      <c r="Z835">
        <f t="shared" si="63"/>
        <v>2</v>
      </c>
      <c r="AA835" s="10">
        <f t="shared" si="64"/>
        <v>2.6666666666666665</v>
      </c>
      <c r="AB835"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At Risk</v>
      </c>
      <c r="AC835" t="str">
        <f>_xlfn.XLOOKUP(table_RFM_processed[[#This Row],[Customer ID]],table_RFM_preprocess[Customer ID],table_RFM_preprocess[Loyalty Card],,0)</f>
        <v>Yes</v>
      </c>
    </row>
    <row r="836" spans="1:29" x14ac:dyDescent="0.25">
      <c r="A836" s="2" t="s">
        <v>5199</v>
      </c>
      <c r="B836" s="3">
        <v>44302</v>
      </c>
      <c r="C836" s="2" t="s">
        <v>5200</v>
      </c>
      <c r="D836" t="s">
        <v>6149</v>
      </c>
      <c r="E836" s="2">
        <v>4</v>
      </c>
      <c r="F836" s="2" t="str">
        <f>_xlfn.XLOOKUP(C836,customers!$A$2:$A$1001,customers!$B$2:$B$1001,,0)</f>
        <v>Lenette Dwerryhouse</v>
      </c>
      <c r="G836" s="2" t="str">
        <f>_xlfn.XLOOKUP(C836,customers!$A$1:$A$1001,customers!$G$1:$G$1001,,0)</f>
        <v>United States</v>
      </c>
      <c r="H836" t="str">
        <f>INDEX(products!$A$1:$G$49,MATCH(RFM_prep!$D836,products!$A$1:$A$49,0),MATCH(RFM_prep!H$2,products!$A$1:$G$1,0))</f>
        <v>Rob</v>
      </c>
      <c r="I836">
        <f>INDEX(products!$A$1:$G$49,MATCH(RFM_prep!$D836,products!$A$1:$A$49,0),MATCH(RFM_prep!I$2,products!$A$1:$G$1,0))</f>
        <v>20.584999999999997</v>
      </c>
      <c r="J836">
        <f>I836*E836</f>
        <v>82.339999999999989</v>
      </c>
      <c r="K836" t="str">
        <f>_xlfn.XLOOKUP(C836,customers!$A$2:$A$1001,customers!$I$2:$I$1001,,0)</f>
        <v>Yes</v>
      </c>
      <c r="L836" t="str">
        <f t="shared" si="65"/>
        <v>491</v>
      </c>
      <c r="N836" s="6" t="s">
        <v>1766</v>
      </c>
      <c r="O836" s="8">
        <v>43887</v>
      </c>
      <c r="P836" s="7">
        <v>1</v>
      </c>
      <c r="Q836" s="7">
        <v>129.37499999999997</v>
      </c>
      <c r="S836" t="s">
        <v>1766</v>
      </c>
      <c r="T836" s="8">
        <v>43887</v>
      </c>
      <c r="U836">
        <v>1</v>
      </c>
      <c r="V836">
        <v>129.37499999999997</v>
      </c>
      <c r="W836" s="7">
        <v>906</v>
      </c>
      <c r="X836">
        <f t="shared" ref="X836:X899" si="66">9-_xlfn.PERCENTRANK.EXC(W836:W1748,W836,1)*10</f>
        <v>2</v>
      </c>
      <c r="Y836">
        <f t="shared" ref="Y836:Y899" si="67">_xlfn.PERCENTRANK.EXC(U836:U1748,U836,1)*10</f>
        <v>0</v>
      </c>
      <c r="Z836">
        <f t="shared" ref="Z836:Z899" si="68">_xlfn.PERCENTRANK.EXC(V836:V1748,V836,1)*10</f>
        <v>9</v>
      </c>
      <c r="AA836" s="10">
        <f t="shared" ref="AA836:AA899" si="69">AVERAGE(X836,Y836,Z836)</f>
        <v>3.6666666666666665</v>
      </c>
      <c r="AB836"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Need Attention</v>
      </c>
      <c r="AC836" t="str">
        <f>_xlfn.XLOOKUP(table_RFM_processed[[#This Row],[Customer ID]],table_RFM_preprocess[Customer ID],table_RFM_preprocess[Loyalty Card],,0)</f>
        <v>No</v>
      </c>
    </row>
    <row r="837" spans="1:29" x14ac:dyDescent="0.25">
      <c r="A837" s="2" t="s">
        <v>5205</v>
      </c>
      <c r="B837" s="3">
        <v>44141</v>
      </c>
      <c r="C837" s="2" t="s">
        <v>5206</v>
      </c>
      <c r="D837" t="s">
        <v>6168</v>
      </c>
      <c r="E837" s="2">
        <v>1</v>
      </c>
      <c r="F837" s="2" t="str">
        <f>_xlfn.XLOOKUP(C837,customers!$A$2:$A$1001,customers!$B$2:$B$1001,,0)</f>
        <v>Nadeen Broomer</v>
      </c>
      <c r="G837" s="2" t="str">
        <f>_xlfn.XLOOKUP(C837,customers!$A$1:$A$1001,customers!$G$1:$G$1001,,0)</f>
        <v>United States</v>
      </c>
      <c r="H837" t="str">
        <f>INDEX(products!$A$1:$G$49,MATCH(RFM_prep!$D837,products!$A$1:$A$49,0),MATCH(RFM_prep!H$2,products!$A$1:$G$1,0))</f>
        <v>Ara</v>
      </c>
      <c r="I837">
        <f>INDEX(products!$A$1:$G$49,MATCH(RFM_prep!$D837,products!$A$1:$A$49,0),MATCH(RFM_prep!I$2,products!$A$1:$G$1,0))</f>
        <v>22.884999999999998</v>
      </c>
      <c r="J837">
        <f>I837*E837</f>
        <v>22.884999999999998</v>
      </c>
      <c r="K837" t="str">
        <f>_xlfn.XLOOKUP(C837,customers!$A$2:$A$1001,customers!$I$2:$I$1001,,0)</f>
        <v>No</v>
      </c>
      <c r="L837" t="str">
        <f t="shared" si="65"/>
        <v>652</v>
      </c>
      <c r="N837" s="6" t="s">
        <v>3906</v>
      </c>
      <c r="O837" s="8">
        <v>44028</v>
      </c>
      <c r="P837" s="7">
        <v>1</v>
      </c>
      <c r="Q837" s="7">
        <v>148.92499999999998</v>
      </c>
      <c r="S837" t="s">
        <v>3906</v>
      </c>
      <c r="T837" s="8">
        <v>44028</v>
      </c>
      <c r="U837">
        <v>1</v>
      </c>
      <c r="V837">
        <v>148.92499999999998</v>
      </c>
      <c r="W837" s="7">
        <v>765</v>
      </c>
      <c r="X837">
        <f t="shared" si="66"/>
        <v>3</v>
      </c>
      <c r="Y837">
        <f t="shared" si="67"/>
        <v>0</v>
      </c>
      <c r="Z837">
        <f t="shared" si="68"/>
        <v>9</v>
      </c>
      <c r="AA837" s="10">
        <f t="shared" si="69"/>
        <v>4</v>
      </c>
      <c r="AB837"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Need Attention</v>
      </c>
      <c r="AC837" t="str">
        <f>_xlfn.XLOOKUP(table_RFM_processed[[#This Row],[Customer ID]],table_RFM_preprocess[Customer ID],table_RFM_preprocess[Loyalty Card],,0)</f>
        <v>Yes</v>
      </c>
    </row>
    <row r="838" spans="1:29" x14ac:dyDescent="0.25">
      <c r="A838" s="2" t="s">
        <v>5211</v>
      </c>
      <c r="B838" s="3">
        <v>44270</v>
      </c>
      <c r="C838" s="2" t="s">
        <v>5212</v>
      </c>
      <c r="D838" t="s">
        <v>6176</v>
      </c>
      <c r="E838" s="2">
        <v>1</v>
      </c>
      <c r="F838" s="2" t="str">
        <f>_xlfn.XLOOKUP(C838,customers!$A$2:$A$1001,customers!$B$2:$B$1001,,0)</f>
        <v>Konstantine Thoumasson</v>
      </c>
      <c r="G838" s="2" t="str">
        <f>_xlfn.XLOOKUP(C838,customers!$A$1:$A$1001,customers!$G$1:$G$1001,,0)</f>
        <v>United States</v>
      </c>
      <c r="H838" t="str">
        <f>INDEX(products!$A$1:$G$49,MATCH(RFM_prep!$D838,products!$A$1:$A$49,0),MATCH(RFM_prep!H$2,products!$A$1:$G$1,0))</f>
        <v>Exc</v>
      </c>
      <c r="I838">
        <f>INDEX(products!$A$1:$G$49,MATCH(RFM_prep!$D838,products!$A$1:$A$49,0),MATCH(RFM_prep!I$2,products!$A$1:$G$1,0))</f>
        <v>8.91</v>
      </c>
      <c r="J838">
        <f>I838*E838</f>
        <v>8.91</v>
      </c>
      <c r="K838" t="str">
        <f>_xlfn.XLOOKUP(C838,customers!$A$2:$A$1001,customers!$I$2:$I$1001,,0)</f>
        <v>Yes</v>
      </c>
      <c r="L838" t="str">
        <f t="shared" si="65"/>
        <v>523</v>
      </c>
      <c r="N838" s="6" t="s">
        <v>3272</v>
      </c>
      <c r="O838" s="8">
        <v>44620</v>
      </c>
      <c r="P838" s="7">
        <v>1</v>
      </c>
      <c r="Q838" s="7">
        <v>4.125</v>
      </c>
      <c r="S838" t="s">
        <v>3272</v>
      </c>
      <c r="T838" s="8">
        <v>44620</v>
      </c>
      <c r="U838">
        <v>1</v>
      </c>
      <c r="V838">
        <v>4.125</v>
      </c>
      <c r="W838" s="7">
        <v>173</v>
      </c>
      <c r="X838">
        <f t="shared" si="66"/>
        <v>8</v>
      </c>
      <c r="Y838">
        <f t="shared" si="67"/>
        <v>0</v>
      </c>
      <c r="Z838">
        <f t="shared" si="68"/>
        <v>0</v>
      </c>
      <c r="AA838" s="10">
        <f t="shared" si="69"/>
        <v>2.6666666666666665</v>
      </c>
      <c r="AB838"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At Risk</v>
      </c>
      <c r="AC838" t="str">
        <f>_xlfn.XLOOKUP(table_RFM_processed[[#This Row],[Customer ID]],table_RFM_preprocess[Customer ID],table_RFM_preprocess[Loyalty Card],,0)</f>
        <v>Yes</v>
      </c>
    </row>
    <row r="839" spans="1:29" x14ac:dyDescent="0.25">
      <c r="A839" s="2" t="s">
        <v>5216</v>
      </c>
      <c r="B839" s="3">
        <v>44486</v>
      </c>
      <c r="C839" s="2" t="s">
        <v>5217</v>
      </c>
      <c r="D839" t="s">
        <v>6154</v>
      </c>
      <c r="E839" s="2">
        <v>4</v>
      </c>
      <c r="F839" s="2" t="str">
        <f>_xlfn.XLOOKUP(C839,customers!$A$2:$A$1001,customers!$B$2:$B$1001,,0)</f>
        <v>Frans Habbergham</v>
      </c>
      <c r="G839" s="2" t="str">
        <f>_xlfn.XLOOKUP(C839,customers!$A$1:$A$1001,customers!$G$1:$G$1001,,0)</f>
        <v>United States</v>
      </c>
      <c r="H839" t="str">
        <f>INDEX(products!$A$1:$G$49,MATCH(RFM_prep!$D839,products!$A$1:$A$49,0),MATCH(RFM_prep!H$2,products!$A$1:$G$1,0))</f>
        <v>Ara</v>
      </c>
      <c r="I839">
        <f>INDEX(products!$A$1:$G$49,MATCH(RFM_prep!$D839,products!$A$1:$A$49,0),MATCH(RFM_prep!I$2,products!$A$1:$G$1,0))</f>
        <v>2.9849999999999999</v>
      </c>
      <c r="J839">
        <f>I839*E839</f>
        <v>11.94</v>
      </c>
      <c r="K839" t="str">
        <f>_xlfn.XLOOKUP(C839,customers!$A$2:$A$1001,customers!$I$2:$I$1001,,0)</f>
        <v>No</v>
      </c>
      <c r="L839" t="str">
        <f t="shared" si="65"/>
        <v>307</v>
      </c>
      <c r="N839" s="6" t="s">
        <v>1267</v>
      </c>
      <c r="O839" s="8">
        <v>44238</v>
      </c>
      <c r="P839" s="7">
        <v>1</v>
      </c>
      <c r="Q839" s="7">
        <v>48.6</v>
      </c>
      <c r="S839" t="s">
        <v>1267</v>
      </c>
      <c r="T839" s="8">
        <v>44238</v>
      </c>
      <c r="U839">
        <v>1</v>
      </c>
      <c r="V839">
        <v>48.6</v>
      </c>
      <c r="W839" s="7">
        <v>555</v>
      </c>
      <c r="X839">
        <f t="shared" si="66"/>
        <v>5</v>
      </c>
      <c r="Y839">
        <f t="shared" si="67"/>
        <v>0</v>
      </c>
      <c r="Z839">
        <f t="shared" si="68"/>
        <v>7</v>
      </c>
      <c r="AA839" s="10">
        <f t="shared" si="69"/>
        <v>4</v>
      </c>
      <c r="AB839"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Need Attention</v>
      </c>
      <c r="AC839" t="str">
        <f>_xlfn.XLOOKUP(table_RFM_processed[[#This Row],[Customer ID]],table_RFM_preprocess[Customer ID],table_RFM_preprocess[Loyalty Card],,0)</f>
        <v>No</v>
      </c>
    </row>
    <row r="840" spans="1:29" x14ac:dyDescent="0.25">
      <c r="A840" s="2" t="s">
        <v>5222</v>
      </c>
      <c r="B840" s="3">
        <v>43715</v>
      </c>
      <c r="C840" s="2" t="s">
        <v>5113</v>
      </c>
      <c r="D840" t="s">
        <v>6181</v>
      </c>
      <c r="E840" s="2">
        <v>3</v>
      </c>
      <c r="F840" s="2" t="str">
        <f>_xlfn.XLOOKUP(C840,customers!$A$2:$A$1001,customers!$B$2:$B$1001,,0)</f>
        <v>Allis Wilmore</v>
      </c>
      <c r="G840" s="2" t="str">
        <f>_xlfn.XLOOKUP(C840,customers!$A$1:$A$1001,customers!$G$1:$G$1001,,0)</f>
        <v>United States</v>
      </c>
      <c r="H840" t="str">
        <f>INDEX(products!$A$1:$G$49,MATCH(RFM_prep!$D840,products!$A$1:$A$49,0),MATCH(RFM_prep!H$2,products!$A$1:$G$1,0))</f>
        <v>Lib</v>
      </c>
      <c r="I840">
        <f>INDEX(products!$A$1:$G$49,MATCH(RFM_prep!$D840,products!$A$1:$A$49,0),MATCH(RFM_prep!I$2,products!$A$1:$G$1,0))</f>
        <v>33.464999999999996</v>
      </c>
      <c r="J840">
        <f>I840*E840</f>
        <v>100.39499999999998</v>
      </c>
      <c r="K840" t="str">
        <f>_xlfn.XLOOKUP(C840,customers!$A$2:$A$1001,customers!$I$2:$I$1001,,0)</f>
        <v>No</v>
      </c>
      <c r="L840" t="str">
        <f t="shared" si="65"/>
        <v>1078</v>
      </c>
      <c r="N840" s="6" t="s">
        <v>2403</v>
      </c>
      <c r="O840" s="8">
        <v>44256</v>
      </c>
      <c r="P840" s="7">
        <v>1</v>
      </c>
      <c r="Q840" s="7">
        <v>7.29</v>
      </c>
      <c r="S840" t="s">
        <v>2403</v>
      </c>
      <c r="T840" s="8">
        <v>44256</v>
      </c>
      <c r="U840">
        <v>1</v>
      </c>
      <c r="V840">
        <v>7.29</v>
      </c>
      <c r="W840" s="7">
        <v>537</v>
      </c>
      <c r="X840">
        <f t="shared" si="66"/>
        <v>6</v>
      </c>
      <c r="Y840">
        <f t="shared" si="67"/>
        <v>0</v>
      </c>
      <c r="Z840">
        <f t="shared" si="68"/>
        <v>0</v>
      </c>
      <c r="AA840" s="10">
        <f t="shared" si="69"/>
        <v>2</v>
      </c>
      <c r="AB840"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At Risk</v>
      </c>
      <c r="AC840" t="str">
        <f>_xlfn.XLOOKUP(table_RFM_processed[[#This Row],[Customer ID]],table_RFM_preprocess[Customer ID],table_RFM_preprocess[Loyalty Card],,0)</f>
        <v>Yes</v>
      </c>
    </row>
    <row r="841" spans="1:29" x14ac:dyDescent="0.25">
      <c r="A841" s="2" t="s">
        <v>5228</v>
      </c>
      <c r="B841" s="3">
        <v>44755</v>
      </c>
      <c r="C841" s="2" t="s">
        <v>5229</v>
      </c>
      <c r="D841" t="s">
        <v>6168</v>
      </c>
      <c r="E841" s="2">
        <v>5</v>
      </c>
      <c r="F841" s="2" t="str">
        <f>_xlfn.XLOOKUP(C841,customers!$A$2:$A$1001,customers!$B$2:$B$1001,,0)</f>
        <v>Romain Avrashin</v>
      </c>
      <c r="G841" s="2" t="str">
        <f>_xlfn.XLOOKUP(C841,customers!$A$1:$A$1001,customers!$G$1:$G$1001,,0)</f>
        <v>United States</v>
      </c>
      <c r="H841" t="str">
        <f>INDEX(products!$A$1:$G$49,MATCH(RFM_prep!$D841,products!$A$1:$A$49,0),MATCH(RFM_prep!H$2,products!$A$1:$G$1,0))</f>
        <v>Ara</v>
      </c>
      <c r="I841">
        <f>INDEX(products!$A$1:$G$49,MATCH(RFM_prep!$D841,products!$A$1:$A$49,0),MATCH(RFM_prep!I$2,products!$A$1:$G$1,0))</f>
        <v>22.884999999999998</v>
      </c>
      <c r="J841">
        <f>I841*E841</f>
        <v>114.42499999999998</v>
      </c>
      <c r="K841" t="str">
        <f>_xlfn.XLOOKUP(C841,customers!$A$2:$A$1001,customers!$I$2:$I$1001,,0)</f>
        <v>No</v>
      </c>
      <c r="L841" t="str">
        <f t="shared" si="65"/>
        <v>38</v>
      </c>
      <c r="N841" s="6" t="s">
        <v>5544</v>
      </c>
      <c r="O841" s="8">
        <v>44651</v>
      </c>
      <c r="P841" s="7">
        <v>1</v>
      </c>
      <c r="Q841" s="7">
        <v>57.06</v>
      </c>
      <c r="S841" t="s">
        <v>5544</v>
      </c>
      <c r="T841" s="8">
        <v>44651</v>
      </c>
      <c r="U841">
        <v>1</v>
      </c>
      <c r="V841">
        <v>57.06</v>
      </c>
      <c r="W841" s="7">
        <v>142</v>
      </c>
      <c r="X841">
        <f t="shared" si="66"/>
        <v>9</v>
      </c>
      <c r="Y841">
        <f t="shared" si="67"/>
        <v>0</v>
      </c>
      <c r="Z841">
        <f t="shared" si="68"/>
        <v>7</v>
      </c>
      <c r="AA841" s="10">
        <f t="shared" si="69"/>
        <v>5.333333333333333</v>
      </c>
      <c r="AB841"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Need Attention</v>
      </c>
      <c r="AC841" t="str">
        <f>_xlfn.XLOOKUP(table_RFM_processed[[#This Row],[Customer ID]],table_RFM_preprocess[Customer ID],table_RFM_preprocess[Loyalty Card],,0)</f>
        <v>Yes</v>
      </c>
    </row>
    <row r="842" spans="1:29" x14ac:dyDescent="0.25">
      <c r="A842" s="2" t="s">
        <v>5234</v>
      </c>
      <c r="B842" s="3">
        <v>44521</v>
      </c>
      <c r="C842" s="2" t="s">
        <v>5235</v>
      </c>
      <c r="D842" t="s">
        <v>6139</v>
      </c>
      <c r="E842" s="2">
        <v>5</v>
      </c>
      <c r="F842" s="2" t="str">
        <f>_xlfn.XLOOKUP(C842,customers!$A$2:$A$1001,customers!$B$2:$B$1001,,0)</f>
        <v>Miran Doidge</v>
      </c>
      <c r="G842" s="2" t="str">
        <f>_xlfn.XLOOKUP(C842,customers!$A$1:$A$1001,customers!$G$1:$G$1001,,0)</f>
        <v>United States</v>
      </c>
      <c r="H842" t="str">
        <f>INDEX(products!$A$1:$G$49,MATCH(RFM_prep!$D842,products!$A$1:$A$49,0),MATCH(RFM_prep!H$2,products!$A$1:$G$1,0))</f>
        <v>Exc</v>
      </c>
      <c r="I842">
        <f>INDEX(products!$A$1:$G$49,MATCH(RFM_prep!$D842,products!$A$1:$A$49,0),MATCH(RFM_prep!I$2,products!$A$1:$G$1,0))</f>
        <v>8.25</v>
      </c>
      <c r="J842">
        <f>I842*E842</f>
        <v>41.25</v>
      </c>
      <c r="K842" t="str">
        <f>_xlfn.XLOOKUP(C842,customers!$A$2:$A$1001,customers!$I$2:$I$1001,,0)</f>
        <v>No</v>
      </c>
      <c r="L842" t="str">
        <f t="shared" si="65"/>
        <v>272</v>
      </c>
      <c r="N842" s="6" t="s">
        <v>767</v>
      </c>
      <c r="O842" s="8">
        <v>44790</v>
      </c>
      <c r="P842" s="7">
        <v>1</v>
      </c>
      <c r="Q842" s="7">
        <v>38.849999999999994</v>
      </c>
      <c r="S842" t="s">
        <v>767</v>
      </c>
      <c r="T842" s="8">
        <v>44790</v>
      </c>
      <c r="U842">
        <v>1</v>
      </c>
      <c r="V842">
        <v>38.849999999999994</v>
      </c>
      <c r="W842" s="7">
        <v>3</v>
      </c>
      <c r="X842">
        <f t="shared" si="66"/>
        <v>9</v>
      </c>
      <c r="Y842">
        <f t="shared" si="67"/>
        <v>0</v>
      </c>
      <c r="Z842">
        <f t="shared" si="68"/>
        <v>5</v>
      </c>
      <c r="AA842" s="10">
        <f t="shared" si="69"/>
        <v>4.666666666666667</v>
      </c>
      <c r="AB842"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Need Attention</v>
      </c>
      <c r="AC842" t="str">
        <f>_xlfn.XLOOKUP(table_RFM_processed[[#This Row],[Customer ID]],table_RFM_preprocess[Customer ID],table_RFM_preprocess[Loyalty Card],,0)</f>
        <v>No</v>
      </c>
    </row>
    <row r="843" spans="1:29" x14ac:dyDescent="0.25">
      <c r="A843" s="2" t="s">
        <v>5240</v>
      </c>
      <c r="B843" s="3">
        <v>44574</v>
      </c>
      <c r="C843" s="2" t="s">
        <v>5241</v>
      </c>
      <c r="D843" t="s">
        <v>6173</v>
      </c>
      <c r="E843" s="2">
        <v>4</v>
      </c>
      <c r="F843" s="2" t="str">
        <f>_xlfn.XLOOKUP(C843,customers!$A$2:$A$1001,customers!$B$2:$B$1001,,0)</f>
        <v>Janeva Edinboro</v>
      </c>
      <c r="G843" s="2" t="str">
        <f>_xlfn.XLOOKUP(C843,customers!$A$1:$A$1001,customers!$G$1:$G$1001,,0)</f>
        <v>United States</v>
      </c>
      <c r="H843" t="str">
        <f>INDEX(products!$A$1:$G$49,MATCH(RFM_prep!$D843,products!$A$1:$A$49,0),MATCH(RFM_prep!H$2,products!$A$1:$G$1,0))</f>
        <v>Rob</v>
      </c>
      <c r="I843">
        <f>INDEX(products!$A$1:$G$49,MATCH(RFM_prep!$D843,products!$A$1:$A$49,0),MATCH(RFM_prep!I$2,products!$A$1:$G$1,0))</f>
        <v>7.169999999999999</v>
      </c>
      <c r="J843">
        <f>I843*E843</f>
        <v>28.679999999999996</v>
      </c>
      <c r="K843" t="str">
        <f>_xlfn.XLOOKUP(C843,customers!$A$2:$A$1001,customers!$I$2:$I$1001,,0)</f>
        <v>Yes</v>
      </c>
      <c r="L843" t="str">
        <f t="shared" si="65"/>
        <v>219</v>
      </c>
      <c r="N843" s="6" t="s">
        <v>3779</v>
      </c>
      <c r="O843" s="8">
        <v>44382</v>
      </c>
      <c r="P843" s="7">
        <v>1</v>
      </c>
      <c r="Q843" s="7">
        <v>60.75</v>
      </c>
      <c r="S843" t="s">
        <v>3779</v>
      </c>
      <c r="T843" s="8">
        <v>44382</v>
      </c>
      <c r="U843">
        <v>1</v>
      </c>
      <c r="V843">
        <v>60.75</v>
      </c>
      <c r="W843" s="7">
        <v>411</v>
      </c>
      <c r="X843">
        <f t="shared" si="66"/>
        <v>6</v>
      </c>
      <c r="Y843">
        <f t="shared" si="67"/>
        <v>0</v>
      </c>
      <c r="Z843">
        <f t="shared" si="68"/>
        <v>8</v>
      </c>
      <c r="AA843" s="10">
        <f t="shared" si="69"/>
        <v>4.666666666666667</v>
      </c>
      <c r="AB843"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Need Attention</v>
      </c>
      <c r="AC843" t="str">
        <f>_xlfn.XLOOKUP(table_RFM_processed[[#This Row],[Customer ID]],table_RFM_preprocess[Customer ID],table_RFM_preprocess[Loyalty Card],,0)</f>
        <v>No</v>
      </c>
    </row>
    <row r="844" spans="1:29" x14ac:dyDescent="0.25">
      <c r="A844" s="2" t="s">
        <v>5246</v>
      </c>
      <c r="B844" s="3">
        <v>44755</v>
      </c>
      <c r="C844" s="2" t="s">
        <v>5247</v>
      </c>
      <c r="D844" t="s">
        <v>6159</v>
      </c>
      <c r="E844" s="2">
        <v>1</v>
      </c>
      <c r="F844" s="2" t="str">
        <f>_xlfn.XLOOKUP(C844,customers!$A$2:$A$1001,customers!$B$2:$B$1001,,0)</f>
        <v>Trumaine Tewelson</v>
      </c>
      <c r="G844" s="2" t="str">
        <f>_xlfn.XLOOKUP(C844,customers!$A$1:$A$1001,customers!$G$1:$G$1001,,0)</f>
        <v>United States</v>
      </c>
      <c r="H844" t="str">
        <f>INDEX(products!$A$1:$G$49,MATCH(RFM_prep!$D844,products!$A$1:$A$49,0),MATCH(RFM_prep!H$2,products!$A$1:$G$1,0))</f>
        <v>Lib</v>
      </c>
      <c r="I844">
        <f>INDEX(products!$A$1:$G$49,MATCH(RFM_prep!$D844,products!$A$1:$A$49,0),MATCH(RFM_prep!I$2,products!$A$1:$G$1,0))</f>
        <v>4.3650000000000002</v>
      </c>
      <c r="J844">
        <f>I844*E844</f>
        <v>4.3650000000000002</v>
      </c>
      <c r="K844" t="str">
        <f>_xlfn.XLOOKUP(C844,customers!$A$2:$A$1001,customers!$I$2:$I$1001,,0)</f>
        <v>No</v>
      </c>
      <c r="L844" t="str">
        <f t="shared" si="65"/>
        <v>38</v>
      </c>
      <c r="N844" s="6" t="s">
        <v>4837</v>
      </c>
      <c r="O844" s="8">
        <v>43912</v>
      </c>
      <c r="P844" s="7">
        <v>1</v>
      </c>
      <c r="Q844" s="7">
        <v>137.31</v>
      </c>
      <c r="S844" t="s">
        <v>4837</v>
      </c>
      <c r="T844" s="8">
        <v>43912</v>
      </c>
      <c r="U844">
        <v>1</v>
      </c>
      <c r="V844">
        <v>137.31</v>
      </c>
      <c r="W844" s="7">
        <v>881</v>
      </c>
      <c r="X844">
        <f t="shared" si="66"/>
        <v>2</v>
      </c>
      <c r="Y844">
        <f t="shared" si="67"/>
        <v>0</v>
      </c>
      <c r="Z844">
        <f t="shared" si="68"/>
        <v>9</v>
      </c>
      <c r="AA844" s="10">
        <f t="shared" si="69"/>
        <v>3.6666666666666665</v>
      </c>
      <c r="AB844"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Need Attention</v>
      </c>
      <c r="AC844" t="str">
        <f>_xlfn.XLOOKUP(table_RFM_processed[[#This Row],[Customer ID]],table_RFM_preprocess[Customer ID],table_RFM_preprocess[Loyalty Card],,0)</f>
        <v>No</v>
      </c>
    </row>
    <row r="845" spans="1:29" x14ac:dyDescent="0.25">
      <c r="A845" s="2" t="s">
        <v>5251</v>
      </c>
      <c r="B845" s="3">
        <v>44502</v>
      </c>
      <c r="C845" s="2" t="s">
        <v>5188</v>
      </c>
      <c r="D845" t="s">
        <v>6156</v>
      </c>
      <c r="E845" s="2">
        <v>2</v>
      </c>
      <c r="F845" s="2" t="str">
        <f>_xlfn.XLOOKUP(C845,customers!$A$2:$A$1001,customers!$B$2:$B$1001,,0)</f>
        <v>Odelia Skerme</v>
      </c>
      <c r="G845" s="2" t="str">
        <f>_xlfn.XLOOKUP(C845,customers!$A$1:$A$1001,customers!$G$1:$G$1001,,0)</f>
        <v>United States</v>
      </c>
      <c r="H845" t="str">
        <f>INDEX(products!$A$1:$G$49,MATCH(RFM_prep!$D845,products!$A$1:$A$49,0),MATCH(RFM_prep!H$2,products!$A$1:$G$1,0))</f>
        <v>Exc</v>
      </c>
      <c r="I845">
        <f>INDEX(products!$A$1:$G$49,MATCH(RFM_prep!$D845,products!$A$1:$A$49,0),MATCH(RFM_prep!I$2,products!$A$1:$G$1,0))</f>
        <v>4.125</v>
      </c>
      <c r="J845">
        <f>I845*E845</f>
        <v>8.25</v>
      </c>
      <c r="K845" t="str">
        <f>_xlfn.XLOOKUP(C845,customers!$A$2:$A$1001,customers!$I$2:$I$1001,,0)</f>
        <v>Yes</v>
      </c>
      <c r="L845" t="str">
        <f t="shared" si="65"/>
        <v>291</v>
      </c>
      <c r="N845" s="6" t="s">
        <v>961</v>
      </c>
      <c r="O845" s="8">
        <v>43933</v>
      </c>
      <c r="P845" s="7">
        <v>1</v>
      </c>
      <c r="Q845" s="7">
        <v>82.339999999999989</v>
      </c>
      <c r="S845" t="s">
        <v>961</v>
      </c>
      <c r="T845" s="8">
        <v>43933</v>
      </c>
      <c r="U845">
        <v>1</v>
      </c>
      <c r="V845">
        <v>82.339999999999989</v>
      </c>
      <c r="W845" s="7">
        <v>860</v>
      </c>
      <c r="X845">
        <f t="shared" si="66"/>
        <v>2</v>
      </c>
      <c r="Y845">
        <f t="shared" si="67"/>
        <v>0</v>
      </c>
      <c r="Z845">
        <f t="shared" si="68"/>
        <v>9</v>
      </c>
      <c r="AA845" s="10">
        <f t="shared" si="69"/>
        <v>3.6666666666666665</v>
      </c>
      <c r="AB845"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Need Attention</v>
      </c>
      <c r="AC845" t="str">
        <f>_xlfn.XLOOKUP(table_RFM_processed[[#This Row],[Customer ID]],table_RFM_preprocess[Customer ID],table_RFM_preprocess[Loyalty Card],,0)</f>
        <v>Yes</v>
      </c>
    </row>
    <row r="846" spans="1:29" x14ac:dyDescent="0.25">
      <c r="A846" s="2" t="s">
        <v>5256</v>
      </c>
      <c r="B846" s="3">
        <v>44387</v>
      </c>
      <c r="C846" s="2" t="s">
        <v>5257</v>
      </c>
      <c r="D846" t="s">
        <v>6156</v>
      </c>
      <c r="E846" s="2">
        <v>2</v>
      </c>
      <c r="F846" s="2" t="str">
        <f>_xlfn.XLOOKUP(C846,customers!$A$2:$A$1001,customers!$B$2:$B$1001,,0)</f>
        <v>De Drewitt</v>
      </c>
      <c r="G846" s="2" t="str">
        <f>_xlfn.XLOOKUP(C846,customers!$A$1:$A$1001,customers!$G$1:$G$1001,,0)</f>
        <v>United States</v>
      </c>
      <c r="H846" t="str">
        <f>INDEX(products!$A$1:$G$49,MATCH(RFM_prep!$D846,products!$A$1:$A$49,0),MATCH(RFM_prep!H$2,products!$A$1:$G$1,0))</f>
        <v>Exc</v>
      </c>
      <c r="I846">
        <f>INDEX(products!$A$1:$G$49,MATCH(RFM_prep!$D846,products!$A$1:$A$49,0),MATCH(RFM_prep!I$2,products!$A$1:$G$1,0))</f>
        <v>4.125</v>
      </c>
      <c r="J846">
        <f>I846*E846</f>
        <v>8.25</v>
      </c>
      <c r="K846" t="str">
        <f>_xlfn.XLOOKUP(C846,customers!$A$2:$A$1001,customers!$I$2:$I$1001,,0)</f>
        <v>Yes</v>
      </c>
      <c r="L846" t="str">
        <f t="shared" si="65"/>
        <v>406</v>
      </c>
      <c r="N846" s="6" t="s">
        <v>4788</v>
      </c>
      <c r="O846" s="8">
        <v>44189</v>
      </c>
      <c r="P846" s="7">
        <v>1</v>
      </c>
      <c r="Q846" s="7">
        <v>44.55</v>
      </c>
      <c r="S846" t="s">
        <v>4788</v>
      </c>
      <c r="T846" s="8">
        <v>44189</v>
      </c>
      <c r="U846">
        <v>1</v>
      </c>
      <c r="V846">
        <v>44.55</v>
      </c>
      <c r="W846" s="7">
        <v>604</v>
      </c>
      <c r="X846">
        <f t="shared" si="66"/>
        <v>5</v>
      </c>
      <c r="Y846">
        <f t="shared" si="67"/>
        <v>0</v>
      </c>
      <c r="Z846">
        <f t="shared" si="68"/>
        <v>6</v>
      </c>
      <c r="AA846" s="10">
        <f t="shared" si="69"/>
        <v>3.6666666666666665</v>
      </c>
      <c r="AB846"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Need Attention</v>
      </c>
      <c r="AC846" t="str">
        <f>_xlfn.XLOOKUP(table_RFM_processed[[#This Row],[Customer ID]],table_RFM_preprocess[Customer ID],table_RFM_preprocess[Loyalty Card],,0)</f>
        <v>No</v>
      </c>
    </row>
    <row r="847" spans="1:29" x14ac:dyDescent="0.25">
      <c r="A847" s="2" t="s">
        <v>5262</v>
      </c>
      <c r="B847" s="3">
        <v>44476</v>
      </c>
      <c r="C847" s="2" t="s">
        <v>5263</v>
      </c>
      <c r="D847" t="s">
        <v>6158</v>
      </c>
      <c r="E847" s="2">
        <v>6</v>
      </c>
      <c r="F847" s="2" t="str">
        <f>_xlfn.XLOOKUP(C847,customers!$A$2:$A$1001,customers!$B$2:$B$1001,,0)</f>
        <v>Adelheid Gladhill</v>
      </c>
      <c r="G847" s="2" t="str">
        <f>_xlfn.XLOOKUP(C847,customers!$A$1:$A$1001,customers!$G$1:$G$1001,,0)</f>
        <v>United States</v>
      </c>
      <c r="H847" t="str">
        <f>INDEX(products!$A$1:$G$49,MATCH(RFM_prep!$D847,products!$A$1:$A$49,0),MATCH(RFM_prep!H$2,products!$A$1:$G$1,0))</f>
        <v>Ara</v>
      </c>
      <c r="I847">
        <f>INDEX(products!$A$1:$G$49,MATCH(RFM_prep!$D847,products!$A$1:$A$49,0),MATCH(RFM_prep!I$2,products!$A$1:$G$1,0))</f>
        <v>5.97</v>
      </c>
      <c r="J847">
        <f>I847*E847</f>
        <v>35.82</v>
      </c>
      <c r="K847" t="str">
        <f>_xlfn.XLOOKUP(C847,customers!$A$2:$A$1001,customers!$I$2:$I$1001,,0)</f>
        <v>Yes</v>
      </c>
      <c r="L847" t="str">
        <f t="shared" si="65"/>
        <v>317</v>
      </c>
      <c r="N847" s="6" t="s">
        <v>5514</v>
      </c>
      <c r="O847" s="8">
        <v>44292</v>
      </c>
      <c r="P847" s="7">
        <v>1</v>
      </c>
      <c r="Q847" s="7">
        <v>7.77</v>
      </c>
      <c r="S847" t="s">
        <v>5514</v>
      </c>
      <c r="T847" s="8">
        <v>44292</v>
      </c>
      <c r="U847">
        <v>1</v>
      </c>
      <c r="V847">
        <v>7.77</v>
      </c>
      <c r="W847" s="7">
        <v>501</v>
      </c>
      <c r="X847">
        <f t="shared" si="66"/>
        <v>6</v>
      </c>
      <c r="Y847">
        <f t="shared" si="67"/>
        <v>0</v>
      </c>
      <c r="Z847">
        <f t="shared" si="68"/>
        <v>0</v>
      </c>
      <c r="AA847" s="10">
        <f t="shared" si="69"/>
        <v>2</v>
      </c>
      <c r="AB847"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At Risk</v>
      </c>
      <c r="AC847" t="str">
        <f>_xlfn.XLOOKUP(table_RFM_processed[[#This Row],[Customer ID]],table_RFM_preprocess[Customer ID],table_RFM_preprocess[Loyalty Card],,0)</f>
        <v>Yes</v>
      </c>
    </row>
    <row r="848" spans="1:29" x14ac:dyDescent="0.25">
      <c r="A848" s="2" t="s">
        <v>5268</v>
      </c>
      <c r="B848" s="3">
        <v>43889</v>
      </c>
      <c r="C848" s="2" t="s">
        <v>5269</v>
      </c>
      <c r="D848" t="s">
        <v>6185</v>
      </c>
      <c r="E848" s="2">
        <v>6</v>
      </c>
      <c r="F848" s="2" t="str">
        <f>_xlfn.XLOOKUP(C848,customers!$A$2:$A$1001,customers!$B$2:$B$1001,,0)</f>
        <v>Murielle Lorinez</v>
      </c>
      <c r="G848" s="2" t="str">
        <f>_xlfn.XLOOKUP(C848,customers!$A$1:$A$1001,customers!$G$1:$G$1001,,0)</f>
        <v>United States</v>
      </c>
      <c r="H848" t="str">
        <f>INDEX(products!$A$1:$G$49,MATCH(RFM_prep!$D848,products!$A$1:$A$49,0),MATCH(RFM_prep!H$2,products!$A$1:$G$1,0))</f>
        <v>Exc</v>
      </c>
      <c r="I848">
        <f>INDEX(products!$A$1:$G$49,MATCH(RFM_prep!$D848,products!$A$1:$A$49,0),MATCH(RFM_prep!I$2,products!$A$1:$G$1,0))</f>
        <v>27.945</v>
      </c>
      <c r="J848">
        <f>I848*E848</f>
        <v>167.67000000000002</v>
      </c>
      <c r="K848" t="str">
        <f>_xlfn.XLOOKUP(C848,customers!$A$2:$A$1001,customers!$I$2:$I$1001,,0)</f>
        <v>No</v>
      </c>
      <c r="L848" t="str">
        <f t="shared" si="65"/>
        <v>904</v>
      </c>
      <c r="N848" s="6" t="s">
        <v>1482</v>
      </c>
      <c r="O848" s="8">
        <v>43900</v>
      </c>
      <c r="P848" s="7">
        <v>1</v>
      </c>
      <c r="Q848" s="7">
        <v>34.154999999999994</v>
      </c>
      <c r="S848" t="s">
        <v>1482</v>
      </c>
      <c r="T848" s="8">
        <v>43900</v>
      </c>
      <c r="U848">
        <v>1</v>
      </c>
      <c r="V848">
        <v>34.154999999999994</v>
      </c>
      <c r="W848" s="7">
        <v>893</v>
      </c>
      <c r="X848">
        <f t="shared" si="66"/>
        <v>2</v>
      </c>
      <c r="Y848">
        <f t="shared" si="67"/>
        <v>0</v>
      </c>
      <c r="Z848">
        <f t="shared" si="68"/>
        <v>4</v>
      </c>
      <c r="AA848" s="10">
        <f t="shared" si="69"/>
        <v>2</v>
      </c>
      <c r="AB848"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At Risk</v>
      </c>
      <c r="AC848" t="str">
        <f>_xlfn.XLOOKUP(table_RFM_processed[[#This Row],[Customer ID]],table_RFM_preprocess[Customer ID],table_RFM_preprocess[Loyalty Card],,0)</f>
        <v>Yes</v>
      </c>
    </row>
    <row r="849" spans="1:29" x14ac:dyDescent="0.25">
      <c r="A849" s="2" t="s">
        <v>5273</v>
      </c>
      <c r="B849" s="3">
        <v>44747</v>
      </c>
      <c r="C849" s="2" t="s">
        <v>5274</v>
      </c>
      <c r="D849" t="s">
        <v>6175</v>
      </c>
      <c r="E849" s="2">
        <v>2</v>
      </c>
      <c r="F849" s="2" t="str">
        <f>_xlfn.XLOOKUP(C849,customers!$A$2:$A$1001,customers!$B$2:$B$1001,,0)</f>
        <v>Edin Mathe</v>
      </c>
      <c r="G849" s="2" t="str">
        <f>_xlfn.XLOOKUP(C849,customers!$A$1:$A$1001,customers!$G$1:$G$1001,,0)</f>
        <v>United States</v>
      </c>
      <c r="H849" t="str">
        <f>INDEX(products!$A$1:$G$49,MATCH(RFM_prep!$D849,products!$A$1:$A$49,0),MATCH(RFM_prep!H$2,products!$A$1:$G$1,0))</f>
        <v>Ara</v>
      </c>
      <c r="I849">
        <f>INDEX(products!$A$1:$G$49,MATCH(RFM_prep!$D849,products!$A$1:$A$49,0),MATCH(RFM_prep!I$2,products!$A$1:$G$1,0))</f>
        <v>25.874999999999996</v>
      </c>
      <c r="J849">
        <f>I849*E849</f>
        <v>51.749999999999993</v>
      </c>
      <c r="K849" t="str">
        <f>_xlfn.XLOOKUP(C849,customers!$A$2:$A$1001,customers!$I$2:$I$1001,,0)</f>
        <v>Yes</v>
      </c>
      <c r="L849" t="str">
        <f t="shared" si="65"/>
        <v>46</v>
      </c>
      <c r="N849" s="6" t="s">
        <v>3719</v>
      </c>
      <c r="O849" s="8">
        <v>44592</v>
      </c>
      <c r="P849" s="7">
        <v>1</v>
      </c>
      <c r="Q849" s="7">
        <v>35.64</v>
      </c>
      <c r="S849" t="s">
        <v>3719</v>
      </c>
      <c r="T849" s="8">
        <v>44592</v>
      </c>
      <c r="U849">
        <v>1</v>
      </c>
      <c r="V849">
        <v>35.64</v>
      </c>
      <c r="W849" s="7">
        <v>201</v>
      </c>
      <c r="X849">
        <f t="shared" si="66"/>
        <v>8</v>
      </c>
      <c r="Y849">
        <f t="shared" si="67"/>
        <v>0</v>
      </c>
      <c r="Z849">
        <f t="shared" si="68"/>
        <v>4</v>
      </c>
      <c r="AA849" s="10">
        <f t="shared" si="69"/>
        <v>4</v>
      </c>
      <c r="AB849"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Need Attention</v>
      </c>
      <c r="AC849" t="str">
        <f>_xlfn.XLOOKUP(table_RFM_processed[[#This Row],[Customer ID]],table_RFM_preprocess[Customer ID],table_RFM_preprocess[Loyalty Card],,0)</f>
        <v>No</v>
      </c>
    </row>
    <row r="850" spans="1:29" x14ac:dyDescent="0.25">
      <c r="A850" s="2" t="s">
        <v>5278</v>
      </c>
      <c r="B850" s="3">
        <v>44460</v>
      </c>
      <c r="C850" s="2" t="s">
        <v>5279</v>
      </c>
      <c r="D850" t="s">
        <v>6154</v>
      </c>
      <c r="E850" s="2">
        <v>3</v>
      </c>
      <c r="F850" s="2" t="str">
        <f>_xlfn.XLOOKUP(C850,customers!$A$2:$A$1001,customers!$B$2:$B$1001,,0)</f>
        <v>Mordy Van Der Vlies</v>
      </c>
      <c r="G850" s="2" t="str">
        <f>_xlfn.XLOOKUP(C850,customers!$A$1:$A$1001,customers!$G$1:$G$1001,,0)</f>
        <v>United States</v>
      </c>
      <c r="H850" t="str">
        <f>INDEX(products!$A$1:$G$49,MATCH(RFM_prep!$D850,products!$A$1:$A$49,0),MATCH(RFM_prep!H$2,products!$A$1:$G$1,0))</f>
        <v>Ara</v>
      </c>
      <c r="I850">
        <f>INDEX(products!$A$1:$G$49,MATCH(RFM_prep!$D850,products!$A$1:$A$49,0),MATCH(RFM_prep!I$2,products!$A$1:$G$1,0))</f>
        <v>2.9849999999999999</v>
      </c>
      <c r="J850">
        <f>I850*E850</f>
        <v>8.9550000000000001</v>
      </c>
      <c r="K850" t="str">
        <f>_xlfn.XLOOKUP(C850,customers!$A$2:$A$1001,customers!$I$2:$I$1001,,0)</f>
        <v>Yes</v>
      </c>
      <c r="L850" t="str">
        <f t="shared" si="65"/>
        <v>333</v>
      </c>
      <c r="N850" s="6" t="s">
        <v>6014</v>
      </c>
      <c r="O850" s="8">
        <v>44026</v>
      </c>
      <c r="P850" s="7">
        <v>1</v>
      </c>
      <c r="Q850" s="7">
        <v>59.75</v>
      </c>
      <c r="S850" t="s">
        <v>6014</v>
      </c>
      <c r="T850" s="8">
        <v>44026</v>
      </c>
      <c r="U850">
        <v>1</v>
      </c>
      <c r="V850">
        <v>59.75</v>
      </c>
      <c r="W850" s="7">
        <v>767</v>
      </c>
      <c r="X850">
        <f t="shared" si="66"/>
        <v>3</v>
      </c>
      <c r="Y850">
        <f t="shared" si="67"/>
        <v>0</v>
      </c>
      <c r="Z850">
        <f t="shared" si="68"/>
        <v>8</v>
      </c>
      <c r="AA850" s="10">
        <f t="shared" si="69"/>
        <v>3.6666666666666665</v>
      </c>
      <c r="AB850"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Need Attention</v>
      </c>
      <c r="AC850" t="str">
        <f>_xlfn.XLOOKUP(table_RFM_processed[[#This Row],[Customer ID]],table_RFM_preprocess[Customer ID],table_RFM_preprocess[Loyalty Card],,0)</f>
        <v>No</v>
      </c>
    </row>
    <row r="851" spans="1:29" x14ac:dyDescent="0.25">
      <c r="A851" s="2" t="s">
        <v>5283</v>
      </c>
      <c r="B851" s="3">
        <v>43468</v>
      </c>
      <c r="C851" s="2" t="s">
        <v>5284</v>
      </c>
      <c r="D851" t="s">
        <v>6176</v>
      </c>
      <c r="E851" s="2">
        <v>6</v>
      </c>
      <c r="F851" s="2" t="str">
        <f>_xlfn.XLOOKUP(C851,customers!$A$2:$A$1001,customers!$B$2:$B$1001,,0)</f>
        <v>Spencer Wastell</v>
      </c>
      <c r="G851" s="2" t="str">
        <f>_xlfn.XLOOKUP(C851,customers!$A$1:$A$1001,customers!$G$1:$G$1001,,0)</f>
        <v>United States</v>
      </c>
      <c r="H851" t="str">
        <f>INDEX(products!$A$1:$G$49,MATCH(RFM_prep!$D851,products!$A$1:$A$49,0),MATCH(RFM_prep!H$2,products!$A$1:$G$1,0))</f>
        <v>Exc</v>
      </c>
      <c r="I851">
        <f>INDEX(products!$A$1:$G$49,MATCH(RFM_prep!$D851,products!$A$1:$A$49,0),MATCH(RFM_prep!I$2,products!$A$1:$G$1,0))</f>
        <v>8.91</v>
      </c>
      <c r="J851">
        <f>I851*E851</f>
        <v>53.46</v>
      </c>
      <c r="K851" t="str">
        <f>_xlfn.XLOOKUP(C851,customers!$A$2:$A$1001,customers!$I$2:$I$1001,,0)</f>
        <v>No</v>
      </c>
      <c r="L851" t="str">
        <f t="shared" si="65"/>
        <v>1325</v>
      </c>
      <c r="N851" s="6" t="s">
        <v>4412</v>
      </c>
      <c r="O851" s="8">
        <v>43915</v>
      </c>
      <c r="P851" s="7">
        <v>1</v>
      </c>
      <c r="Q851" s="7">
        <v>36.450000000000003</v>
      </c>
      <c r="S851" t="s">
        <v>4412</v>
      </c>
      <c r="T851" s="8">
        <v>43915</v>
      </c>
      <c r="U851">
        <v>1</v>
      </c>
      <c r="V851">
        <v>36.450000000000003</v>
      </c>
      <c r="W851" s="7">
        <v>878</v>
      </c>
      <c r="X851">
        <f t="shared" si="66"/>
        <v>2</v>
      </c>
      <c r="Y851">
        <f t="shared" si="67"/>
        <v>0</v>
      </c>
      <c r="Z851">
        <f t="shared" si="68"/>
        <v>5</v>
      </c>
      <c r="AA851" s="10">
        <f t="shared" si="69"/>
        <v>2.3333333333333335</v>
      </c>
      <c r="AB851"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At Risk</v>
      </c>
      <c r="AC851" t="str">
        <f>_xlfn.XLOOKUP(table_RFM_processed[[#This Row],[Customer ID]],table_RFM_preprocess[Customer ID],table_RFM_preprocess[Loyalty Card],,0)</f>
        <v>No</v>
      </c>
    </row>
    <row r="852" spans="1:29" x14ac:dyDescent="0.25">
      <c r="A852" s="2" t="s">
        <v>5288</v>
      </c>
      <c r="B852" s="3">
        <v>44628</v>
      </c>
      <c r="C852" s="2" t="s">
        <v>5289</v>
      </c>
      <c r="D852" t="s">
        <v>6167</v>
      </c>
      <c r="E852" s="2">
        <v>6</v>
      </c>
      <c r="F852" s="2" t="str">
        <f>_xlfn.XLOOKUP(C852,customers!$A$2:$A$1001,customers!$B$2:$B$1001,,0)</f>
        <v>Jemimah Ethelston</v>
      </c>
      <c r="G852" s="2" t="str">
        <f>_xlfn.XLOOKUP(C852,customers!$A$1:$A$1001,customers!$G$1:$G$1001,,0)</f>
        <v>United States</v>
      </c>
      <c r="H852" t="str">
        <f>INDEX(products!$A$1:$G$49,MATCH(RFM_prep!$D852,products!$A$1:$A$49,0),MATCH(RFM_prep!H$2,products!$A$1:$G$1,0))</f>
        <v>Ara</v>
      </c>
      <c r="I852">
        <f>INDEX(products!$A$1:$G$49,MATCH(RFM_prep!$D852,products!$A$1:$A$49,0),MATCH(RFM_prep!I$2,products!$A$1:$G$1,0))</f>
        <v>3.8849999999999998</v>
      </c>
      <c r="J852">
        <f>I852*E852</f>
        <v>23.31</v>
      </c>
      <c r="K852" t="str">
        <f>_xlfn.XLOOKUP(C852,customers!$A$2:$A$1001,customers!$I$2:$I$1001,,0)</f>
        <v>Yes</v>
      </c>
      <c r="L852" t="str">
        <f t="shared" si="65"/>
        <v>165</v>
      </c>
      <c r="N852" s="6" t="s">
        <v>2835</v>
      </c>
      <c r="O852" s="8">
        <v>43901</v>
      </c>
      <c r="P852" s="7">
        <v>1</v>
      </c>
      <c r="Q852" s="7">
        <v>23.31</v>
      </c>
      <c r="S852" t="s">
        <v>2835</v>
      </c>
      <c r="T852" s="8">
        <v>43901</v>
      </c>
      <c r="U852">
        <v>1</v>
      </c>
      <c r="V852">
        <v>23.31</v>
      </c>
      <c r="W852" s="7">
        <v>892</v>
      </c>
      <c r="X852">
        <f t="shared" si="66"/>
        <v>2</v>
      </c>
      <c r="Y852">
        <f t="shared" si="67"/>
        <v>0</v>
      </c>
      <c r="Z852">
        <f t="shared" si="68"/>
        <v>3</v>
      </c>
      <c r="AA852" s="10">
        <f t="shared" si="69"/>
        <v>1.6666666666666667</v>
      </c>
      <c r="AB852"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At Risk</v>
      </c>
      <c r="AC852" t="str">
        <f>_xlfn.XLOOKUP(table_RFM_processed[[#This Row],[Customer ID]],table_RFM_preprocess[Customer ID],table_RFM_preprocess[Loyalty Card],,0)</f>
        <v>Yes</v>
      </c>
    </row>
    <row r="853" spans="1:29" x14ac:dyDescent="0.25">
      <c r="A853" s="2" t="s">
        <v>5288</v>
      </c>
      <c r="B853" s="3">
        <v>44628</v>
      </c>
      <c r="C853" s="2" t="s">
        <v>5289</v>
      </c>
      <c r="D853" t="s">
        <v>6152</v>
      </c>
      <c r="E853" s="2">
        <v>2</v>
      </c>
      <c r="F853" s="2" t="str">
        <f>_xlfn.XLOOKUP(C853,customers!$A$2:$A$1001,customers!$B$2:$B$1001,,0)</f>
        <v>Jemimah Ethelston</v>
      </c>
      <c r="G853" s="2" t="str">
        <f>_xlfn.XLOOKUP(C853,customers!$A$1:$A$1001,customers!$G$1:$G$1001,,0)</f>
        <v>United States</v>
      </c>
      <c r="H853" t="str">
        <f>INDEX(products!$A$1:$G$49,MATCH(RFM_prep!$D853,products!$A$1:$A$49,0),MATCH(RFM_prep!H$2,products!$A$1:$G$1,0))</f>
        <v>Ara</v>
      </c>
      <c r="I853">
        <f>INDEX(products!$A$1:$G$49,MATCH(RFM_prep!$D853,products!$A$1:$A$49,0),MATCH(RFM_prep!I$2,products!$A$1:$G$1,0))</f>
        <v>3.375</v>
      </c>
      <c r="J853">
        <f>I853*E853</f>
        <v>6.75</v>
      </c>
      <c r="K853" t="str">
        <f>_xlfn.XLOOKUP(C853,customers!$A$2:$A$1001,customers!$I$2:$I$1001,,0)</f>
        <v>Yes</v>
      </c>
      <c r="L853" t="str">
        <f t="shared" si="65"/>
        <v>165</v>
      </c>
      <c r="N853" s="6" t="s">
        <v>3459</v>
      </c>
      <c r="O853" s="8">
        <v>44038</v>
      </c>
      <c r="P853" s="7">
        <v>1</v>
      </c>
      <c r="Q853" s="7">
        <v>13.424999999999997</v>
      </c>
      <c r="S853" t="s">
        <v>3459</v>
      </c>
      <c r="T853" s="8">
        <v>44038</v>
      </c>
      <c r="U853">
        <v>1</v>
      </c>
      <c r="V853">
        <v>13.424999999999997</v>
      </c>
      <c r="W853" s="7">
        <v>755</v>
      </c>
      <c r="X853">
        <f t="shared" si="66"/>
        <v>3</v>
      </c>
      <c r="Y853">
        <f t="shared" si="67"/>
        <v>0</v>
      </c>
      <c r="Z853">
        <f t="shared" si="68"/>
        <v>1</v>
      </c>
      <c r="AA853" s="10">
        <f t="shared" si="69"/>
        <v>1.3333333333333333</v>
      </c>
      <c r="AB853"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At Risk</v>
      </c>
      <c r="AC853" t="str">
        <f>_xlfn.XLOOKUP(table_RFM_processed[[#This Row],[Customer ID]],table_RFM_preprocess[Customer ID],table_RFM_preprocess[Loyalty Card],,0)</f>
        <v>Yes</v>
      </c>
    </row>
    <row r="854" spans="1:29" x14ac:dyDescent="0.25">
      <c r="A854" s="2" t="s">
        <v>5299</v>
      </c>
      <c r="B854" s="3">
        <v>43900</v>
      </c>
      <c r="C854" s="2" t="s">
        <v>5300</v>
      </c>
      <c r="D854" t="s">
        <v>6169</v>
      </c>
      <c r="E854" s="2">
        <v>1</v>
      </c>
      <c r="F854" s="2" t="str">
        <f>_xlfn.XLOOKUP(C854,customers!$A$2:$A$1001,customers!$B$2:$B$1001,,0)</f>
        <v>Perice Eberz</v>
      </c>
      <c r="G854" s="2" t="str">
        <f>_xlfn.XLOOKUP(C854,customers!$A$1:$A$1001,customers!$G$1:$G$1001,,0)</f>
        <v>United States</v>
      </c>
      <c r="H854" t="str">
        <f>INDEX(products!$A$1:$G$49,MATCH(RFM_prep!$D854,products!$A$1:$A$49,0),MATCH(RFM_prep!H$2,products!$A$1:$G$1,0))</f>
        <v>Lib</v>
      </c>
      <c r="I854">
        <f>INDEX(products!$A$1:$G$49,MATCH(RFM_prep!$D854,products!$A$1:$A$49,0),MATCH(RFM_prep!I$2,products!$A$1:$G$1,0))</f>
        <v>7.77</v>
      </c>
      <c r="J854">
        <f>I854*E854</f>
        <v>7.77</v>
      </c>
      <c r="K854" t="str">
        <f>_xlfn.XLOOKUP(C854,customers!$A$2:$A$1001,customers!$I$2:$I$1001,,0)</f>
        <v>Yes</v>
      </c>
      <c r="L854" t="str">
        <f t="shared" si="65"/>
        <v>893</v>
      </c>
      <c r="N854" s="6" t="s">
        <v>3855</v>
      </c>
      <c r="O854" s="8">
        <v>44523</v>
      </c>
      <c r="P854" s="7">
        <v>1</v>
      </c>
      <c r="Q854" s="7">
        <v>33.75</v>
      </c>
      <c r="S854" t="s">
        <v>3855</v>
      </c>
      <c r="T854" s="8">
        <v>44523</v>
      </c>
      <c r="U854">
        <v>1</v>
      </c>
      <c r="V854">
        <v>33.75</v>
      </c>
      <c r="W854" s="7">
        <v>270</v>
      </c>
      <c r="X854">
        <f t="shared" si="66"/>
        <v>8</v>
      </c>
      <c r="Y854">
        <f t="shared" si="67"/>
        <v>0</v>
      </c>
      <c r="Z854">
        <f t="shared" si="68"/>
        <v>4</v>
      </c>
      <c r="AA854" s="10">
        <f t="shared" si="69"/>
        <v>4</v>
      </c>
      <c r="AB854"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Need Attention</v>
      </c>
      <c r="AC854" t="str">
        <f>_xlfn.XLOOKUP(table_RFM_processed[[#This Row],[Customer ID]],table_RFM_preprocess[Customer ID],table_RFM_preprocess[Loyalty Card],,0)</f>
        <v>No</v>
      </c>
    </row>
    <row r="855" spans="1:29" x14ac:dyDescent="0.25">
      <c r="A855" s="2" t="s">
        <v>5305</v>
      </c>
      <c r="B855" s="3">
        <v>44527</v>
      </c>
      <c r="C855" s="2" t="s">
        <v>5306</v>
      </c>
      <c r="D855" t="s">
        <v>6165</v>
      </c>
      <c r="E855" s="2">
        <v>4</v>
      </c>
      <c r="F855" s="2" t="str">
        <f>_xlfn.XLOOKUP(C855,customers!$A$2:$A$1001,customers!$B$2:$B$1001,,0)</f>
        <v>Bear Gaish</v>
      </c>
      <c r="G855" s="2" t="str">
        <f>_xlfn.XLOOKUP(C855,customers!$A$1:$A$1001,customers!$G$1:$G$1001,,0)</f>
        <v>United States</v>
      </c>
      <c r="H855" t="str">
        <f>INDEX(products!$A$1:$G$49,MATCH(RFM_prep!$D855,products!$A$1:$A$49,0),MATCH(RFM_prep!H$2,products!$A$1:$G$1,0))</f>
        <v>Lib</v>
      </c>
      <c r="I855">
        <f>INDEX(products!$A$1:$G$49,MATCH(RFM_prep!$D855,products!$A$1:$A$49,0),MATCH(RFM_prep!I$2,products!$A$1:$G$1,0))</f>
        <v>29.784999999999997</v>
      </c>
      <c r="J855">
        <f>I855*E855</f>
        <v>119.13999999999999</v>
      </c>
      <c r="K855" t="str">
        <f>_xlfn.XLOOKUP(C855,customers!$A$2:$A$1001,customers!$I$2:$I$1001,,0)</f>
        <v>Yes</v>
      </c>
      <c r="L855" t="str">
        <f t="shared" si="65"/>
        <v>266</v>
      </c>
      <c r="N855" s="6" t="s">
        <v>3362</v>
      </c>
      <c r="O855" s="8">
        <v>44210</v>
      </c>
      <c r="P855" s="7">
        <v>1</v>
      </c>
      <c r="Q855" s="7">
        <v>46.62</v>
      </c>
      <c r="S855" t="s">
        <v>3362</v>
      </c>
      <c r="T855" s="8">
        <v>44210</v>
      </c>
      <c r="U855">
        <v>1</v>
      </c>
      <c r="V855">
        <v>46.62</v>
      </c>
      <c r="W855" s="7">
        <v>583</v>
      </c>
      <c r="X855">
        <f t="shared" si="66"/>
        <v>5</v>
      </c>
      <c r="Y855">
        <f t="shared" si="67"/>
        <v>0</v>
      </c>
      <c r="Z855">
        <f t="shared" si="68"/>
        <v>6</v>
      </c>
      <c r="AA855" s="10">
        <f t="shared" si="69"/>
        <v>3.6666666666666665</v>
      </c>
      <c r="AB855"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Need Attention</v>
      </c>
      <c r="AC855" t="str">
        <f>_xlfn.XLOOKUP(table_RFM_processed[[#This Row],[Customer ID]],table_RFM_preprocess[Customer ID],table_RFM_preprocess[Loyalty Card],,0)</f>
        <v>No</v>
      </c>
    </row>
    <row r="856" spans="1:29" x14ac:dyDescent="0.25">
      <c r="A856" s="2" t="s">
        <v>5310</v>
      </c>
      <c r="B856" s="3">
        <v>44259</v>
      </c>
      <c r="C856" s="2" t="s">
        <v>5311</v>
      </c>
      <c r="D856" t="s">
        <v>6147</v>
      </c>
      <c r="E856" s="2">
        <v>2</v>
      </c>
      <c r="F856" s="2" t="str">
        <f>_xlfn.XLOOKUP(C856,customers!$A$2:$A$1001,customers!$B$2:$B$1001,,0)</f>
        <v>Lynnea Danton</v>
      </c>
      <c r="G856" s="2" t="str">
        <f>_xlfn.XLOOKUP(C856,customers!$A$1:$A$1001,customers!$G$1:$G$1001,,0)</f>
        <v>United States</v>
      </c>
      <c r="H856" t="str">
        <f>INDEX(products!$A$1:$G$49,MATCH(RFM_prep!$D856,products!$A$1:$A$49,0),MATCH(RFM_prep!H$2,products!$A$1:$G$1,0))</f>
        <v>Ara</v>
      </c>
      <c r="I856">
        <f>INDEX(products!$A$1:$G$49,MATCH(RFM_prep!$D856,products!$A$1:$A$49,0),MATCH(RFM_prep!I$2,products!$A$1:$G$1,0))</f>
        <v>9.9499999999999993</v>
      </c>
      <c r="J856">
        <f>I856*E856</f>
        <v>19.899999999999999</v>
      </c>
      <c r="K856" t="str">
        <f>_xlfn.XLOOKUP(C856,customers!$A$2:$A$1001,customers!$I$2:$I$1001,,0)</f>
        <v>No</v>
      </c>
      <c r="L856" t="str">
        <f t="shared" si="65"/>
        <v>534</v>
      </c>
      <c r="N856" s="6" t="s">
        <v>1113</v>
      </c>
      <c r="O856" s="8">
        <v>43642</v>
      </c>
      <c r="P856" s="7">
        <v>1</v>
      </c>
      <c r="Q856" s="7">
        <v>26.849999999999994</v>
      </c>
      <c r="S856" t="s">
        <v>1113</v>
      </c>
      <c r="T856" s="8">
        <v>43642</v>
      </c>
      <c r="U856">
        <v>1</v>
      </c>
      <c r="V856">
        <v>26.849999999999994</v>
      </c>
      <c r="W856" s="7">
        <v>1151</v>
      </c>
      <c r="X856">
        <f t="shared" si="66"/>
        <v>1</v>
      </c>
      <c r="Y856">
        <f t="shared" si="67"/>
        <v>0</v>
      </c>
      <c r="Z856">
        <f t="shared" si="68"/>
        <v>4</v>
      </c>
      <c r="AA856" s="10">
        <f t="shared" si="69"/>
        <v>1.6666666666666667</v>
      </c>
      <c r="AB856"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At Risk</v>
      </c>
      <c r="AC856" t="str">
        <f>_xlfn.XLOOKUP(table_RFM_processed[[#This Row],[Customer ID]],table_RFM_preprocess[Customer ID],table_RFM_preprocess[Loyalty Card],,0)</f>
        <v>No</v>
      </c>
    </row>
    <row r="857" spans="1:29" x14ac:dyDescent="0.25">
      <c r="A857" s="2" t="s">
        <v>5315</v>
      </c>
      <c r="B857" s="3">
        <v>44516</v>
      </c>
      <c r="C857" s="2" t="s">
        <v>5316</v>
      </c>
      <c r="D857" t="s">
        <v>6173</v>
      </c>
      <c r="E857" s="2">
        <v>5</v>
      </c>
      <c r="F857" s="2" t="str">
        <f>_xlfn.XLOOKUP(C857,customers!$A$2:$A$1001,customers!$B$2:$B$1001,,0)</f>
        <v>Skipton Morrall</v>
      </c>
      <c r="G857" s="2" t="str">
        <f>_xlfn.XLOOKUP(C857,customers!$A$1:$A$1001,customers!$G$1:$G$1001,,0)</f>
        <v>United States</v>
      </c>
      <c r="H857" t="str">
        <f>INDEX(products!$A$1:$G$49,MATCH(RFM_prep!$D857,products!$A$1:$A$49,0),MATCH(RFM_prep!H$2,products!$A$1:$G$1,0))</f>
        <v>Rob</v>
      </c>
      <c r="I857">
        <f>INDEX(products!$A$1:$G$49,MATCH(RFM_prep!$D857,products!$A$1:$A$49,0),MATCH(RFM_prep!I$2,products!$A$1:$G$1,0))</f>
        <v>7.169999999999999</v>
      </c>
      <c r="J857">
        <f>I857*E857</f>
        <v>35.849999999999994</v>
      </c>
      <c r="K857" t="str">
        <f>_xlfn.XLOOKUP(C857,customers!$A$2:$A$1001,customers!$I$2:$I$1001,,0)</f>
        <v>Yes</v>
      </c>
      <c r="L857" t="str">
        <f t="shared" si="65"/>
        <v>277</v>
      </c>
      <c r="N857" s="6" t="s">
        <v>3600</v>
      </c>
      <c r="O857" s="8">
        <v>44176</v>
      </c>
      <c r="P857" s="7">
        <v>1</v>
      </c>
      <c r="Q857" s="7">
        <v>23.31</v>
      </c>
      <c r="S857" t="s">
        <v>3600</v>
      </c>
      <c r="T857" s="8">
        <v>44176</v>
      </c>
      <c r="U857">
        <v>1</v>
      </c>
      <c r="V857">
        <v>23.31</v>
      </c>
      <c r="W857" s="7">
        <v>617</v>
      </c>
      <c r="X857">
        <f t="shared" si="66"/>
        <v>4</v>
      </c>
      <c r="Y857">
        <f t="shared" si="67"/>
        <v>0</v>
      </c>
      <c r="Z857">
        <f t="shared" si="68"/>
        <v>3</v>
      </c>
      <c r="AA857" s="10">
        <f t="shared" si="69"/>
        <v>2.3333333333333335</v>
      </c>
      <c r="AB857"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At Risk</v>
      </c>
      <c r="AC857" t="str">
        <f>_xlfn.XLOOKUP(table_RFM_processed[[#This Row],[Customer ID]],table_RFM_preprocess[Customer ID],table_RFM_preprocess[Loyalty Card],,0)</f>
        <v>Yes</v>
      </c>
    </row>
    <row r="858" spans="1:29" x14ac:dyDescent="0.25">
      <c r="A858" s="2" t="s">
        <v>5321</v>
      </c>
      <c r="B858" s="3">
        <v>43632</v>
      </c>
      <c r="C858" s="2" t="s">
        <v>5322</v>
      </c>
      <c r="D858" t="s">
        <v>6165</v>
      </c>
      <c r="E858" s="2">
        <v>3</v>
      </c>
      <c r="F858" s="2" t="str">
        <f>_xlfn.XLOOKUP(C858,customers!$A$2:$A$1001,customers!$B$2:$B$1001,,0)</f>
        <v>Devan Crownshaw</v>
      </c>
      <c r="G858" s="2" t="str">
        <f>_xlfn.XLOOKUP(C858,customers!$A$1:$A$1001,customers!$G$1:$G$1001,,0)</f>
        <v>United States</v>
      </c>
      <c r="H858" t="str">
        <f>INDEX(products!$A$1:$G$49,MATCH(RFM_prep!$D858,products!$A$1:$A$49,0),MATCH(RFM_prep!H$2,products!$A$1:$G$1,0))</f>
        <v>Lib</v>
      </c>
      <c r="I858">
        <f>INDEX(products!$A$1:$G$49,MATCH(RFM_prep!$D858,products!$A$1:$A$49,0),MATCH(RFM_prep!I$2,products!$A$1:$G$1,0))</f>
        <v>29.784999999999997</v>
      </c>
      <c r="J858">
        <f>I858*E858</f>
        <v>89.35499999999999</v>
      </c>
      <c r="K858" t="str">
        <f>_xlfn.XLOOKUP(C858,customers!$A$2:$A$1001,customers!$I$2:$I$1001,,0)</f>
        <v>No</v>
      </c>
      <c r="L858" t="str">
        <f t="shared" si="65"/>
        <v>1161</v>
      </c>
      <c r="N858" s="6" t="s">
        <v>3226</v>
      </c>
      <c r="O858" s="8">
        <v>44479</v>
      </c>
      <c r="P858" s="7">
        <v>1</v>
      </c>
      <c r="Q858" s="7">
        <v>57.06</v>
      </c>
      <c r="S858" t="s">
        <v>3226</v>
      </c>
      <c r="T858" s="8">
        <v>44479</v>
      </c>
      <c r="U858">
        <v>1</v>
      </c>
      <c r="V858">
        <v>57.06</v>
      </c>
      <c r="W858" s="7">
        <v>314</v>
      </c>
      <c r="X858">
        <f t="shared" si="66"/>
        <v>7</v>
      </c>
      <c r="Y858">
        <f t="shared" si="67"/>
        <v>0</v>
      </c>
      <c r="Z858">
        <f t="shared" si="68"/>
        <v>7</v>
      </c>
      <c r="AA858" s="10">
        <f t="shared" si="69"/>
        <v>4.666666666666667</v>
      </c>
      <c r="AB858"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Need Attention</v>
      </c>
      <c r="AC858" t="str">
        <f>_xlfn.XLOOKUP(table_RFM_processed[[#This Row],[Customer ID]],table_RFM_preprocess[Customer ID],table_RFM_preprocess[Loyalty Card],,0)</f>
        <v>No</v>
      </c>
    </row>
    <row r="859" spans="1:29" x14ac:dyDescent="0.25">
      <c r="A859" s="2" t="s">
        <v>5327</v>
      </c>
      <c r="B859" s="3">
        <v>44031</v>
      </c>
      <c r="C859" s="2" t="s">
        <v>5188</v>
      </c>
      <c r="D859" t="s">
        <v>6159</v>
      </c>
      <c r="E859" s="2">
        <v>2</v>
      </c>
      <c r="F859" s="2" t="str">
        <f>_xlfn.XLOOKUP(C859,customers!$A$2:$A$1001,customers!$B$2:$B$1001,,0)</f>
        <v>Odelia Skerme</v>
      </c>
      <c r="G859" s="2" t="str">
        <f>_xlfn.XLOOKUP(C859,customers!$A$1:$A$1001,customers!$G$1:$G$1001,,0)</f>
        <v>United States</v>
      </c>
      <c r="H859" t="str">
        <f>INDEX(products!$A$1:$G$49,MATCH(RFM_prep!$D859,products!$A$1:$A$49,0),MATCH(RFM_prep!H$2,products!$A$1:$G$1,0))</f>
        <v>Lib</v>
      </c>
      <c r="I859">
        <f>INDEX(products!$A$1:$G$49,MATCH(RFM_prep!$D859,products!$A$1:$A$49,0),MATCH(RFM_prep!I$2,products!$A$1:$G$1,0))</f>
        <v>4.3650000000000002</v>
      </c>
      <c r="J859">
        <f>I859*E859</f>
        <v>8.73</v>
      </c>
      <c r="K859" t="str">
        <f>_xlfn.XLOOKUP(C859,customers!$A$2:$A$1001,customers!$I$2:$I$1001,,0)</f>
        <v>Yes</v>
      </c>
      <c r="L859" t="str">
        <f t="shared" si="65"/>
        <v>762</v>
      </c>
      <c r="N859" s="6" t="s">
        <v>2850</v>
      </c>
      <c r="O859" s="8">
        <v>44739</v>
      </c>
      <c r="P859" s="7">
        <v>1</v>
      </c>
      <c r="Q859" s="7">
        <v>8.73</v>
      </c>
      <c r="S859" t="s">
        <v>2850</v>
      </c>
      <c r="T859" s="8">
        <v>44739</v>
      </c>
      <c r="U859">
        <v>1</v>
      </c>
      <c r="V859">
        <v>8.73</v>
      </c>
      <c r="W859" s="7">
        <v>54</v>
      </c>
      <c r="X859">
        <f t="shared" si="66"/>
        <v>9</v>
      </c>
      <c r="Y859">
        <f t="shared" si="67"/>
        <v>0</v>
      </c>
      <c r="Z859">
        <f t="shared" si="68"/>
        <v>0</v>
      </c>
      <c r="AA859" s="10">
        <f t="shared" si="69"/>
        <v>3</v>
      </c>
      <c r="AB859"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Need Attention</v>
      </c>
      <c r="AC859" t="str">
        <f>_xlfn.XLOOKUP(table_RFM_processed[[#This Row],[Customer ID]],table_RFM_preprocess[Customer ID],table_RFM_preprocess[Loyalty Card],,0)</f>
        <v>Yes</v>
      </c>
    </row>
    <row r="860" spans="1:29" x14ac:dyDescent="0.25">
      <c r="A860" s="2" t="s">
        <v>5333</v>
      </c>
      <c r="B860" s="3">
        <v>43889</v>
      </c>
      <c r="C860" s="2" t="s">
        <v>5334</v>
      </c>
      <c r="D860" t="s">
        <v>6142</v>
      </c>
      <c r="E860" s="2">
        <v>5</v>
      </c>
      <c r="F860" s="2" t="str">
        <f>_xlfn.XLOOKUP(C860,customers!$A$2:$A$1001,customers!$B$2:$B$1001,,0)</f>
        <v>Joceline Reddoch</v>
      </c>
      <c r="G860" s="2" t="str">
        <f>_xlfn.XLOOKUP(C860,customers!$A$1:$A$1001,customers!$G$1:$G$1001,,0)</f>
        <v>United States</v>
      </c>
      <c r="H860" t="str">
        <f>INDEX(products!$A$1:$G$49,MATCH(RFM_prep!$D860,products!$A$1:$A$49,0),MATCH(RFM_prep!H$2,products!$A$1:$G$1,0))</f>
        <v>Rob</v>
      </c>
      <c r="I860">
        <f>INDEX(products!$A$1:$G$49,MATCH(RFM_prep!$D860,products!$A$1:$A$49,0),MATCH(RFM_prep!I$2,products!$A$1:$G$1,0))</f>
        <v>27.484999999999996</v>
      </c>
      <c r="J860">
        <f>I860*E860</f>
        <v>137.42499999999998</v>
      </c>
      <c r="K860" t="str">
        <f>_xlfn.XLOOKUP(C860,customers!$A$2:$A$1001,customers!$I$2:$I$1001,,0)</f>
        <v>No</v>
      </c>
      <c r="L860" t="str">
        <f t="shared" si="65"/>
        <v>904</v>
      </c>
      <c r="N860" s="6" t="s">
        <v>2946</v>
      </c>
      <c r="O860" s="8">
        <v>44631</v>
      </c>
      <c r="P860" s="7">
        <v>1</v>
      </c>
      <c r="Q860" s="7">
        <v>9.51</v>
      </c>
      <c r="S860" t="s">
        <v>2946</v>
      </c>
      <c r="T860" s="8">
        <v>44631</v>
      </c>
      <c r="U860">
        <v>1</v>
      </c>
      <c r="V860">
        <v>9.51</v>
      </c>
      <c r="W860" s="7">
        <v>162</v>
      </c>
      <c r="X860">
        <f t="shared" si="66"/>
        <v>9</v>
      </c>
      <c r="Y860">
        <f t="shared" si="67"/>
        <v>0</v>
      </c>
      <c r="Z860">
        <f t="shared" si="68"/>
        <v>1</v>
      </c>
      <c r="AA860" s="10">
        <f t="shared" si="69"/>
        <v>3.3333333333333335</v>
      </c>
      <c r="AB860"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Need Attention</v>
      </c>
      <c r="AC860" t="str">
        <f>_xlfn.XLOOKUP(table_RFM_processed[[#This Row],[Customer ID]],table_RFM_preprocess[Customer ID],table_RFM_preprocess[Loyalty Card],,0)</f>
        <v>Yes</v>
      </c>
    </row>
    <row r="861" spans="1:29" x14ac:dyDescent="0.25">
      <c r="A861" s="2" t="s">
        <v>5339</v>
      </c>
      <c r="B861" s="3">
        <v>43638</v>
      </c>
      <c r="C861" s="2" t="s">
        <v>5340</v>
      </c>
      <c r="D861" t="s">
        <v>6160</v>
      </c>
      <c r="E861" s="2">
        <v>4</v>
      </c>
      <c r="F861" s="2" t="str">
        <f>_xlfn.XLOOKUP(C861,customers!$A$2:$A$1001,customers!$B$2:$B$1001,,0)</f>
        <v>Shelley Titley</v>
      </c>
      <c r="G861" s="2" t="str">
        <f>_xlfn.XLOOKUP(C861,customers!$A$1:$A$1001,customers!$G$1:$G$1001,,0)</f>
        <v>United States</v>
      </c>
      <c r="H861" t="str">
        <f>INDEX(products!$A$1:$G$49,MATCH(RFM_prep!$D861,products!$A$1:$A$49,0),MATCH(RFM_prep!H$2,products!$A$1:$G$1,0))</f>
        <v>Lib</v>
      </c>
      <c r="I861">
        <f>INDEX(products!$A$1:$G$49,MATCH(RFM_prep!$D861,products!$A$1:$A$49,0),MATCH(RFM_prep!I$2,products!$A$1:$G$1,0))</f>
        <v>8.73</v>
      </c>
      <c r="J861">
        <f>I861*E861</f>
        <v>34.92</v>
      </c>
      <c r="K861" t="str">
        <f>_xlfn.XLOOKUP(C861,customers!$A$2:$A$1001,customers!$I$2:$I$1001,,0)</f>
        <v>No</v>
      </c>
      <c r="L861" t="str">
        <f t="shared" si="65"/>
        <v>1155</v>
      </c>
      <c r="N861" s="6" t="s">
        <v>1873</v>
      </c>
      <c r="O861" s="8">
        <v>43951</v>
      </c>
      <c r="P861" s="7">
        <v>1</v>
      </c>
      <c r="Q861" s="7">
        <v>23.774999999999999</v>
      </c>
      <c r="S861" t="s">
        <v>1873</v>
      </c>
      <c r="T861" s="8">
        <v>43951</v>
      </c>
      <c r="U861">
        <v>1</v>
      </c>
      <c r="V861">
        <v>23.774999999999999</v>
      </c>
      <c r="W861" s="7">
        <v>842</v>
      </c>
      <c r="X861">
        <f t="shared" si="66"/>
        <v>3</v>
      </c>
      <c r="Y861">
        <f t="shared" si="67"/>
        <v>0</v>
      </c>
      <c r="Z861">
        <f t="shared" si="68"/>
        <v>3</v>
      </c>
      <c r="AA861" s="10">
        <f t="shared" si="69"/>
        <v>2</v>
      </c>
      <c r="AB861"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At Risk</v>
      </c>
      <c r="AC861" t="str">
        <f>_xlfn.XLOOKUP(table_RFM_processed[[#This Row],[Customer ID]],table_RFM_preprocess[Customer ID],table_RFM_preprocess[Loyalty Card],,0)</f>
        <v>Yes</v>
      </c>
    </row>
    <row r="862" spans="1:29" x14ac:dyDescent="0.25">
      <c r="A862" s="2" t="s">
        <v>5345</v>
      </c>
      <c r="B862" s="3">
        <v>43716</v>
      </c>
      <c r="C862" s="2" t="s">
        <v>5346</v>
      </c>
      <c r="D862" t="s">
        <v>6182</v>
      </c>
      <c r="E862" s="2">
        <v>6</v>
      </c>
      <c r="F862" s="2" t="str">
        <f>_xlfn.XLOOKUP(C862,customers!$A$2:$A$1001,customers!$B$2:$B$1001,,0)</f>
        <v>Redd Simao</v>
      </c>
      <c r="G862" s="2" t="str">
        <f>_xlfn.XLOOKUP(C862,customers!$A$1:$A$1001,customers!$G$1:$G$1001,,0)</f>
        <v>United States</v>
      </c>
      <c r="H862" t="str">
        <f>INDEX(products!$A$1:$G$49,MATCH(RFM_prep!$D862,products!$A$1:$A$49,0),MATCH(RFM_prep!H$2,products!$A$1:$G$1,0))</f>
        <v>Ara</v>
      </c>
      <c r="I862">
        <f>INDEX(products!$A$1:$G$49,MATCH(RFM_prep!$D862,products!$A$1:$A$49,0),MATCH(RFM_prep!I$2,products!$A$1:$G$1,0))</f>
        <v>29.784999999999997</v>
      </c>
      <c r="J862">
        <f>I862*E862</f>
        <v>178.70999999999998</v>
      </c>
      <c r="K862" t="str">
        <f>_xlfn.XLOOKUP(C862,customers!$A$2:$A$1001,customers!$I$2:$I$1001,,0)</f>
        <v>No</v>
      </c>
      <c r="L862" t="str">
        <f t="shared" si="65"/>
        <v>1077</v>
      </c>
      <c r="N862" s="6" t="s">
        <v>4212</v>
      </c>
      <c r="O862" s="8">
        <v>44693</v>
      </c>
      <c r="P862" s="7">
        <v>1</v>
      </c>
      <c r="Q862" s="7">
        <v>45.769999999999996</v>
      </c>
      <c r="S862" t="s">
        <v>4212</v>
      </c>
      <c r="T862" s="8">
        <v>44693</v>
      </c>
      <c r="U862">
        <v>1</v>
      </c>
      <c r="V862">
        <v>45.769999999999996</v>
      </c>
      <c r="W862" s="7">
        <v>100</v>
      </c>
      <c r="X862">
        <f t="shared" si="66"/>
        <v>9</v>
      </c>
      <c r="Y862">
        <f t="shared" si="67"/>
        <v>0</v>
      </c>
      <c r="Z862">
        <f t="shared" si="68"/>
        <v>6</v>
      </c>
      <c r="AA862" s="10">
        <f t="shared" si="69"/>
        <v>5</v>
      </c>
      <c r="AB862"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Potential Promising</v>
      </c>
      <c r="AC862" t="str">
        <f>_xlfn.XLOOKUP(table_RFM_processed[[#This Row],[Customer ID]],table_RFM_preprocess[Customer ID],table_RFM_preprocess[Loyalty Card],,0)</f>
        <v>Yes</v>
      </c>
    </row>
    <row r="863" spans="1:29" x14ac:dyDescent="0.25">
      <c r="A863" s="2" t="s">
        <v>5351</v>
      </c>
      <c r="B863" s="3">
        <v>44707</v>
      </c>
      <c r="C863" s="2" t="s">
        <v>5352</v>
      </c>
      <c r="D863" t="s">
        <v>6175</v>
      </c>
      <c r="E863" s="2">
        <v>1</v>
      </c>
      <c r="F863" s="2" t="str">
        <f>_xlfn.XLOOKUP(C863,customers!$A$2:$A$1001,customers!$B$2:$B$1001,,0)</f>
        <v>Cece Inker</v>
      </c>
      <c r="G863" s="2" t="str">
        <f>_xlfn.XLOOKUP(C863,customers!$A$1:$A$1001,customers!$G$1:$G$1001,,0)</f>
        <v>United States</v>
      </c>
      <c r="H863" t="str">
        <f>INDEX(products!$A$1:$G$49,MATCH(RFM_prep!$D863,products!$A$1:$A$49,0),MATCH(RFM_prep!H$2,products!$A$1:$G$1,0))</f>
        <v>Ara</v>
      </c>
      <c r="I863">
        <f>INDEX(products!$A$1:$G$49,MATCH(RFM_prep!$D863,products!$A$1:$A$49,0),MATCH(RFM_prep!I$2,products!$A$1:$G$1,0))</f>
        <v>25.874999999999996</v>
      </c>
      <c r="J863">
        <f>I863*E863</f>
        <v>25.874999999999996</v>
      </c>
      <c r="K863" t="str">
        <f>_xlfn.XLOOKUP(C863,customers!$A$2:$A$1001,customers!$I$2:$I$1001,,0)</f>
        <v>No</v>
      </c>
      <c r="L863" t="str">
        <f t="shared" si="65"/>
        <v>86</v>
      </c>
      <c r="N863" s="6" t="s">
        <v>5532</v>
      </c>
      <c r="O863" s="8">
        <v>44469</v>
      </c>
      <c r="P863" s="7">
        <v>1</v>
      </c>
      <c r="Q863" s="7">
        <v>114.42499999999998</v>
      </c>
      <c r="S863" t="s">
        <v>5532</v>
      </c>
      <c r="T863" s="8">
        <v>44469</v>
      </c>
      <c r="U863">
        <v>1</v>
      </c>
      <c r="V863">
        <v>114.42499999999998</v>
      </c>
      <c r="W863" s="7">
        <v>324</v>
      </c>
      <c r="X863">
        <f t="shared" si="66"/>
        <v>7</v>
      </c>
      <c r="Y863">
        <f t="shared" si="67"/>
        <v>0</v>
      </c>
      <c r="Z863">
        <f t="shared" si="68"/>
        <v>9</v>
      </c>
      <c r="AA863" s="10">
        <f t="shared" si="69"/>
        <v>5.333333333333333</v>
      </c>
      <c r="AB863"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Need Attention</v>
      </c>
      <c r="AC863" t="str">
        <f>_xlfn.XLOOKUP(table_RFM_processed[[#This Row],[Customer ID]],table_RFM_preprocess[Customer ID],table_RFM_preprocess[Loyalty Card],,0)</f>
        <v>Yes</v>
      </c>
    </row>
    <row r="864" spans="1:29" x14ac:dyDescent="0.25">
      <c r="A864" s="2" t="s">
        <v>5356</v>
      </c>
      <c r="B864" s="3">
        <v>43802</v>
      </c>
      <c r="C864" s="2" t="s">
        <v>5357</v>
      </c>
      <c r="D864" t="s">
        <v>6143</v>
      </c>
      <c r="E864" s="2">
        <v>6</v>
      </c>
      <c r="F864" s="2" t="str">
        <f>_xlfn.XLOOKUP(C864,customers!$A$2:$A$1001,customers!$B$2:$B$1001,,0)</f>
        <v>Noel Chisholm</v>
      </c>
      <c r="G864" s="2" t="str">
        <f>_xlfn.XLOOKUP(C864,customers!$A$1:$A$1001,customers!$G$1:$G$1001,,0)</f>
        <v>United States</v>
      </c>
      <c r="H864" t="str">
        <f>INDEX(products!$A$1:$G$49,MATCH(RFM_prep!$D864,products!$A$1:$A$49,0),MATCH(RFM_prep!H$2,products!$A$1:$G$1,0))</f>
        <v>Lib</v>
      </c>
      <c r="I864">
        <f>INDEX(products!$A$1:$G$49,MATCH(RFM_prep!$D864,products!$A$1:$A$49,0),MATCH(RFM_prep!I$2,products!$A$1:$G$1,0))</f>
        <v>12.95</v>
      </c>
      <c r="J864">
        <f>I864*E864</f>
        <v>77.699999999999989</v>
      </c>
      <c r="K864" t="str">
        <f>_xlfn.XLOOKUP(C864,customers!$A$2:$A$1001,customers!$I$2:$I$1001,,0)</f>
        <v>Yes</v>
      </c>
      <c r="L864" t="str">
        <f t="shared" si="65"/>
        <v>991</v>
      </c>
      <c r="N864" s="6" t="s">
        <v>1654</v>
      </c>
      <c r="O864" s="8">
        <v>44207</v>
      </c>
      <c r="P864" s="7">
        <v>1</v>
      </c>
      <c r="Q864" s="7">
        <v>40.5</v>
      </c>
      <c r="S864" t="s">
        <v>1654</v>
      </c>
      <c r="T864" s="8">
        <v>44207</v>
      </c>
      <c r="U864">
        <v>1</v>
      </c>
      <c r="V864">
        <v>40.5</v>
      </c>
      <c r="W864" s="7">
        <v>586</v>
      </c>
      <c r="X864">
        <f t="shared" si="66"/>
        <v>5</v>
      </c>
      <c r="Y864">
        <f t="shared" si="67"/>
        <v>0</v>
      </c>
      <c r="Z864">
        <f t="shared" si="68"/>
        <v>5</v>
      </c>
      <c r="AA864" s="10">
        <f t="shared" si="69"/>
        <v>3.3333333333333335</v>
      </c>
      <c r="AB864"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Need Attention</v>
      </c>
      <c r="AC864" t="str">
        <f>_xlfn.XLOOKUP(table_RFM_processed[[#This Row],[Customer ID]],table_RFM_preprocess[Customer ID],table_RFM_preprocess[Loyalty Card],,0)</f>
        <v>Yes</v>
      </c>
    </row>
    <row r="865" spans="1:29" x14ac:dyDescent="0.25">
      <c r="A865" s="2" t="s">
        <v>5362</v>
      </c>
      <c r="B865" s="3">
        <v>43725</v>
      </c>
      <c r="C865" s="2" t="s">
        <v>5363</v>
      </c>
      <c r="D865" t="s">
        <v>6138</v>
      </c>
      <c r="E865" s="2">
        <v>1</v>
      </c>
      <c r="F865" s="2" t="str">
        <f>_xlfn.XLOOKUP(C865,customers!$A$2:$A$1001,customers!$B$2:$B$1001,,0)</f>
        <v>Grazia Oats</v>
      </c>
      <c r="G865" s="2" t="str">
        <f>_xlfn.XLOOKUP(C865,customers!$A$1:$A$1001,customers!$G$1:$G$1001,,0)</f>
        <v>United States</v>
      </c>
      <c r="H865" t="str">
        <f>INDEX(products!$A$1:$G$49,MATCH(RFM_prep!$D865,products!$A$1:$A$49,0),MATCH(RFM_prep!H$2,products!$A$1:$G$1,0))</f>
        <v>Rob</v>
      </c>
      <c r="I865">
        <f>INDEX(products!$A$1:$G$49,MATCH(RFM_prep!$D865,products!$A$1:$A$49,0),MATCH(RFM_prep!I$2,products!$A$1:$G$1,0))</f>
        <v>9.9499999999999993</v>
      </c>
      <c r="J865">
        <f>I865*E865</f>
        <v>9.9499999999999993</v>
      </c>
      <c r="K865" t="str">
        <f>_xlfn.XLOOKUP(C865,customers!$A$2:$A$1001,customers!$I$2:$I$1001,,0)</f>
        <v>Yes</v>
      </c>
      <c r="L865" t="str">
        <f t="shared" si="65"/>
        <v>1068</v>
      </c>
      <c r="N865" s="6" t="s">
        <v>4558</v>
      </c>
      <c r="O865" s="8">
        <v>44215</v>
      </c>
      <c r="P865" s="7">
        <v>1</v>
      </c>
      <c r="Q865" s="7">
        <v>36.450000000000003</v>
      </c>
      <c r="S865" t="s">
        <v>4558</v>
      </c>
      <c r="T865" s="8">
        <v>44215</v>
      </c>
      <c r="U865">
        <v>1</v>
      </c>
      <c r="V865">
        <v>36.450000000000003</v>
      </c>
      <c r="W865" s="7">
        <v>578</v>
      </c>
      <c r="X865">
        <f t="shared" si="66"/>
        <v>5</v>
      </c>
      <c r="Y865">
        <f t="shared" si="67"/>
        <v>0</v>
      </c>
      <c r="Z865">
        <f t="shared" si="68"/>
        <v>5</v>
      </c>
      <c r="AA865" s="10">
        <f t="shared" si="69"/>
        <v>3.3333333333333335</v>
      </c>
      <c r="AB865"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Need Attention</v>
      </c>
      <c r="AC865" t="str">
        <f>_xlfn.XLOOKUP(table_RFM_processed[[#This Row],[Customer ID]],table_RFM_preprocess[Customer ID],table_RFM_preprocess[Loyalty Card],,0)</f>
        <v>Yes</v>
      </c>
    </row>
    <row r="866" spans="1:29" x14ac:dyDescent="0.25">
      <c r="A866" s="2" t="s">
        <v>5368</v>
      </c>
      <c r="B866" s="3">
        <v>44712</v>
      </c>
      <c r="C866" s="2" t="s">
        <v>5369</v>
      </c>
      <c r="D866" t="s">
        <v>6162</v>
      </c>
      <c r="E866" s="2">
        <v>2</v>
      </c>
      <c r="F866" s="2" t="str">
        <f>_xlfn.XLOOKUP(C866,customers!$A$2:$A$1001,customers!$B$2:$B$1001,,0)</f>
        <v>Meade Birkin</v>
      </c>
      <c r="G866" s="2" t="str">
        <f>_xlfn.XLOOKUP(C866,customers!$A$1:$A$1001,customers!$G$1:$G$1001,,0)</f>
        <v>United States</v>
      </c>
      <c r="H866" t="str">
        <f>INDEX(products!$A$1:$G$49,MATCH(RFM_prep!$D866,products!$A$1:$A$49,0),MATCH(RFM_prep!H$2,products!$A$1:$G$1,0))</f>
        <v>Lib</v>
      </c>
      <c r="I866">
        <f>INDEX(products!$A$1:$G$49,MATCH(RFM_prep!$D866,products!$A$1:$A$49,0),MATCH(RFM_prep!I$2,products!$A$1:$G$1,0))</f>
        <v>14.55</v>
      </c>
      <c r="J866">
        <f>I866*E866</f>
        <v>29.1</v>
      </c>
      <c r="K866" t="str">
        <f>_xlfn.XLOOKUP(C866,customers!$A$2:$A$1001,customers!$I$2:$I$1001,,0)</f>
        <v>Yes</v>
      </c>
      <c r="L866" t="str">
        <f t="shared" si="65"/>
        <v>81</v>
      </c>
      <c r="N866" s="6" t="s">
        <v>2555</v>
      </c>
      <c r="O866" s="8">
        <v>43874</v>
      </c>
      <c r="P866" s="7">
        <v>1</v>
      </c>
      <c r="Q866" s="7">
        <v>43.74</v>
      </c>
      <c r="S866" t="s">
        <v>2555</v>
      </c>
      <c r="T866" s="8">
        <v>43874</v>
      </c>
      <c r="U866">
        <v>1</v>
      </c>
      <c r="V866">
        <v>43.74</v>
      </c>
      <c r="W866" s="7">
        <v>919</v>
      </c>
      <c r="X866">
        <f t="shared" si="66"/>
        <v>2</v>
      </c>
      <c r="Y866">
        <f t="shared" si="67"/>
        <v>0</v>
      </c>
      <c r="Z866">
        <f t="shared" si="68"/>
        <v>6</v>
      </c>
      <c r="AA866" s="10">
        <f t="shared" si="69"/>
        <v>2.6666666666666665</v>
      </c>
      <c r="AB866"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At Risk</v>
      </c>
      <c r="AC866" t="str">
        <f>_xlfn.XLOOKUP(table_RFM_processed[[#This Row],[Customer ID]],table_RFM_preprocess[Customer ID],table_RFM_preprocess[Loyalty Card],,0)</f>
        <v>No</v>
      </c>
    </row>
    <row r="867" spans="1:29" x14ac:dyDescent="0.25">
      <c r="A867" s="2" t="s">
        <v>5374</v>
      </c>
      <c r="B867" s="3">
        <v>43759</v>
      </c>
      <c r="C867" s="2" t="s">
        <v>5375</v>
      </c>
      <c r="D867" t="s">
        <v>6178</v>
      </c>
      <c r="E867" s="2">
        <v>6</v>
      </c>
      <c r="F867" s="2" t="str">
        <f>_xlfn.XLOOKUP(C867,customers!$A$2:$A$1001,customers!$B$2:$B$1001,,0)</f>
        <v>Ronda Pyson</v>
      </c>
      <c r="G867" s="2" t="str">
        <f>_xlfn.XLOOKUP(C867,customers!$A$1:$A$1001,customers!$G$1:$G$1001,,0)</f>
        <v>Ireland</v>
      </c>
      <c r="H867" t="str">
        <f>INDEX(products!$A$1:$G$49,MATCH(RFM_prep!$D867,products!$A$1:$A$49,0),MATCH(RFM_prep!H$2,products!$A$1:$G$1,0))</f>
        <v>Rob</v>
      </c>
      <c r="I867">
        <f>INDEX(products!$A$1:$G$49,MATCH(RFM_prep!$D867,products!$A$1:$A$49,0),MATCH(RFM_prep!I$2,products!$A$1:$G$1,0))</f>
        <v>3.5849999999999995</v>
      </c>
      <c r="J867">
        <f>I867*E867</f>
        <v>21.509999999999998</v>
      </c>
      <c r="K867" t="str">
        <f>_xlfn.XLOOKUP(C867,customers!$A$2:$A$1001,customers!$I$2:$I$1001,,0)</f>
        <v>No</v>
      </c>
      <c r="L867" t="str">
        <f t="shared" si="65"/>
        <v>1034</v>
      </c>
      <c r="N867" s="6" t="s">
        <v>4287</v>
      </c>
      <c r="O867" s="8">
        <v>43916</v>
      </c>
      <c r="P867" s="7">
        <v>1</v>
      </c>
      <c r="Q867" s="7">
        <v>43.650000000000006</v>
      </c>
      <c r="S867" t="s">
        <v>4287</v>
      </c>
      <c r="T867" s="8">
        <v>43916</v>
      </c>
      <c r="U867">
        <v>1</v>
      </c>
      <c r="V867">
        <v>43.650000000000006</v>
      </c>
      <c r="W867" s="7">
        <v>877</v>
      </c>
      <c r="X867">
        <f t="shared" si="66"/>
        <v>2</v>
      </c>
      <c r="Y867">
        <f t="shared" si="67"/>
        <v>0</v>
      </c>
      <c r="Z867">
        <f t="shared" si="68"/>
        <v>6</v>
      </c>
      <c r="AA867" s="10">
        <f t="shared" si="69"/>
        <v>2.6666666666666665</v>
      </c>
      <c r="AB867"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At Risk</v>
      </c>
      <c r="AC867" t="str">
        <f>_xlfn.XLOOKUP(table_RFM_processed[[#This Row],[Customer ID]],table_RFM_preprocess[Customer ID],table_RFM_preprocess[Loyalty Card],,0)</f>
        <v>Yes</v>
      </c>
    </row>
    <row r="868" spans="1:29" x14ac:dyDescent="0.25">
      <c r="A868" s="2" t="s">
        <v>5380</v>
      </c>
      <c r="B868" s="3">
        <v>44675</v>
      </c>
      <c r="C868" s="2" t="s">
        <v>5428</v>
      </c>
      <c r="D868" t="s">
        <v>6157</v>
      </c>
      <c r="E868" s="2">
        <v>1</v>
      </c>
      <c r="F868" s="2" t="str">
        <f>_xlfn.XLOOKUP(C868,customers!$A$2:$A$1001,customers!$B$2:$B$1001,,0)</f>
        <v>Modesty MacConnechie</v>
      </c>
      <c r="G868" s="2" t="str">
        <f>_xlfn.XLOOKUP(C868,customers!$A$1:$A$1001,customers!$G$1:$G$1001,,0)</f>
        <v>United States</v>
      </c>
      <c r="H868" t="str">
        <f>INDEX(products!$A$1:$G$49,MATCH(RFM_prep!$D868,products!$A$1:$A$49,0),MATCH(RFM_prep!H$2,products!$A$1:$G$1,0))</f>
        <v>Ara</v>
      </c>
      <c r="I868">
        <f>INDEX(products!$A$1:$G$49,MATCH(RFM_prep!$D868,products!$A$1:$A$49,0),MATCH(RFM_prep!I$2,products!$A$1:$G$1,0))</f>
        <v>6.75</v>
      </c>
      <c r="J868">
        <f>I868*E868</f>
        <v>6.75</v>
      </c>
      <c r="K868" t="str">
        <f>_xlfn.XLOOKUP(C868,customers!$A$2:$A$1001,customers!$I$2:$I$1001,,0)</f>
        <v>Yes</v>
      </c>
      <c r="L868" t="str">
        <f t="shared" si="65"/>
        <v>118</v>
      </c>
      <c r="N868" s="6" t="s">
        <v>4434</v>
      </c>
      <c r="O868" s="8">
        <v>44726</v>
      </c>
      <c r="P868" s="7">
        <v>5</v>
      </c>
      <c r="Q868" s="7">
        <v>120.38499999999999</v>
      </c>
      <c r="S868" t="s">
        <v>4434</v>
      </c>
      <c r="T868" s="8">
        <v>44726</v>
      </c>
      <c r="U868">
        <v>5</v>
      </c>
      <c r="V868">
        <v>120.38499999999999</v>
      </c>
      <c r="W868" s="7">
        <v>566</v>
      </c>
      <c r="X868">
        <f t="shared" si="66"/>
        <v>5</v>
      </c>
      <c r="Y868">
        <f t="shared" si="67"/>
        <v>9</v>
      </c>
      <c r="Z868">
        <f t="shared" si="68"/>
        <v>9</v>
      </c>
      <c r="AA868" s="10">
        <f t="shared" si="69"/>
        <v>7.666666666666667</v>
      </c>
      <c r="AB868"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Promising</v>
      </c>
      <c r="AC868" t="str">
        <f>_xlfn.XLOOKUP(table_RFM_processed[[#This Row],[Customer ID]],table_RFM_preprocess[Customer ID],table_RFM_preprocess[Loyalty Card],,0)</f>
        <v>No</v>
      </c>
    </row>
    <row r="869" spans="1:29" x14ac:dyDescent="0.25">
      <c r="A869" s="2" t="s">
        <v>5385</v>
      </c>
      <c r="B869" s="3">
        <v>44209</v>
      </c>
      <c r="C869" s="2" t="s">
        <v>5386</v>
      </c>
      <c r="D869" t="s">
        <v>6158</v>
      </c>
      <c r="E869" s="2">
        <v>3</v>
      </c>
      <c r="F869" s="2" t="str">
        <f>_xlfn.XLOOKUP(C869,customers!$A$2:$A$1001,customers!$B$2:$B$1001,,0)</f>
        <v>Rafaela Treacher</v>
      </c>
      <c r="G869" s="2" t="str">
        <f>_xlfn.XLOOKUP(C869,customers!$A$1:$A$1001,customers!$G$1:$G$1001,,0)</f>
        <v>Ireland</v>
      </c>
      <c r="H869" t="str">
        <f>INDEX(products!$A$1:$G$49,MATCH(RFM_prep!$D869,products!$A$1:$A$49,0),MATCH(RFM_prep!H$2,products!$A$1:$G$1,0))</f>
        <v>Ara</v>
      </c>
      <c r="I869">
        <f>INDEX(products!$A$1:$G$49,MATCH(RFM_prep!$D869,products!$A$1:$A$49,0),MATCH(RFM_prep!I$2,products!$A$1:$G$1,0))</f>
        <v>5.97</v>
      </c>
      <c r="J869">
        <f>I869*E869</f>
        <v>17.91</v>
      </c>
      <c r="K869" t="str">
        <f>_xlfn.XLOOKUP(C869,customers!$A$2:$A$1001,customers!$I$2:$I$1001,,0)</f>
        <v>No</v>
      </c>
      <c r="L869" t="str">
        <f t="shared" si="65"/>
        <v>584</v>
      </c>
      <c r="N869" s="6" t="s">
        <v>4024</v>
      </c>
      <c r="O869" s="8">
        <v>43526</v>
      </c>
      <c r="P869" s="7">
        <v>1</v>
      </c>
      <c r="Q869" s="7">
        <v>77.624999999999986</v>
      </c>
      <c r="S869" t="s">
        <v>4024</v>
      </c>
      <c r="T869" s="8">
        <v>43526</v>
      </c>
      <c r="U869">
        <v>1</v>
      </c>
      <c r="V869">
        <v>77.624999999999986</v>
      </c>
      <c r="W869" s="7">
        <v>1267</v>
      </c>
      <c r="X869">
        <f t="shared" si="66"/>
        <v>0</v>
      </c>
      <c r="Y869">
        <f t="shared" si="67"/>
        <v>0</v>
      </c>
      <c r="Z869">
        <f t="shared" si="68"/>
        <v>9</v>
      </c>
      <c r="AA869" s="10">
        <f t="shared" si="69"/>
        <v>3</v>
      </c>
      <c r="AB869"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Need Attention</v>
      </c>
      <c r="AC869" t="str">
        <f>_xlfn.XLOOKUP(table_RFM_processed[[#This Row],[Customer ID]],table_RFM_preprocess[Customer ID],table_RFM_preprocess[Loyalty Card],,0)</f>
        <v>No</v>
      </c>
    </row>
    <row r="870" spans="1:29" x14ac:dyDescent="0.25">
      <c r="A870" s="2" t="s">
        <v>5391</v>
      </c>
      <c r="B870" s="3">
        <v>44792</v>
      </c>
      <c r="C870" s="2" t="s">
        <v>5392</v>
      </c>
      <c r="D870" t="s">
        <v>6182</v>
      </c>
      <c r="E870" s="2">
        <v>1</v>
      </c>
      <c r="F870" s="2" t="str">
        <f>_xlfn.XLOOKUP(C870,customers!$A$2:$A$1001,customers!$B$2:$B$1001,,0)</f>
        <v>Bee Fattorini</v>
      </c>
      <c r="G870" s="2" t="str">
        <f>_xlfn.XLOOKUP(C870,customers!$A$1:$A$1001,customers!$G$1:$G$1001,,0)</f>
        <v>Ireland</v>
      </c>
      <c r="H870" t="str">
        <f>INDEX(products!$A$1:$G$49,MATCH(RFM_prep!$D870,products!$A$1:$A$49,0),MATCH(RFM_prep!H$2,products!$A$1:$G$1,0))</f>
        <v>Ara</v>
      </c>
      <c r="I870">
        <f>INDEX(products!$A$1:$G$49,MATCH(RFM_prep!$D870,products!$A$1:$A$49,0),MATCH(RFM_prep!I$2,products!$A$1:$G$1,0))</f>
        <v>29.784999999999997</v>
      </c>
      <c r="J870">
        <f>I870*E870</f>
        <v>29.784999999999997</v>
      </c>
      <c r="K870" t="str">
        <f>_xlfn.XLOOKUP(C870,customers!$A$2:$A$1001,customers!$I$2:$I$1001,,0)</f>
        <v>Yes</v>
      </c>
      <c r="L870" t="str">
        <f t="shared" si="65"/>
        <v>1</v>
      </c>
      <c r="N870" s="6" t="s">
        <v>2471</v>
      </c>
      <c r="O870" s="8">
        <v>44066</v>
      </c>
      <c r="P870" s="7">
        <v>1</v>
      </c>
      <c r="Q870" s="7">
        <v>22.5</v>
      </c>
      <c r="S870" t="s">
        <v>2471</v>
      </c>
      <c r="T870" s="8">
        <v>44066</v>
      </c>
      <c r="U870">
        <v>1</v>
      </c>
      <c r="V870">
        <v>22.5</v>
      </c>
      <c r="W870" s="7">
        <v>727</v>
      </c>
      <c r="X870">
        <f t="shared" si="66"/>
        <v>4</v>
      </c>
      <c r="Y870">
        <f t="shared" si="67"/>
        <v>0</v>
      </c>
      <c r="Z870">
        <f t="shared" si="68"/>
        <v>3</v>
      </c>
      <c r="AA870" s="10">
        <f t="shared" si="69"/>
        <v>2.3333333333333335</v>
      </c>
      <c r="AB870"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At Risk</v>
      </c>
      <c r="AC870" t="str">
        <f>_xlfn.XLOOKUP(table_RFM_processed[[#This Row],[Customer ID]],table_RFM_preprocess[Customer ID],table_RFM_preprocess[Loyalty Card],,0)</f>
        <v>No</v>
      </c>
    </row>
    <row r="871" spans="1:29" x14ac:dyDescent="0.25">
      <c r="A871" s="2" t="s">
        <v>5396</v>
      </c>
      <c r="B871" s="3">
        <v>43526</v>
      </c>
      <c r="C871" s="2" t="s">
        <v>5397</v>
      </c>
      <c r="D871" t="s">
        <v>6139</v>
      </c>
      <c r="E871" s="2">
        <v>5</v>
      </c>
      <c r="F871" s="2" t="str">
        <f>_xlfn.XLOOKUP(C871,customers!$A$2:$A$1001,customers!$B$2:$B$1001,,0)</f>
        <v>Margie Palleske</v>
      </c>
      <c r="G871" s="2" t="str">
        <f>_xlfn.XLOOKUP(C871,customers!$A$1:$A$1001,customers!$G$1:$G$1001,,0)</f>
        <v>United States</v>
      </c>
      <c r="H871" t="str">
        <f>INDEX(products!$A$1:$G$49,MATCH(RFM_prep!$D871,products!$A$1:$A$49,0),MATCH(RFM_prep!H$2,products!$A$1:$G$1,0))</f>
        <v>Exc</v>
      </c>
      <c r="I871">
        <f>INDEX(products!$A$1:$G$49,MATCH(RFM_prep!$D871,products!$A$1:$A$49,0),MATCH(RFM_prep!I$2,products!$A$1:$G$1,0))</f>
        <v>8.25</v>
      </c>
      <c r="J871">
        <f>I871*E871</f>
        <v>41.25</v>
      </c>
      <c r="K871" t="str">
        <f>_xlfn.XLOOKUP(C871,customers!$A$2:$A$1001,customers!$I$2:$I$1001,,0)</f>
        <v>Yes</v>
      </c>
      <c r="L871" t="str">
        <f t="shared" si="65"/>
        <v>1267</v>
      </c>
      <c r="N871" s="6" t="s">
        <v>5644</v>
      </c>
      <c r="O871" s="8">
        <v>44511</v>
      </c>
      <c r="P871" s="7">
        <v>1</v>
      </c>
      <c r="Q871" s="7">
        <v>45</v>
      </c>
      <c r="S871" t="s">
        <v>5644</v>
      </c>
      <c r="T871" s="8">
        <v>44511</v>
      </c>
      <c r="U871">
        <v>1</v>
      </c>
      <c r="V871">
        <v>45</v>
      </c>
      <c r="W871" s="7">
        <v>282</v>
      </c>
      <c r="X871">
        <f t="shared" si="66"/>
        <v>7</v>
      </c>
      <c r="Y871">
        <f t="shared" si="67"/>
        <v>0</v>
      </c>
      <c r="Z871">
        <f t="shared" si="68"/>
        <v>6</v>
      </c>
      <c r="AA871" s="10">
        <f t="shared" si="69"/>
        <v>4.333333333333333</v>
      </c>
      <c r="AB871"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Need Attention</v>
      </c>
      <c r="AC871" t="str">
        <f>_xlfn.XLOOKUP(table_RFM_processed[[#This Row],[Customer ID]],table_RFM_preprocess[Customer ID],table_RFM_preprocess[Loyalty Card],,0)</f>
        <v>Yes</v>
      </c>
    </row>
    <row r="872" spans="1:29" x14ac:dyDescent="0.25">
      <c r="A872" s="2" t="s">
        <v>5402</v>
      </c>
      <c r="B872" s="3">
        <v>43851</v>
      </c>
      <c r="C872" s="2" t="s">
        <v>5403</v>
      </c>
      <c r="D872" t="s">
        <v>6146</v>
      </c>
      <c r="E872" s="2">
        <v>3</v>
      </c>
      <c r="F872" s="2" t="str">
        <f>_xlfn.XLOOKUP(C872,customers!$A$2:$A$1001,customers!$B$2:$B$1001,,0)</f>
        <v>Alexina Randals</v>
      </c>
      <c r="G872" s="2" t="str">
        <f>_xlfn.XLOOKUP(C872,customers!$A$1:$A$1001,customers!$G$1:$G$1001,,0)</f>
        <v>United States</v>
      </c>
      <c r="H872" t="str">
        <f>INDEX(products!$A$1:$G$49,MATCH(RFM_prep!$D872,products!$A$1:$A$49,0),MATCH(RFM_prep!H$2,products!$A$1:$G$1,0))</f>
        <v>Rob</v>
      </c>
      <c r="I872">
        <f>INDEX(products!$A$1:$G$49,MATCH(RFM_prep!$D872,products!$A$1:$A$49,0),MATCH(RFM_prep!I$2,products!$A$1:$G$1,0))</f>
        <v>5.97</v>
      </c>
      <c r="J872">
        <f>I872*E872</f>
        <v>17.91</v>
      </c>
      <c r="K872" t="str">
        <f>_xlfn.XLOOKUP(C872,customers!$A$2:$A$1001,customers!$I$2:$I$1001,,0)</f>
        <v>Yes</v>
      </c>
      <c r="L872" t="str">
        <f t="shared" si="65"/>
        <v>942</v>
      </c>
      <c r="N872" s="6" t="s">
        <v>1449</v>
      </c>
      <c r="O872" s="8">
        <v>44476</v>
      </c>
      <c r="P872" s="7">
        <v>1</v>
      </c>
      <c r="Q872" s="7">
        <v>68.309999999999988</v>
      </c>
      <c r="S872" t="s">
        <v>1449</v>
      </c>
      <c r="T872" s="8">
        <v>44476</v>
      </c>
      <c r="U872">
        <v>1</v>
      </c>
      <c r="V872">
        <v>68.309999999999988</v>
      </c>
      <c r="W872" s="7">
        <v>317</v>
      </c>
      <c r="X872">
        <f t="shared" si="66"/>
        <v>7</v>
      </c>
      <c r="Y872">
        <f t="shared" si="67"/>
        <v>0</v>
      </c>
      <c r="Z872">
        <f t="shared" si="68"/>
        <v>8</v>
      </c>
      <c r="AA872" s="10">
        <f t="shared" si="69"/>
        <v>5</v>
      </c>
      <c r="AB872"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Potential Promising</v>
      </c>
      <c r="AC872" t="str">
        <f>_xlfn.XLOOKUP(table_RFM_processed[[#This Row],[Customer ID]],table_RFM_preprocess[Customer ID],table_RFM_preprocess[Loyalty Card],,0)</f>
        <v>No</v>
      </c>
    </row>
    <row r="873" spans="1:29" x14ac:dyDescent="0.25">
      <c r="A873" s="2" t="s">
        <v>5407</v>
      </c>
      <c r="B873" s="3">
        <v>44460</v>
      </c>
      <c r="C873" s="2" t="s">
        <v>5408</v>
      </c>
      <c r="D873" t="s">
        <v>6144</v>
      </c>
      <c r="E873" s="2">
        <v>1</v>
      </c>
      <c r="F873" s="2" t="str">
        <f>_xlfn.XLOOKUP(C873,customers!$A$2:$A$1001,customers!$B$2:$B$1001,,0)</f>
        <v>Filip Antcliffe</v>
      </c>
      <c r="G873" s="2" t="str">
        <f>_xlfn.XLOOKUP(C873,customers!$A$1:$A$1001,customers!$G$1:$G$1001,,0)</f>
        <v>Ireland</v>
      </c>
      <c r="H873" t="str">
        <f>INDEX(products!$A$1:$G$49,MATCH(RFM_prep!$D873,products!$A$1:$A$49,0),MATCH(RFM_prep!H$2,products!$A$1:$G$1,0))</f>
        <v>Exc</v>
      </c>
      <c r="I873">
        <f>INDEX(products!$A$1:$G$49,MATCH(RFM_prep!$D873,products!$A$1:$A$49,0),MATCH(RFM_prep!I$2,products!$A$1:$G$1,0))</f>
        <v>7.29</v>
      </c>
      <c r="J873">
        <f>I873*E873</f>
        <v>7.29</v>
      </c>
      <c r="K873" t="str">
        <f>_xlfn.XLOOKUP(C873,customers!$A$2:$A$1001,customers!$I$2:$I$1001,,0)</f>
        <v>Yes</v>
      </c>
      <c r="L873" t="str">
        <f t="shared" si="65"/>
        <v>333</v>
      </c>
      <c r="N873" s="6" t="s">
        <v>2364</v>
      </c>
      <c r="O873" s="8">
        <v>43689</v>
      </c>
      <c r="P873" s="7">
        <v>1</v>
      </c>
      <c r="Q873" s="7">
        <v>17.91</v>
      </c>
      <c r="S873" t="s">
        <v>2364</v>
      </c>
      <c r="T873" s="8">
        <v>43689</v>
      </c>
      <c r="U873">
        <v>1</v>
      </c>
      <c r="V873">
        <v>17.91</v>
      </c>
      <c r="W873" s="7">
        <v>1104</v>
      </c>
      <c r="X873">
        <f t="shared" si="66"/>
        <v>2</v>
      </c>
      <c r="Y873">
        <f t="shared" si="67"/>
        <v>0</v>
      </c>
      <c r="Z873">
        <f t="shared" si="68"/>
        <v>2</v>
      </c>
      <c r="AA873" s="10">
        <f t="shared" si="69"/>
        <v>1.3333333333333333</v>
      </c>
      <c r="AB873"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At Risk</v>
      </c>
      <c r="AC873" t="str">
        <f>_xlfn.XLOOKUP(table_RFM_processed[[#This Row],[Customer ID]],table_RFM_preprocess[Customer ID],table_RFM_preprocess[Loyalty Card],,0)</f>
        <v>Yes</v>
      </c>
    </row>
    <row r="874" spans="1:29" x14ac:dyDescent="0.25">
      <c r="A874" s="2" t="s">
        <v>5413</v>
      </c>
      <c r="B874" s="3">
        <v>43707</v>
      </c>
      <c r="C874" s="2" t="s">
        <v>5414</v>
      </c>
      <c r="D874" t="s">
        <v>6171</v>
      </c>
      <c r="E874" s="2">
        <v>2</v>
      </c>
      <c r="F874" s="2" t="str">
        <f>_xlfn.XLOOKUP(C874,customers!$A$2:$A$1001,customers!$B$2:$B$1001,,0)</f>
        <v>Peyter Matignon</v>
      </c>
      <c r="G874" s="2" t="str">
        <f>_xlfn.XLOOKUP(C874,customers!$A$1:$A$1001,customers!$G$1:$G$1001,,0)</f>
        <v>United Kingdom</v>
      </c>
      <c r="H874" t="str">
        <f>INDEX(products!$A$1:$G$49,MATCH(RFM_prep!$D874,products!$A$1:$A$49,0),MATCH(RFM_prep!H$2,products!$A$1:$G$1,0))</f>
        <v>Exc</v>
      </c>
      <c r="I874">
        <f>INDEX(products!$A$1:$G$49,MATCH(RFM_prep!$D874,products!$A$1:$A$49,0),MATCH(RFM_prep!I$2,products!$A$1:$G$1,0))</f>
        <v>14.85</v>
      </c>
      <c r="J874">
        <f>I874*E874</f>
        <v>29.7</v>
      </c>
      <c r="K874" t="str">
        <f>_xlfn.XLOOKUP(C874,customers!$A$2:$A$1001,customers!$I$2:$I$1001,,0)</f>
        <v>Yes</v>
      </c>
      <c r="L874" t="str">
        <f t="shared" si="65"/>
        <v>1086</v>
      </c>
      <c r="N874" s="6" t="s">
        <v>5710</v>
      </c>
      <c r="O874" s="8">
        <v>43746</v>
      </c>
      <c r="P874" s="7">
        <v>1</v>
      </c>
      <c r="Q874" s="7">
        <v>27.945</v>
      </c>
      <c r="S874" t="s">
        <v>5710</v>
      </c>
      <c r="T874" s="8">
        <v>43746</v>
      </c>
      <c r="U874">
        <v>1</v>
      </c>
      <c r="V874">
        <v>27.945</v>
      </c>
      <c r="W874" s="7">
        <v>1047</v>
      </c>
      <c r="X874">
        <f t="shared" si="66"/>
        <v>2</v>
      </c>
      <c r="Y874">
        <f t="shared" si="67"/>
        <v>0</v>
      </c>
      <c r="Z874">
        <f t="shared" si="68"/>
        <v>5</v>
      </c>
      <c r="AA874" s="10">
        <f t="shared" si="69"/>
        <v>2.3333333333333335</v>
      </c>
      <c r="AB874"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At Risk</v>
      </c>
      <c r="AC874" t="str">
        <f>_xlfn.XLOOKUP(table_RFM_processed[[#This Row],[Customer ID]],table_RFM_preprocess[Customer ID],table_RFM_preprocess[Loyalty Card],,0)</f>
        <v>No</v>
      </c>
    </row>
    <row r="875" spans="1:29" x14ac:dyDescent="0.25">
      <c r="A875" s="2" t="s">
        <v>5421</v>
      </c>
      <c r="B875" s="3">
        <v>43521</v>
      </c>
      <c r="C875" s="2" t="s">
        <v>5422</v>
      </c>
      <c r="D875" t="s">
        <v>6155</v>
      </c>
      <c r="E875" s="2">
        <v>2</v>
      </c>
      <c r="F875" s="2" t="str">
        <f>_xlfn.XLOOKUP(C875,customers!$A$2:$A$1001,customers!$B$2:$B$1001,,0)</f>
        <v>Claudie Weond</v>
      </c>
      <c r="G875" s="2" t="str">
        <f>_xlfn.XLOOKUP(C875,customers!$A$1:$A$1001,customers!$G$1:$G$1001,,0)</f>
        <v>United States</v>
      </c>
      <c r="H875" t="str">
        <f>INDEX(products!$A$1:$G$49,MATCH(RFM_prep!$D875,products!$A$1:$A$49,0),MATCH(RFM_prep!H$2,products!$A$1:$G$1,0))</f>
        <v>Ara</v>
      </c>
      <c r="I875">
        <f>INDEX(products!$A$1:$G$49,MATCH(RFM_prep!$D875,products!$A$1:$A$49,0),MATCH(RFM_prep!I$2,products!$A$1:$G$1,0))</f>
        <v>11.25</v>
      </c>
      <c r="J875">
        <f>I875*E875</f>
        <v>22.5</v>
      </c>
      <c r="K875" t="str">
        <f>_xlfn.XLOOKUP(C875,customers!$A$2:$A$1001,customers!$I$2:$I$1001,,0)</f>
        <v>No</v>
      </c>
      <c r="L875" t="str">
        <f t="shared" si="65"/>
        <v>1272</v>
      </c>
      <c r="N875" s="6" t="s">
        <v>5933</v>
      </c>
      <c r="O875" s="8">
        <v>44203</v>
      </c>
      <c r="P875" s="7">
        <v>1</v>
      </c>
      <c r="Q875" s="7">
        <v>23.88</v>
      </c>
      <c r="S875" t="s">
        <v>5933</v>
      </c>
      <c r="T875" s="8">
        <v>44203</v>
      </c>
      <c r="U875">
        <v>1</v>
      </c>
      <c r="V875">
        <v>23.88</v>
      </c>
      <c r="W875" s="7">
        <v>590</v>
      </c>
      <c r="X875">
        <f t="shared" si="66"/>
        <v>5</v>
      </c>
      <c r="Y875">
        <f t="shared" si="67"/>
        <v>0</v>
      </c>
      <c r="Z875">
        <f t="shared" si="68"/>
        <v>4</v>
      </c>
      <c r="AA875" s="10">
        <f t="shared" si="69"/>
        <v>3</v>
      </c>
      <c r="AB875"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Need Attention</v>
      </c>
      <c r="AC875" t="str">
        <f>_xlfn.XLOOKUP(table_RFM_processed[[#This Row],[Customer ID]],table_RFM_preprocess[Customer ID],table_RFM_preprocess[Loyalty Card],,0)</f>
        <v>Yes</v>
      </c>
    </row>
    <row r="876" spans="1:29" x14ac:dyDescent="0.25">
      <c r="A876" s="2" t="s">
        <v>5427</v>
      </c>
      <c r="B876" s="3">
        <v>43725</v>
      </c>
      <c r="C876" s="2" t="s">
        <v>5428</v>
      </c>
      <c r="D876" t="s">
        <v>6174</v>
      </c>
      <c r="E876" s="2">
        <v>4</v>
      </c>
      <c r="F876" s="2" t="str">
        <f>_xlfn.XLOOKUP(C876,customers!$A$2:$A$1001,customers!$B$2:$B$1001,,0)</f>
        <v>Modesty MacConnechie</v>
      </c>
      <c r="G876" s="2" t="str">
        <f>_xlfn.XLOOKUP(C876,customers!$A$1:$A$1001,customers!$G$1:$G$1001,,0)</f>
        <v>United States</v>
      </c>
      <c r="H876" t="str">
        <f>INDEX(products!$A$1:$G$49,MATCH(RFM_prep!$D876,products!$A$1:$A$49,0),MATCH(RFM_prep!H$2,products!$A$1:$G$1,0))</f>
        <v>Rob</v>
      </c>
      <c r="I876">
        <f>INDEX(products!$A$1:$G$49,MATCH(RFM_prep!$D876,products!$A$1:$A$49,0),MATCH(RFM_prep!I$2,products!$A$1:$G$1,0))</f>
        <v>2.9849999999999999</v>
      </c>
      <c r="J876">
        <f>I876*E876</f>
        <v>11.94</v>
      </c>
      <c r="K876" t="str">
        <f>_xlfn.XLOOKUP(C876,customers!$A$2:$A$1001,customers!$I$2:$I$1001,,0)</f>
        <v>Yes</v>
      </c>
      <c r="L876" t="str">
        <f t="shared" si="65"/>
        <v>1068</v>
      </c>
      <c r="N876" s="6" t="s">
        <v>4406</v>
      </c>
      <c r="O876" s="8">
        <v>44012</v>
      </c>
      <c r="P876" s="7">
        <v>1</v>
      </c>
      <c r="Q876" s="7">
        <v>51.749999999999993</v>
      </c>
      <c r="S876" t="s">
        <v>4406</v>
      </c>
      <c r="T876" s="8">
        <v>44012</v>
      </c>
      <c r="U876">
        <v>1</v>
      </c>
      <c r="V876">
        <v>51.749999999999993</v>
      </c>
      <c r="W876" s="7">
        <v>781</v>
      </c>
      <c r="X876">
        <f t="shared" si="66"/>
        <v>3</v>
      </c>
      <c r="Y876">
        <f t="shared" si="67"/>
        <v>0</v>
      </c>
      <c r="Z876">
        <f t="shared" si="68"/>
        <v>7</v>
      </c>
      <c r="AA876" s="10">
        <f t="shared" si="69"/>
        <v>3.3333333333333335</v>
      </c>
      <c r="AB876"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Need Attention</v>
      </c>
      <c r="AC876" t="str">
        <f>_xlfn.XLOOKUP(table_RFM_processed[[#This Row],[Customer ID]],table_RFM_preprocess[Customer ID],table_RFM_preprocess[Loyalty Card],,0)</f>
        <v>Yes</v>
      </c>
    </row>
    <row r="877" spans="1:29" x14ac:dyDescent="0.25">
      <c r="A877" s="2" t="s">
        <v>5433</v>
      </c>
      <c r="B877" s="3">
        <v>43680</v>
      </c>
      <c r="C877" s="2" t="s">
        <v>5434</v>
      </c>
      <c r="D877" t="s">
        <v>6140</v>
      </c>
      <c r="E877" s="2">
        <v>2</v>
      </c>
      <c r="F877" s="2" t="str">
        <f>_xlfn.XLOOKUP(C877,customers!$A$2:$A$1001,customers!$B$2:$B$1001,,0)</f>
        <v>Jaquenette Skentelbery</v>
      </c>
      <c r="G877" s="2" t="str">
        <f>_xlfn.XLOOKUP(C877,customers!$A$1:$A$1001,customers!$G$1:$G$1001,,0)</f>
        <v>United States</v>
      </c>
      <c r="H877" t="str">
        <f>INDEX(products!$A$1:$G$49,MATCH(RFM_prep!$D877,products!$A$1:$A$49,0),MATCH(RFM_prep!H$2,products!$A$1:$G$1,0))</f>
        <v>Ara</v>
      </c>
      <c r="I877">
        <f>INDEX(products!$A$1:$G$49,MATCH(RFM_prep!$D877,products!$A$1:$A$49,0),MATCH(RFM_prep!I$2,products!$A$1:$G$1,0))</f>
        <v>12.95</v>
      </c>
      <c r="J877">
        <f>I877*E877</f>
        <v>25.9</v>
      </c>
      <c r="K877" t="str">
        <f>_xlfn.XLOOKUP(C877,customers!$A$2:$A$1001,customers!$I$2:$I$1001,,0)</f>
        <v>No</v>
      </c>
      <c r="L877" t="str">
        <f t="shared" si="65"/>
        <v>1113</v>
      </c>
      <c r="N877" s="6" t="s">
        <v>621</v>
      </c>
      <c r="O877" s="8">
        <v>44603</v>
      </c>
      <c r="P877" s="7">
        <v>1</v>
      </c>
      <c r="Q877" s="7">
        <v>11.94</v>
      </c>
      <c r="S877" t="s">
        <v>621</v>
      </c>
      <c r="T877" s="8">
        <v>44603</v>
      </c>
      <c r="U877">
        <v>1</v>
      </c>
      <c r="V877">
        <v>11.94</v>
      </c>
      <c r="W877" s="7">
        <v>190</v>
      </c>
      <c r="X877">
        <f t="shared" si="66"/>
        <v>8</v>
      </c>
      <c r="Y877">
        <f t="shared" si="67"/>
        <v>0</v>
      </c>
      <c r="Z877">
        <f t="shared" si="68"/>
        <v>2</v>
      </c>
      <c r="AA877" s="10">
        <f t="shared" si="69"/>
        <v>3.3333333333333335</v>
      </c>
      <c r="AB877"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Need Attention</v>
      </c>
      <c r="AC877" t="str">
        <f>_xlfn.XLOOKUP(table_RFM_processed[[#This Row],[Customer ID]],table_RFM_preprocess[Customer ID],table_RFM_preprocess[Loyalty Card],,0)</f>
        <v>Yes</v>
      </c>
    </row>
    <row r="878" spans="1:29" x14ac:dyDescent="0.25">
      <c r="A878" s="2" t="s">
        <v>5439</v>
      </c>
      <c r="B878" s="3">
        <v>44253</v>
      </c>
      <c r="C878" s="2" t="s">
        <v>5440</v>
      </c>
      <c r="D878" t="s">
        <v>6160</v>
      </c>
      <c r="E878" s="2">
        <v>5</v>
      </c>
      <c r="F878" s="2" t="str">
        <f>_xlfn.XLOOKUP(C878,customers!$A$2:$A$1001,customers!$B$2:$B$1001,,0)</f>
        <v>Orazio Comber</v>
      </c>
      <c r="G878" s="2" t="str">
        <f>_xlfn.XLOOKUP(C878,customers!$A$1:$A$1001,customers!$G$1:$G$1001,,0)</f>
        <v>Ireland</v>
      </c>
      <c r="H878" t="str">
        <f>INDEX(products!$A$1:$G$49,MATCH(RFM_prep!$D878,products!$A$1:$A$49,0),MATCH(RFM_prep!H$2,products!$A$1:$G$1,0))</f>
        <v>Lib</v>
      </c>
      <c r="I878">
        <f>INDEX(products!$A$1:$G$49,MATCH(RFM_prep!$D878,products!$A$1:$A$49,0),MATCH(RFM_prep!I$2,products!$A$1:$G$1,0))</f>
        <v>8.73</v>
      </c>
      <c r="J878">
        <f>I878*E878</f>
        <v>43.650000000000006</v>
      </c>
      <c r="K878" t="str">
        <f>_xlfn.XLOOKUP(C878,customers!$A$2:$A$1001,customers!$I$2:$I$1001,,0)</f>
        <v>No</v>
      </c>
      <c r="L878" t="str">
        <f t="shared" si="65"/>
        <v>540</v>
      </c>
      <c r="N878" s="6" t="s">
        <v>3511</v>
      </c>
      <c r="O878" s="8">
        <v>44563</v>
      </c>
      <c r="P878" s="7">
        <v>1</v>
      </c>
      <c r="Q878" s="7">
        <v>45.769999999999996</v>
      </c>
      <c r="S878" t="s">
        <v>3511</v>
      </c>
      <c r="T878" s="8">
        <v>44563</v>
      </c>
      <c r="U878">
        <v>1</v>
      </c>
      <c r="V878">
        <v>45.769999999999996</v>
      </c>
      <c r="W878" s="7">
        <v>230</v>
      </c>
      <c r="X878">
        <f t="shared" si="66"/>
        <v>8</v>
      </c>
      <c r="Y878">
        <f t="shared" si="67"/>
        <v>0</v>
      </c>
      <c r="Z878">
        <f t="shared" si="68"/>
        <v>6</v>
      </c>
      <c r="AA878" s="10">
        <f t="shared" si="69"/>
        <v>4.666666666666667</v>
      </c>
      <c r="AB878"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Need Attention</v>
      </c>
      <c r="AC878" t="str">
        <f>_xlfn.XLOOKUP(table_RFM_processed[[#This Row],[Customer ID]],table_RFM_preprocess[Customer ID],table_RFM_preprocess[Loyalty Card],,0)</f>
        <v>Yes</v>
      </c>
    </row>
    <row r="879" spans="1:29" x14ac:dyDescent="0.25">
      <c r="A879" s="2" t="s">
        <v>5439</v>
      </c>
      <c r="B879" s="3">
        <v>44253</v>
      </c>
      <c r="C879" s="2" t="s">
        <v>5440</v>
      </c>
      <c r="D879" t="s">
        <v>6180</v>
      </c>
      <c r="E879" s="2">
        <v>6</v>
      </c>
      <c r="F879" s="2" t="str">
        <f>_xlfn.XLOOKUP(C879,customers!$A$2:$A$1001,customers!$B$2:$B$1001,,0)</f>
        <v>Orazio Comber</v>
      </c>
      <c r="G879" s="2" t="str">
        <f>_xlfn.XLOOKUP(C879,customers!$A$1:$A$1001,customers!$G$1:$G$1001,,0)</f>
        <v>Ireland</v>
      </c>
      <c r="H879" t="str">
        <f>INDEX(products!$A$1:$G$49,MATCH(RFM_prep!$D879,products!$A$1:$A$49,0),MATCH(RFM_prep!H$2,products!$A$1:$G$1,0))</f>
        <v>Ara</v>
      </c>
      <c r="I879">
        <f>INDEX(products!$A$1:$G$49,MATCH(RFM_prep!$D879,products!$A$1:$A$49,0),MATCH(RFM_prep!I$2,products!$A$1:$G$1,0))</f>
        <v>7.77</v>
      </c>
      <c r="J879">
        <f>I879*E879</f>
        <v>46.62</v>
      </c>
      <c r="K879" t="str">
        <f>_xlfn.XLOOKUP(C879,customers!$A$2:$A$1001,customers!$I$2:$I$1001,,0)</f>
        <v>No</v>
      </c>
      <c r="L879" t="str">
        <f t="shared" si="65"/>
        <v>540</v>
      </c>
      <c r="N879" s="6" t="s">
        <v>571</v>
      </c>
      <c r="O879" s="8">
        <v>44656</v>
      </c>
      <c r="P879" s="7">
        <v>1</v>
      </c>
      <c r="Q879" s="7">
        <v>11.654999999999999</v>
      </c>
      <c r="S879" t="s">
        <v>571</v>
      </c>
      <c r="T879" s="8">
        <v>44656</v>
      </c>
      <c r="U879">
        <v>1</v>
      </c>
      <c r="V879">
        <v>11.654999999999999</v>
      </c>
      <c r="W879" s="7">
        <v>137</v>
      </c>
      <c r="X879">
        <f t="shared" si="66"/>
        <v>9</v>
      </c>
      <c r="Y879">
        <f t="shared" si="67"/>
        <v>0</v>
      </c>
      <c r="Z879">
        <f t="shared" si="68"/>
        <v>2</v>
      </c>
      <c r="AA879" s="10">
        <f t="shared" si="69"/>
        <v>3.6666666666666665</v>
      </c>
      <c r="AB879"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Need Attention</v>
      </c>
      <c r="AC879" t="str">
        <f>_xlfn.XLOOKUP(table_RFM_processed[[#This Row],[Customer ID]],table_RFM_preprocess[Customer ID],table_RFM_preprocess[Loyalty Card],,0)</f>
        <v>Yes</v>
      </c>
    </row>
    <row r="880" spans="1:29" x14ac:dyDescent="0.25">
      <c r="A880" s="2" t="s">
        <v>5450</v>
      </c>
      <c r="B880" s="3">
        <v>44411</v>
      </c>
      <c r="C880" s="2" t="s">
        <v>5451</v>
      </c>
      <c r="D880" t="s">
        <v>6161</v>
      </c>
      <c r="E880" s="2">
        <v>3</v>
      </c>
      <c r="F880" s="2" t="str">
        <f>_xlfn.XLOOKUP(C880,customers!$A$2:$A$1001,customers!$B$2:$B$1001,,0)</f>
        <v>Zachary Tramel</v>
      </c>
      <c r="G880" s="2" t="str">
        <f>_xlfn.XLOOKUP(C880,customers!$A$1:$A$1001,customers!$G$1:$G$1001,,0)</f>
        <v>United States</v>
      </c>
      <c r="H880" t="str">
        <f>INDEX(products!$A$1:$G$49,MATCH(RFM_prep!$D880,products!$A$1:$A$49,0),MATCH(RFM_prep!H$2,products!$A$1:$G$1,0))</f>
        <v>Lib</v>
      </c>
      <c r="I880">
        <f>INDEX(products!$A$1:$G$49,MATCH(RFM_prep!$D880,products!$A$1:$A$49,0),MATCH(RFM_prep!I$2,products!$A$1:$G$1,0))</f>
        <v>9.51</v>
      </c>
      <c r="J880">
        <f>I880*E880</f>
        <v>28.53</v>
      </c>
      <c r="K880" t="str">
        <f>_xlfn.XLOOKUP(C880,customers!$A$2:$A$1001,customers!$I$2:$I$1001,,0)</f>
        <v>No</v>
      </c>
      <c r="L880" t="str">
        <f t="shared" si="65"/>
        <v>382</v>
      </c>
      <c r="N880" s="6" t="s">
        <v>5571</v>
      </c>
      <c r="O880" s="8">
        <v>44089</v>
      </c>
      <c r="P880" s="7">
        <v>1</v>
      </c>
      <c r="Q880" s="7">
        <v>35.849999999999994</v>
      </c>
      <c r="S880" t="s">
        <v>5571</v>
      </c>
      <c r="T880" s="8">
        <v>44089</v>
      </c>
      <c r="U880">
        <v>1</v>
      </c>
      <c r="V880">
        <v>35.849999999999994</v>
      </c>
      <c r="W880" s="7">
        <v>704</v>
      </c>
      <c r="X880">
        <f t="shared" si="66"/>
        <v>4</v>
      </c>
      <c r="Y880">
        <f t="shared" si="67"/>
        <v>0</v>
      </c>
      <c r="Z880">
        <f t="shared" si="68"/>
        <v>5</v>
      </c>
      <c r="AA880" s="10">
        <f t="shared" si="69"/>
        <v>3</v>
      </c>
      <c r="AB880"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Need Attention</v>
      </c>
      <c r="AC880" t="str">
        <f>_xlfn.XLOOKUP(table_RFM_processed[[#This Row],[Customer ID]],table_RFM_preprocess[Customer ID],table_RFM_preprocess[Loyalty Card],,0)</f>
        <v>No</v>
      </c>
    </row>
    <row r="881" spans="1:29" x14ac:dyDescent="0.25">
      <c r="A881" s="2" t="s">
        <v>5456</v>
      </c>
      <c r="B881" s="3">
        <v>44323</v>
      </c>
      <c r="C881" s="2" t="s">
        <v>5457</v>
      </c>
      <c r="D881" t="s">
        <v>6142</v>
      </c>
      <c r="E881" s="2">
        <v>1</v>
      </c>
      <c r="F881" s="2" t="str">
        <f>_xlfn.XLOOKUP(C881,customers!$A$2:$A$1001,customers!$B$2:$B$1001,,0)</f>
        <v>Izaak Primak</v>
      </c>
      <c r="G881" s="2" t="str">
        <f>_xlfn.XLOOKUP(C881,customers!$A$1:$A$1001,customers!$G$1:$G$1001,,0)</f>
        <v>United States</v>
      </c>
      <c r="H881" t="str">
        <f>INDEX(products!$A$1:$G$49,MATCH(RFM_prep!$D881,products!$A$1:$A$49,0),MATCH(RFM_prep!H$2,products!$A$1:$G$1,0))</f>
        <v>Rob</v>
      </c>
      <c r="I881">
        <f>INDEX(products!$A$1:$G$49,MATCH(RFM_prep!$D881,products!$A$1:$A$49,0),MATCH(RFM_prep!I$2,products!$A$1:$G$1,0))</f>
        <v>27.484999999999996</v>
      </c>
      <c r="J881">
        <f>I881*E881</f>
        <v>27.484999999999996</v>
      </c>
      <c r="K881" t="str">
        <f>_xlfn.XLOOKUP(C881,customers!$A$2:$A$1001,customers!$I$2:$I$1001,,0)</f>
        <v>Yes</v>
      </c>
      <c r="L881" t="str">
        <f t="shared" si="65"/>
        <v>470</v>
      </c>
      <c r="N881" s="6" t="s">
        <v>2080</v>
      </c>
      <c r="O881" s="8">
        <v>44210</v>
      </c>
      <c r="P881" s="7">
        <v>1</v>
      </c>
      <c r="Q881" s="7">
        <v>59.4</v>
      </c>
      <c r="S881" t="s">
        <v>2080</v>
      </c>
      <c r="T881" s="8">
        <v>44210</v>
      </c>
      <c r="U881">
        <v>1</v>
      </c>
      <c r="V881">
        <v>59.4</v>
      </c>
      <c r="W881" s="7">
        <v>583</v>
      </c>
      <c r="X881">
        <f t="shared" si="66"/>
        <v>5</v>
      </c>
      <c r="Y881">
        <f t="shared" si="67"/>
        <v>0</v>
      </c>
      <c r="Z881">
        <f t="shared" si="68"/>
        <v>7</v>
      </c>
      <c r="AA881" s="10">
        <f t="shared" si="69"/>
        <v>4</v>
      </c>
      <c r="AB881"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Need Attention</v>
      </c>
      <c r="AC881" t="str">
        <f>_xlfn.XLOOKUP(table_RFM_processed[[#This Row],[Customer ID]],table_RFM_preprocess[Customer ID],table_RFM_preprocess[Loyalty Card],,0)</f>
        <v>Yes</v>
      </c>
    </row>
    <row r="882" spans="1:29" x14ac:dyDescent="0.25">
      <c r="A882" s="2" t="s">
        <v>5461</v>
      </c>
      <c r="B882" s="3">
        <v>43630</v>
      </c>
      <c r="C882" s="2" t="s">
        <v>5462</v>
      </c>
      <c r="D882" t="s">
        <v>6153</v>
      </c>
      <c r="E882" s="2">
        <v>3</v>
      </c>
      <c r="F882" s="2" t="str">
        <f>_xlfn.XLOOKUP(C882,customers!$A$2:$A$1001,customers!$B$2:$B$1001,,0)</f>
        <v>Brittani Thoresbie</v>
      </c>
      <c r="G882" s="2" t="str">
        <f>_xlfn.XLOOKUP(C882,customers!$A$1:$A$1001,customers!$G$1:$G$1001,,0)</f>
        <v>United States</v>
      </c>
      <c r="H882" t="str">
        <f>INDEX(products!$A$1:$G$49,MATCH(RFM_prep!$D882,products!$A$1:$A$49,0),MATCH(RFM_prep!H$2,products!$A$1:$G$1,0))</f>
        <v>Exc</v>
      </c>
      <c r="I882">
        <f>INDEX(products!$A$1:$G$49,MATCH(RFM_prep!$D882,products!$A$1:$A$49,0),MATCH(RFM_prep!I$2,products!$A$1:$G$1,0))</f>
        <v>3.645</v>
      </c>
      <c r="J882">
        <f>I882*E882</f>
        <v>10.935</v>
      </c>
      <c r="K882" t="str">
        <f>_xlfn.XLOOKUP(C882,customers!$A$2:$A$1001,customers!$I$2:$I$1001,,0)</f>
        <v>No</v>
      </c>
      <c r="L882" t="str">
        <f t="shared" si="65"/>
        <v>1163</v>
      </c>
      <c r="N882" s="6" t="s">
        <v>4057</v>
      </c>
      <c r="O882" s="8">
        <v>44049</v>
      </c>
      <c r="P882" s="7">
        <v>1</v>
      </c>
      <c r="Q882" s="7">
        <v>35.64</v>
      </c>
      <c r="S882" t="s">
        <v>4057</v>
      </c>
      <c r="T882" s="8">
        <v>44049</v>
      </c>
      <c r="U882">
        <v>1</v>
      </c>
      <c r="V882">
        <v>35.64</v>
      </c>
      <c r="W882" s="7">
        <v>744</v>
      </c>
      <c r="X882">
        <f t="shared" si="66"/>
        <v>4</v>
      </c>
      <c r="Y882">
        <f t="shared" si="67"/>
        <v>0</v>
      </c>
      <c r="Z882">
        <f t="shared" si="68"/>
        <v>5</v>
      </c>
      <c r="AA882" s="10">
        <f t="shared" si="69"/>
        <v>3</v>
      </c>
      <c r="AB882"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Need Attention</v>
      </c>
      <c r="AC882" t="str">
        <f>_xlfn.XLOOKUP(table_RFM_processed[[#This Row],[Customer ID]],table_RFM_preprocess[Customer ID],table_RFM_preprocess[Loyalty Card],,0)</f>
        <v>No</v>
      </c>
    </row>
    <row r="883" spans="1:29" x14ac:dyDescent="0.25">
      <c r="A883" s="2" t="s">
        <v>5466</v>
      </c>
      <c r="B883" s="3">
        <v>43790</v>
      </c>
      <c r="C883" s="2" t="s">
        <v>5467</v>
      </c>
      <c r="D883" t="s">
        <v>6178</v>
      </c>
      <c r="E883" s="2">
        <v>2</v>
      </c>
      <c r="F883" s="2" t="str">
        <f>_xlfn.XLOOKUP(C883,customers!$A$2:$A$1001,customers!$B$2:$B$1001,,0)</f>
        <v>Constanta Hatfull</v>
      </c>
      <c r="G883" s="2" t="str">
        <f>_xlfn.XLOOKUP(C883,customers!$A$1:$A$1001,customers!$G$1:$G$1001,,0)</f>
        <v>United States</v>
      </c>
      <c r="H883" t="str">
        <f>INDEX(products!$A$1:$G$49,MATCH(RFM_prep!$D883,products!$A$1:$A$49,0),MATCH(RFM_prep!H$2,products!$A$1:$G$1,0))</f>
        <v>Rob</v>
      </c>
      <c r="I883">
        <f>INDEX(products!$A$1:$G$49,MATCH(RFM_prep!$D883,products!$A$1:$A$49,0),MATCH(RFM_prep!I$2,products!$A$1:$G$1,0))</f>
        <v>3.5849999999999995</v>
      </c>
      <c r="J883">
        <f>I883*E883</f>
        <v>7.169999999999999</v>
      </c>
      <c r="K883" t="str">
        <f>_xlfn.XLOOKUP(C883,customers!$A$2:$A$1001,customers!$I$2:$I$1001,,0)</f>
        <v>No</v>
      </c>
      <c r="L883" t="str">
        <f t="shared" si="65"/>
        <v>1003</v>
      </c>
      <c r="N883" s="6" t="s">
        <v>5206</v>
      </c>
      <c r="O883" s="8">
        <v>44141</v>
      </c>
      <c r="P883" s="7">
        <v>1</v>
      </c>
      <c r="Q883" s="7">
        <v>22.884999999999998</v>
      </c>
      <c r="S883" t="s">
        <v>5206</v>
      </c>
      <c r="T883" s="8">
        <v>44141</v>
      </c>
      <c r="U883">
        <v>1</v>
      </c>
      <c r="V883">
        <v>22.884999999999998</v>
      </c>
      <c r="W883" s="7">
        <v>652</v>
      </c>
      <c r="X883">
        <f t="shared" si="66"/>
        <v>4</v>
      </c>
      <c r="Y883">
        <f t="shared" si="67"/>
        <v>0</v>
      </c>
      <c r="Z883">
        <f t="shared" si="68"/>
        <v>4</v>
      </c>
      <c r="AA883" s="10">
        <f t="shared" si="69"/>
        <v>2.6666666666666665</v>
      </c>
      <c r="AB883"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At Risk</v>
      </c>
      <c r="AC883" t="str">
        <f>_xlfn.XLOOKUP(table_RFM_processed[[#This Row],[Customer ID]],table_RFM_preprocess[Customer ID],table_RFM_preprocess[Loyalty Card],,0)</f>
        <v>No</v>
      </c>
    </row>
    <row r="884" spans="1:29" x14ac:dyDescent="0.25">
      <c r="A884" s="2" t="s">
        <v>5472</v>
      </c>
      <c r="B884" s="3">
        <v>44286</v>
      </c>
      <c r="C884" s="2" t="s">
        <v>5473</v>
      </c>
      <c r="D884" t="s">
        <v>6167</v>
      </c>
      <c r="E884" s="2">
        <v>6</v>
      </c>
      <c r="F884" s="2" t="str">
        <f>_xlfn.XLOOKUP(C884,customers!$A$2:$A$1001,customers!$B$2:$B$1001,,0)</f>
        <v>Bobbe Castagneto</v>
      </c>
      <c r="G884" s="2" t="str">
        <f>_xlfn.XLOOKUP(C884,customers!$A$1:$A$1001,customers!$G$1:$G$1001,,0)</f>
        <v>United States</v>
      </c>
      <c r="H884" t="str">
        <f>INDEX(products!$A$1:$G$49,MATCH(RFM_prep!$D884,products!$A$1:$A$49,0),MATCH(RFM_prep!H$2,products!$A$1:$G$1,0))</f>
        <v>Ara</v>
      </c>
      <c r="I884">
        <f>INDEX(products!$A$1:$G$49,MATCH(RFM_prep!$D884,products!$A$1:$A$49,0),MATCH(RFM_prep!I$2,products!$A$1:$G$1,0))</f>
        <v>3.8849999999999998</v>
      </c>
      <c r="J884">
        <f>I884*E884</f>
        <v>23.31</v>
      </c>
      <c r="K884" t="str">
        <f>_xlfn.XLOOKUP(C884,customers!$A$2:$A$1001,customers!$I$2:$I$1001,,0)</f>
        <v>Yes</v>
      </c>
      <c r="L884" t="str">
        <f t="shared" si="65"/>
        <v>507</v>
      </c>
      <c r="N884" s="6" t="s">
        <v>6002</v>
      </c>
      <c r="O884" s="8">
        <v>44538</v>
      </c>
      <c r="P884" s="7">
        <v>1</v>
      </c>
      <c r="Q884" s="7">
        <v>8.9550000000000001</v>
      </c>
      <c r="S884" t="s">
        <v>6002</v>
      </c>
      <c r="T884" s="8">
        <v>44538</v>
      </c>
      <c r="U884">
        <v>1</v>
      </c>
      <c r="V884">
        <v>8.9550000000000001</v>
      </c>
      <c r="W884" s="7">
        <v>255</v>
      </c>
      <c r="X884">
        <f t="shared" si="66"/>
        <v>8</v>
      </c>
      <c r="Y884">
        <f t="shared" si="67"/>
        <v>0</v>
      </c>
      <c r="Z884">
        <f t="shared" si="68"/>
        <v>1</v>
      </c>
      <c r="AA884" s="10">
        <f t="shared" si="69"/>
        <v>3</v>
      </c>
      <c r="AB884"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Need Attention</v>
      </c>
      <c r="AC884" t="str">
        <f>_xlfn.XLOOKUP(table_RFM_processed[[#This Row],[Customer ID]],table_RFM_preprocess[Customer ID],table_RFM_preprocess[Loyalty Card],,0)</f>
        <v>Yes</v>
      </c>
    </row>
    <row r="885" spans="1:29" x14ac:dyDescent="0.25">
      <c r="A885" s="2" t="s">
        <v>5477</v>
      </c>
      <c r="B885" s="3">
        <v>43647</v>
      </c>
      <c r="C885" s="2" t="s">
        <v>5526</v>
      </c>
      <c r="D885" t="s">
        <v>6168</v>
      </c>
      <c r="E885" s="2">
        <v>5</v>
      </c>
      <c r="F885" s="2" t="str">
        <f>_xlfn.XLOOKUP(C885,customers!$A$2:$A$1001,customers!$B$2:$B$1001,,0)</f>
        <v>Kippie Marrison</v>
      </c>
      <c r="G885" s="2" t="str">
        <f>_xlfn.XLOOKUP(C885,customers!$A$1:$A$1001,customers!$G$1:$G$1001,,0)</f>
        <v>United States</v>
      </c>
      <c r="H885" t="str">
        <f>INDEX(products!$A$1:$G$49,MATCH(RFM_prep!$D885,products!$A$1:$A$49,0),MATCH(RFM_prep!H$2,products!$A$1:$G$1,0))</f>
        <v>Ara</v>
      </c>
      <c r="I885">
        <f>INDEX(products!$A$1:$G$49,MATCH(RFM_prep!$D885,products!$A$1:$A$49,0),MATCH(RFM_prep!I$2,products!$A$1:$G$1,0))</f>
        <v>22.884999999999998</v>
      </c>
      <c r="J885">
        <f>I885*E885</f>
        <v>114.42499999999998</v>
      </c>
      <c r="K885" t="str">
        <f>_xlfn.XLOOKUP(C885,customers!$A$2:$A$1001,customers!$I$2:$I$1001,,0)</f>
        <v>Yes</v>
      </c>
      <c r="L885" t="str">
        <f t="shared" si="65"/>
        <v>1146</v>
      </c>
      <c r="N885" s="6" t="s">
        <v>2308</v>
      </c>
      <c r="O885" s="8">
        <v>44182</v>
      </c>
      <c r="P885" s="7">
        <v>1</v>
      </c>
      <c r="Q885" s="7">
        <v>23.31</v>
      </c>
      <c r="S885" t="s">
        <v>2308</v>
      </c>
      <c r="T885" s="8">
        <v>44182</v>
      </c>
      <c r="U885">
        <v>1</v>
      </c>
      <c r="V885">
        <v>23.31</v>
      </c>
      <c r="W885" s="7">
        <v>611</v>
      </c>
      <c r="X885">
        <f t="shared" si="66"/>
        <v>5</v>
      </c>
      <c r="Y885">
        <f t="shared" si="67"/>
        <v>0</v>
      </c>
      <c r="Z885">
        <f t="shared" si="68"/>
        <v>4</v>
      </c>
      <c r="AA885" s="10">
        <f t="shared" si="69"/>
        <v>3</v>
      </c>
      <c r="AB885"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Need Attention</v>
      </c>
      <c r="AC885" t="str">
        <f>_xlfn.XLOOKUP(table_RFM_processed[[#This Row],[Customer ID]],table_RFM_preprocess[Customer ID],table_RFM_preprocess[Loyalty Card],,0)</f>
        <v>No</v>
      </c>
    </row>
    <row r="886" spans="1:29" x14ac:dyDescent="0.25">
      <c r="A886" s="2" t="s">
        <v>5483</v>
      </c>
      <c r="B886" s="3">
        <v>43956</v>
      </c>
      <c r="C886" s="2" t="s">
        <v>5484</v>
      </c>
      <c r="D886" t="s">
        <v>6175</v>
      </c>
      <c r="E886" s="2">
        <v>3</v>
      </c>
      <c r="F886" s="2" t="str">
        <f>_xlfn.XLOOKUP(C886,customers!$A$2:$A$1001,customers!$B$2:$B$1001,,0)</f>
        <v>Lindon Agnolo</v>
      </c>
      <c r="G886" s="2" t="str">
        <f>_xlfn.XLOOKUP(C886,customers!$A$1:$A$1001,customers!$G$1:$G$1001,,0)</f>
        <v>United States</v>
      </c>
      <c r="H886" t="str">
        <f>INDEX(products!$A$1:$G$49,MATCH(RFM_prep!$D886,products!$A$1:$A$49,0),MATCH(RFM_prep!H$2,products!$A$1:$G$1,0))</f>
        <v>Ara</v>
      </c>
      <c r="I886">
        <f>INDEX(products!$A$1:$G$49,MATCH(RFM_prep!$D886,products!$A$1:$A$49,0),MATCH(RFM_prep!I$2,products!$A$1:$G$1,0))</f>
        <v>25.874999999999996</v>
      </c>
      <c r="J886">
        <f>I886*E886</f>
        <v>77.624999999999986</v>
      </c>
      <c r="K886" t="str">
        <f>_xlfn.XLOOKUP(C886,customers!$A$2:$A$1001,customers!$I$2:$I$1001,,0)</f>
        <v>Yes</v>
      </c>
      <c r="L886" t="str">
        <f t="shared" si="65"/>
        <v>837</v>
      </c>
      <c r="N886" s="6" t="s">
        <v>5091</v>
      </c>
      <c r="O886" s="8">
        <v>43573</v>
      </c>
      <c r="P886" s="7">
        <v>1</v>
      </c>
      <c r="Q886" s="7">
        <v>8.91</v>
      </c>
      <c r="S886" t="s">
        <v>5091</v>
      </c>
      <c r="T886" s="8">
        <v>43573</v>
      </c>
      <c r="U886">
        <v>1</v>
      </c>
      <c r="V886">
        <v>8.91</v>
      </c>
      <c r="W886" s="7">
        <v>1220</v>
      </c>
      <c r="X886">
        <f t="shared" si="66"/>
        <v>1</v>
      </c>
      <c r="Y886">
        <f t="shared" si="67"/>
        <v>0</v>
      </c>
      <c r="Z886">
        <f t="shared" si="68"/>
        <v>1</v>
      </c>
      <c r="AA886" s="10">
        <f t="shared" si="69"/>
        <v>0.66666666666666663</v>
      </c>
      <c r="AB886"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Lost</v>
      </c>
      <c r="AC886" t="str">
        <f>_xlfn.XLOOKUP(table_RFM_processed[[#This Row],[Customer ID]],table_RFM_preprocess[Customer ID],table_RFM_preprocess[Loyalty Card],,0)</f>
        <v>No</v>
      </c>
    </row>
    <row r="887" spans="1:29" x14ac:dyDescent="0.25">
      <c r="A887" s="2" t="s">
        <v>5489</v>
      </c>
      <c r="B887" s="3">
        <v>43941</v>
      </c>
      <c r="C887" s="2" t="s">
        <v>5490</v>
      </c>
      <c r="D887" t="s">
        <v>6172</v>
      </c>
      <c r="E887" s="2">
        <v>1</v>
      </c>
      <c r="F887" s="2" t="str">
        <f>_xlfn.XLOOKUP(C887,customers!$A$2:$A$1001,customers!$B$2:$B$1001,,0)</f>
        <v>Delainey Kiddy</v>
      </c>
      <c r="G887" s="2" t="str">
        <f>_xlfn.XLOOKUP(C887,customers!$A$1:$A$1001,customers!$G$1:$G$1001,,0)</f>
        <v>United States</v>
      </c>
      <c r="H887" t="str">
        <f>INDEX(products!$A$1:$G$49,MATCH(RFM_prep!$D887,products!$A$1:$A$49,0),MATCH(RFM_prep!H$2,products!$A$1:$G$1,0))</f>
        <v>Rob</v>
      </c>
      <c r="I887">
        <f>INDEX(products!$A$1:$G$49,MATCH(RFM_prep!$D887,products!$A$1:$A$49,0),MATCH(RFM_prep!I$2,products!$A$1:$G$1,0))</f>
        <v>5.3699999999999992</v>
      </c>
      <c r="J887">
        <f>I887*E887</f>
        <v>5.3699999999999992</v>
      </c>
      <c r="K887" t="str">
        <f>_xlfn.XLOOKUP(C887,customers!$A$2:$A$1001,customers!$I$2:$I$1001,,0)</f>
        <v>Yes</v>
      </c>
      <c r="L887" t="str">
        <f t="shared" si="65"/>
        <v>852</v>
      </c>
      <c r="N887" s="6" t="s">
        <v>1408</v>
      </c>
      <c r="O887" s="8">
        <v>43619</v>
      </c>
      <c r="P887" s="7">
        <v>1</v>
      </c>
      <c r="Q887" s="7">
        <v>16.11</v>
      </c>
      <c r="S887" t="s">
        <v>1408</v>
      </c>
      <c r="T887" s="8">
        <v>43619</v>
      </c>
      <c r="U887">
        <v>1</v>
      </c>
      <c r="V887">
        <v>16.11</v>
      </c>
      <c r="W887" s="7">
        <v>1174</v>
      </c>
      <c r="X887">
        <f t="shared" si="66"/>
        <v>2</v>
      </c>
      <c r="Y887">
        <f t="shared" si="67"/>
        <v>0</v>
      </c>
      <c r="Z887">
        <f t="shared" si="68"/>
        <v>2</v>
      </c>
      <c r="AA887" s="10">
        <f t="shared" si="69"/>
        <v>1.3333333333333333</v>
      </c>
      <c r="AB887"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At Risk</v>
      </c>
      <c r="AC887" t="str">
        <f>_xlfn.XLOOKUP(table_RFM_processed[[#This Row],[Customer ID]],table_RFM_preprocess[Customer ID],table_RFM_preprocess[Loyalty Card],,0)</f>
        <v>No</v>
      </c>
    </row>
    <row r="888" spans="1:29" x14ac:dyDescent="0.25">
      <c r="A888" s="2" t="s">
        <v>5495</v>
      </c>
      <c r="B888" s="3">
        <v>43664</v>
      </c>
      <c r="C888" s="2" t="s">
        <v>5496</v>
      </c>
      <c r="D888" t="s">
        <v>6149</v>
      </c>
      <c r="E888" s="2">
        <v>6</v>
      </c>
      <c r="F888" s="2" t="str">
        <f>_xlfn.XLOOKUP(C888,customers!$A$2:$A$1001,customers!$B$2:$B$1001,,0)</f>
        <v>Helli Petroulis</v>
      </c>
      <c r="G888" s="2" t="str">
        <f>_xlfn.XLOOKUP(C888,customers!$A$1:$A$1001,customers!$G$1:$G$1001,,0)</f>
        <v>Ireland</v>
      </c>
      <c r="H888" t="str">
        <f>INDEX(products!$A$1:$G$49,MATCH(RFM_prep!$D888,products!$A$1:$A$49,0),MATCH(RFM_prep!H$2,products!$A$1:$G$1,0))</f>
        <v>Rob</v>
      </c>
      <c r="I888">
        <f>INDEX(products!$A$1:$G$49,MATCH(RFM_prep!$D888,products!$A$1:$A$49,0),MATCH(RFM_prep!I$2,products!$A$1:$G$1,0))</f>
        <v>20.584999999999997</v>
      </c>
      <c r="J888">
        <f>I888*E888</f>
        <v>123.50999999999999</v>
      </c>
      <c r="K888" t="str">
        <f>_xlfn.XLOOKUP(C888,customers!$A$2:$A$1001,customers!$I$2:$I$1001,,0)</f>
        <v>No</v>
      </c>
      <c r="L888" t="str">
        <f t="shared" si="65"/>
        <v>1129</v>
      </c>
      <c r="N888" s="6" t="s">
        <v>4430</v>
      </c>
      <c r="O888" s="8">
        <v>44547</v>
      </c>
      <c r="P888" s="7">
        <v>1</v>
      </c>
      <c r="Q888" s="7">
        <v>20.25</v>
      </c>
      <c r="S888" t="s">
        <v>4430</v>
      </c>
      <c r="T888" s="8">
        <v>44547</v>
      </c>
      <c r="U888">
        <v>1</v>
      </c>
      <c r="V888">
        <v>20.25</v>
      </c>
      <c r="W888" s="7">
        <v>246</v>
      </c>
      <c r="X888">
        <f t="shared" si="66"/>
        <v>8</v>
      </c>
      <c r="Y888">
        <f t="shared" si="67"/>
        <v>0</v>
      </c>
      <c r="Z888">
        <f t="shared" si="68"/>
        <v>2</v>
      </c>
      <c r="AA888" s="10">
        <f t="shared" si="69"/>
        <v>3.3333333333333335</v>
      </c>
      <c r="AB888"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Need Attention</v>
      </c>
      <c r="AC888" t="str">
        <f>_xlfn.XLOOKUP(table_RFM_processed[[#This Row],[Customer ID]],table_RFM_preprocess[Customer ID],table_RFM_preprocess[Loyalty Card],,0)</f>
        <v>No</v>
      </c>
    </row>
    <row r="889" spans="1:29" x14ac:dyDescent="0.25">
      <c r="A889" s="2" t="s">
        <v>5501</v>
      </c>
      <c r="B889" s="3">
        <v>44518</v>
      </c>
      <c r="C889" s="2" t="s">
        <v>5502</v>
      </c>
      <c r="D889" t="s">
        <v>6160</v>
      </c>
      <c r="E889" s="2">
        <v>2</v>
      </c>
      <c r="F889" s="2" t="str">
        <f>_xlfn.XLOOKUP(C889,customers!$A$2:$A$1001,customers!$B$2:$B$1001,,0)</f>
        <v>Marty Scholl</v>
      </c>
      <c r="G889" s="2" t="str">
        <f>_xlfn.XLOOKUP(C889,customers!$A$1:$A$1001,customers!$G$1:$G$1001,,0)</f>
        <v>United States</v>
      </c>
      <c r="H889" t="str">
        <f>INDEX(products!$A$1:$G$49,MATCH(RFM_prep!$D889,products!$A$1:$A$49,0),MATCH(RFM_prep!H$2,products!$A$1:$G$1,0))</f>
        <v>Lib</v>
      </c>
      <c r="I889">
        <f>INDEX(products!$A$1:$G$49,MATCH(RFM_prep!$D889,products!$A$1:$A$49,0),MATCH(RFM_prep!I$2,products!$A$1:$G$1,0))</f>
        <v>8.73</v>
      </c>
      <c r="J889">
        <f>I889*E889</f>
        <v>17.46</v>
      </c>
      <c r="K889" t="str">
        <f>_xlfn.XLOOKUP(C889,customers!$A$2:$A$1001,customers!$I$2:$I$1001,,0)</f>
        <v>No</v>
      </c>
      <c r="L889" t="str">
        <f t="shared" si="65"/>
        <v>275</v>
      </c>
      <c r="N889" s="6" t="s">
        <v>4968</v>
      </c>
      <c r="O889" s="8">
        <v>43545</v>
      </c>
      <c r="P889" s="7">
        <v>1</v>
      </c>
      <c r="Q889" s="7">
        <v>52.38</v>
      </c>
      <c r="S889" t="s">
        <v>4968</v>
      </c>
      <c r="T889" s="8">
        <v>43545</v>
      </c>
      <c r="U889">
        <v>1</v>
      </c>
      <c r="V889">
        <v>52.38</v>
      </c>
      <c r="W889" s="7">
        <v>1248</v>
      </c>
      <c r="X889">
        <f t="shared" si="66"/>
        <v>1</v>
      </c>
      <c r="Y889">
        <f t="shared" si="67"/>
        <v>0</v>
      </c>
      <c r="Z889">
        <f t="shared" si="68"/>
        <v>6</v>
      </c>
      <c r="AA889" s="10">
        <f t="shared" si="69"/>
        <v>2.3333333333333335</v>
      </c>
      <c r="AB889"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At Risk</v>
      </c>
      <c r="AC889" t="str">
        <f>_xlfn.XLOOKUP(table_RFM_processed[[#This Row],[Customer ID]],table_RFM_preprocess[Customer ID],table_RFM_preprocess[Loyalty Card],,0)</f>
        <v>Yes</v>
      </c>
    </row>
    <row r="890" spans="1:29" x14ac:dyDescent="0.25">
      <c r="A890" s="2" t="s">
        <v>5507</v>
      </c>
      <c r="B890" s="3">
        <v>44002</v>
      </c>
      <c r="C890" s="2" t="s">
        <v>5508</v>
      </c>
      <c r="D890" t="s">
        <v>6184</v>
      </c>
      <c r="E890" s="2">
        <v>3</v>
      </c>
      <c r="F890" s="2" t="str">
        <f>_xlfn.XLOOKUP(C890,customers!$A$2:$A$1001,customers!$B$2:$B$1001,,0)</f>
        <v>Kienan Ferson</v>
      </c>
      <c r="G890" s="2" t="str">
        <f>_xlfn.XLOOKUP(C890,customers!$A$1:$A$1001,customers!$G$1:$G$1001,,0)</f>
        <v>United States</v>
      </c>
      <c r="H890" t="str">
        <f>INDEX(products!$A$1:$G$49,MATCH(RFM_prep!$D890,products!$A$1:$A$49,0),MATCH(RFM_prep!H$2,products!$A$1:$G$1,0))</f>
        <v>Exc</v>
      </c>
      <c r="I890">
        <f>INDEX(products!$A$1:$G$49,MATCH(RFM_prep!$D890,products!$A$1:$A$49,0),MATCH(RFM_prep!I$2,products!$A$1:$G$1,0))</f>
        <v>4.4550000000000001</v>
      </c>
      <c r="J890">
        <f>I890*E890</f>
        <v>13.365</v>
      </c>
      <c r="K890" t="str">
        <f>_xlfn.XLOOKUP(C890,customers!$A$2:$A$1001,customers!$I$2:$I$1001,,0)</f>
        <v>No</v>
      </c>
      <c r="L890" t="str">
        <f t="shared" si="65"/>
        <v>791</v>
      </c>
      <c r="N890" s="6" t="s">
        <v>2347</v>
      </c>
      <c r="O890" s="8">
        <v>44781</v>
      </c>
      <c r="P890" s="7">
        <v>1</v>
      </c>
      <c r="Q890" s="7">
        <v>21.479999999999997</v>
      </c>
      <c r="S890" t="s">
        <v>2347</v>
      </c>
      <c r="T890" s="8">
        <v>44781</v>
      </c>
      <c r="U890">
        <v>1</v>
      </c>
      <c r="V890">
        <v>21.479999999999997</v>
      </c>
      <c r="W890" s="7">
        <v>12</v>
      </c>
      <c r="X890">
        <f t="shared" si="66"/>
        <v>9</v>
      </c>
      <c r="Y890">
        <f t="shared" si="67"/>
        <v>0</v>
      </c>
      <c r="Z890">
        <f t="shared" si="68"/>
        <v>2</v>
      </c>
      <c r="AA890" s="10">
        <f t="shared" si="69"/>
        <v>3.6666666666666665</v>
      </c>
      <c r="AB890"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Need Attention</v>
      </c>
      <c r="AC890" t="str">
        <f>_xlfn.XLOOKUP(table_RFM_processed[[#This Row],[Customer ID]],table_RFM_preprocess[Customer ID],table_RFM_preprocess[Loyalty Card],,0)</f>
        <v>Yes</v>
      </c>
    </row>
    <row r="891" spans="1:29" x14ac:dyDescent="0.25">
      <c r="A891" s="2" t="s">
        <v>5513</v>
      </c>
      <c r="B891" s="3">
        <v>44292</v>
      </c>
      <c r="C891" s="2" t="s">
        <v>5514</v>
      </c>
      <c r="D891" t="s">
        <v>6167</v>
      </c>
      <c r="E891" s="2">
        <v>2</v>
      </c>
      <c r="F891" s="2" t="str">
        <f>_xlfn.XLOOKUP(C891,customers!$A$2:$A$1001,customers!$B$2:$B$1001,,0)</f>
        <v>Blake Kelloway</v>
      </c>
      <c r="G891" s="2" t="str">
        <f>_xlfn.XLOOKUP(C891,customers!$A$1:$A$1001,customers!$G$1:$G$1001,,0)</f>
        <v>United States</v>
      </c>
      <c r="H891" t="str">
        <f>INDEX(products!$A$1:$G$49,MATCH(RFM_prep!$D891,products!$A$1:$A$49,0),MATCH(RFM_prep!H$2,products!$A$1:$G$1,0))</f>
        <v>Ara</v>
      </c>
      <c r="I891">
        <f>INDEX(products!$A$1:$G$49,MATCH(RFM_prep!$D891,products!$A$1:$A$49,0),MATCH(RFM_prep!I$2,products!$A$1:$G$1,0))</f>
        <v>3.8849999999999998</v>
      </c>
      <c r="J891">
        <f>I891*E891</f>
        <v>7.77</v>
      </c>
      <c r="K891" t="str">
        <f>_xlfn.XLOOKUP(C891,customers!$A$2:$A$1001,customers!$I$2:$I$1001,,0)</f>
        <v>Yes</v>
      </c>
      <c r="L891" t="str">
        <f t="shared" si="65"/>
        <v>501</v>
      </c>
      <c r="N891" s="6" t="s">
        <v>5408</v>
      </c>
      <c r="O891" s="8">
        <v>44460</v>
      </c>
      <c r="P891" s="7">
        <v>1</v>
      </c>
      <c r="Q891" s="7">
        <v>7.29</v>
      </c>
      <c r="S891" t="s">
        <v>5408</v>
      </c>
      <c r="T891" s="8">
        <v>44460</v>
      </c>
      <c r="U891">
        <v>1</v>
      </c>
      <c r="V891">
        <v>7.29</v>
      </c>
      <c r="W891" s="7">
        <v>333</v>
      </c>
      <c r="X891">
        <f t="shared" si="66"/>
        <v>7</v>
      </c>
      <c r="Y891">
        <f t="shared" si="67"/>
        <v>0</v>
      </c>
      <c r="Z891">
        <f t="shared" si="68"/>
        <v>1</v>
      </c>
      <c r="AA891" s="10">
        <f t="shared" si="69"/>
        <v>2.6666666666666665</v>
      </c>
      <c r="AB891"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At Risk</v>
      </c>
      <c r="AC891" t="str">
        <f>_xlfn.XLOOKUP(table_RFM_processed[[#This Row],[Customer ID]],table_RFM_preprocess[Customer ID],table_RFM_preprocess[Loyalty Card],,0)</f>
        <v>Yes</v>
      </c>
    </row>
    <row r="892" spans="1:29" x14ac:dyDescent="0.25">
      <c r="A892" s="2" t="s">
        <v>5519</v>
      </c>
      <c r="B892" s="3">
        <v>43633</v>
      </c>
      <c r="C892" s="2" t="s">
        <v>5520</v>
      </c>
      <c r="D892" t="s">
        <v>6163</v>
      </c>
      <c r="E892" s="2">
        <v>1</v>
      </c>
      <c r="F892" s="2" t="str">
        <f>_xlfn.XLOOKUP(C892,customers!$A$2:$A$1001,customers!$B$2:$B$1001,,0)</f>
        <v>Scarlett Oliffe</v>
      </c>
      <c r="G892" s="2" t="str">
        <f>_xlfn.XLOOKUP(C892,customers!$A$1:$A$1001,customers!$G$1:$G$1001,,0)</f>
        <v>United States</v>
      </c>
      <c r="H892" t="str">
        <f>INDEX(products!$A$1:$G$49,MATCH(RFM_prep!$D892,products!$A$1:$A$49,0),MATCH(RFM_prep!H$2,products!$A$1:$G$1,0))</f>
        <v>Rob</v>
      </c>
      <c r="I892">
        <f>INDEX(products!$A$1:$G$49,MATCH(RFM_prep!$D892,products!$A$1:$A$49,0),MATCH(RFM_prep!I$2,products!$A$1:$G$1,0))</f>
        <v>2.6849999999999996</v>
      </c>
      <c r="J892">
        <f>I892*E892</f>
        <v>2.6849999999999996</v>
      </c>
      <c r="K892" t="str">
        <f>_xlfn.XLOOKUP(C892,customers!$A$2:$A$1001,customers!$I$2:$I$1001,,0)</f>
        <v>Yes</v>
      </c>
      <c r="L892" t="str">
        <f t="shared" si="65"/>
        <v>1160</v>
      </c>
      <c r="N892" s="6" t="s">
        <v>4281</v>
      </c>
      <c r="O892" s="8">
        <v>44495</v>
      </c>
      <c r="P892" s="7">
        <v>1</v>
      </c>
      <c r="Q892" s="7">
        <v>59.75</v>
      </c>
      <c r="S892" t="s">
        <v>4281</v>
      </c>
      <c r="T892" s="8">
        <v>44495</v>
      </c>
      <c r="U892">
        <v>1</v>
      </c>
      <c r="V892">
        <v>59.75</v>
      </c>
      <c r="W892" s="7">
        <v>298</v>
      </c>
      <c r="X892">
        <f t="shared" si="66"/>
        <v>7</v>
      </c>
      <c r="Y892">
        <f t="shared" si="67"/>
        <v>0</v>
      </c>
      <c r="Z892">
        <f t="shared" si="68"/>
        <v>7</v>
      </c>
      <c r="AA892" s="10">
        <f t="shared" si="69"/>
        <v>4.666666666666667</v>
      </c>
      <c r="AB892"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Need Attention</v>
      </c>
      <c r="AC892" t="str">
        <f>_xlfn.XLOOKUP(table_RFM_processed[[#This Row],[Customer ID]],table_RFM_preprocess[Customer ID],table_RFM_preprocess[Loyalty Card],,0)</f>
        <v>No</v>
      </c>
    </row>
    <row r="893" spans="1:29" x14ac:dyDescent="0.25">
      <c r="A893" s="2" t="s">
        <v>5525</v>
      </c>
      <c r="B893" s="3">
        <v>44646</v>
      </c>
      <c r="C893" s="2" t="s">
        <v>5526</v>
      </c>
      <c r="D893" t="s">
        <v>6149</v>
      </c>
      <c r="E893" s="2">
        <v>1</v>
      </c>
      <c r="F893" s="2" t="str">
        <f>_xlfn.XLOOKUP(C893,customers!$A$2:$A$1001,customers!$B$2:$B$1001,,0)</f>
        <v>Kippie Marrison</v>
      </c>
      <c r="G893" s="2" t="str">
        <f>_xlfn.XLOOKUP(C893,customers!$A$1:$A$1001,customers!$G$1:$G$1001,,0)</f>
        <v>United States</v>
      </c>
      <c r="H893" t="str">
        <f>INDEX(products!$A$1:$G$49,MATCH(RFM_prep!$D893,products!$A$1:$A$49,0),MATCH(RFM_prep!H$2,products!$A$1:$G$1,0))</f>
        <v>Rob</v>
      </c>
      <c r="I893">
        <f>INDEX(products!$A$1:$G$49,MATCH(RFM_prep!$D893,products!$A$1:$A$49,0),MATCH(RFM_prep!I$2,products!$A$1:$G$1,0))</f>
        <v>20.584999999999997</v>
      </c>
      <c r="J893">
        <f>I893*E893</f>
        <v>20.584999999999997</v>
      </c>
      <c r="K893" t="str">
        <f>_xlfn.XLOOKUP(C893,customers!$A$2:$A$1001,customers!$I$2:$I$1001,,0)</f>
        <v>Yes</v>
      </c>
      <c r="L893" t="str">
        <f t="shared" si="65"/>
        <v>147</v>
      </c>
      <c r="N893" s="6" t="s">
        <v>1879</v>
      </c>
      <c r="O893" s="8">
        <v>44542</v>
      </c>
      <c r="P893" s="7">
        <v>1</v>
      </c>
      <c r="Q893" s="7">
        <v>38.849999999999994</v>
      </c>
      <c r="S893" t="s">
        <v>1879</v>
      </c>
      <c r="T893" s="8">
        <v>44542</v>
      </c>
      <c r="U893">
        <v>1</v>
      </c>
      <c r="V893">
        <v>38.849999999999994</v>
      </c>
      <c r="W893" s="7">
        <v>251</v>
      </c>
      <c r="X893">
        <f t="shared" si="66"/>
        <v>9</v>
      </c>
      <c r="Y893">
        <f t="shared" si="67"/>
        <v>0</v>
      </c>
      <c r="Z893">
        <f t="shared" si="68"/>
        <v>4</v>
      </c>
      <c r="AA893" s="10">
        <f t="shared" si="69"/>
        <v>4.333333333333333</v>
      </c>
      <c r="AB893"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Need Attention</v>
      </c>
      <c r="AC893" t="str">
        <f>_xlfn.XLOOKUP(table_RFM_processed[[#This Row],[Customer ID]],table_RFM_preprocess[Customer ID],table_RFM_preprocess[Loyalty Card],,0)</f>
        <v>No</v>
      </c>
    </row>
    <row r="894" spans="1:29" x14ac:dyDescent="0.25">
      <c r="A894" s="2" t="s">
        <v>5531</v>
      </c>
      <c r="B894" s="3">
        <v>44469</v>
      </c>
      <c r="C894" s="2" t="s">
        <v>5532</v>
      </c>
      <c r="D894" t="s">
        <v>6168</v>
      </c>
      <c r="E894" s="2">
        <v>5</v>
      </c>
      <c r="F894" s="2" t="str">
        <f>_xlfn.XLOOKUP(C894,customers!$A$2:$A$1001,customers!$B$2:$B$1001,,0)</f>
        <v>Celestia Dolohunty</v>
      </c>
      <c r="G894" s="2" t="str">
        <f>_xlfn.XLOOKUP(C894,customers!$A$1:$A$1001,customers!$G$1:$G$1001,,0)</f>
        <v>United States</v>
      </c>
      <c r="H894" t="str">
        <f>INDEX(products!$A$1:$G$49,MATCH(RFM_prep!$D894,products!$A$1:$A$49,0),MATCH(RFM_prep!H$2,products!$A$1:$G$1,0))</f>
        <v>Ara</v>
      </c>
      <c r="I894">
        <f>INDEX(products!$A$1:$G$49,MATCH(RFM_prep!$D894,products!$A$1:$A$49,0),MATCH(RFM_prep!I$2,products!$A$1:$G$1,0))</f>
        <v>22.884999999999998</v>
      </c>
      <c r="J894">
        <f>I894*E894</f>
        <v>114.42499999999998</v>
      </c>
      <c r="K894" t="str">
        <f>_xlfn.XLOOKUP(C894,customers!$A$2:$A$1001,customers!$I$2:$I$1001,,0)</f>
        <v>Yes</v>
      </c>
      <c r="L894" t="str">
        <f t="shared" si="65"/>
        <v>324</v>
      </c>
      <c r="N894" s="6" t="s">
        <v>5610</v>
      </c>
      <c r="O894" s="8">
        <v>43560</v>
      </c>
      <c r="P894" s="7">
        <v>1</v>
      </c>
      <c r="Q894" s="7">
        <v>40.5</v>
      </c>
      <c r="S894" t="s">
        <v>5610</v>
      </c>
      <c r="T894" s="8">
        <v>43560</v>
      </c>
      <c r="U894">
        <v>1</v>
      </c>
      <c r="V894">
        <v>40.5</v>
      </c>
      <c r="W894" s="7">
        <v>1233</v>
      </c>
      <c r="X894">
        <f t="shared" si="66"/>
        <v>1</v>
      </c>
      <c r="Y894">
        <f t="shared" si="67"/>
        <v>0</v>
      </c>
      <c r="Z894">
        <f t="shared" si="68"/>
        <v>4</v>
      </c>
      <c r="AA894" s="10">
        <f t="shared" si="69"/>
        <v>1.6666666666666667</v>
      </c>
      <c r="AB894"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At Risk</v>
      </c>
      <c r="AC894" t="str">
        <f>_xlfn.XLOOKUP(table_RFM_processed[[#This Row],[Customer ID]],table_RFM_preprocess[Customer ID],table_RFM_preprocess[Loyalty Card],,0)</f>
        <v>Yes</v>
      </c>
    </row>
    <row r="895" spans="1:29" x14ac:dyDescent="0.25">
      <c r="A895" s="2" t="s">
        <v>5537</v>
      </c>
      <c r="B895" s="3">
        <v>43635</v>
      </c>
      <c r="C895" s="2" t="s">
        <v>5538</v>
      </c>
      <c r="D895" t="s">
        <v>6156</v>
      </c>
      <c r="E895" s="2">
        <v>5</v>
      </c>
      <c r="F895" s="2" t="str">
        <f>_xlfn.XLOOKUP(C895,customers!$A$2:$A$1001,customers!$B$2:$B$1001,,0)</f>
        <v>Patsy Vasilenko</v>
      </c>
      <c r="G895" s="2" t="str">
        <f>_xlfn.XLOOKUP(C895,customers!$A$1:$A$1001,customers!$G$1:$G$1001,,0)</f>
        <v>United Kingdom</v>
      </c>
      <c r="H895" t="str">
        <f>INDEX(products!$A$1:$G$49,MATCH(RFM_prep!$D895,products!$A$1:$A$49,0),MATCH(RFM_prep!H$2,products!$A$1:$G$1,0))</f>
        <v>Exc</v>
      </c>
      <c r="I895">
        <f>INDEX(products!$A$1:$G$49,MATCH(RFM_prep!$D895,products!$A$1:$A$49,0),MATCH(RFM_prep!I$2,products!$A$1:$G$1,0))</f>
        <v>4.125</v>
      </c>
      <c r="J895">
        <f>I895*E895</f>
        <v>20.625</v>
      </c>
      <c r="K895" t="str">
        <f>_xlfn.XLOOKUP(C895,customers!$A$2:$A$1001,customers!$I$2:$I$1001,,0)</f>
        <v>No</v>
      </c>
      <c r="L895" t="str">
        <f t="shared" si="65"/>
        <v>1158</v>
      </c>
      <c r="N895" s="6" t="s">
        <v>2336</v>
      </c>
      <c r="O895" s="8">
        <v>43579</v>
      </c>
      <c r="P895" s="7">
        <v>1</v>
      </c>
      <c r="Q895" s="7">
        <v>44.75</v>
      </c>
      <c r="S895" t="s">
        <v>2336</v>
      </c>
      <c r="T895" s="8">
        <v>43579</v>
      </c>
      <c r="U895">
        <v>1</v>
      </c>
      <c r="V895">
        <v>44.75</v>
      </c>
      <c r="W895" s="7">
        <v>1214</v>
      </c>
      <c r="X895">
        <f t="shared" si="66"/>
        <v>1</v>
      </c>
      <c r="Y895">
        <f t="shared" si="67"/>
        <v>0</v>
      </c>
      <c r="Z895">
        <f t="shared" si="68"/>
        <v>5</v>
      </c>
      <c r="AA895" s="10">
        <f t="shared" si="69"/>
        <v>2</v>
      </c>
      <c r="AB895"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At Risk</v>
      </c>
      <c r="AC895" t="str">
        <f>_xlfn.XLOOKUP(table_RFM_processed[[#This Row],[Customer ID]],table_RFM_preprocess[Customer ID],table_RFM_preprocess[Loyalty Card],,0)</f>
        <v>Yes</v>
      </c>
    </row>
    <row r="896" spans="1:29" x14ac:dyDescent="0.25">
      <c r="A896" s="2" t="s">
        <v>5543</v>
      </c>
      <c r="B896" s="3">
        <v>44651</v>
      </c>
      <c r="C896" s="2" t="s">
        <v>5544</v>
      </c>
      <c r="D896" t="s">
        <v>6161</v>
      </c>
      <c r="E896" s="2">
        <v>6</v>
      </c>
      <c r="F896" s="2" t="str">
        <f>_xlfn.XLOOKUP(C896,customers!$A$2:$A$1001,customers!$B$2:$B$1001,,0)</f>
        <v>Raphaela Schankelborg</v>
      </c>
      <c r="G896" s="2" t="str">
        <f>_xlfn.XLOOKUP(C896,customers!$A$1:$A$1001,customers!$G$1:$G$1001,,0)</f>
        <v>United States</v>
      </c>
      <c r="H896" t="str">
        <f>INDEX(products!$A$1:$G$49,MATCH(RFM_prep!$D896,products!$A$1:$A$49,0),MATCH(RFM_prep!H$2,products!$A$1:$G$1,0))</f>
        <v>Lib</v>
      </c>
      <c r="I896">
        <f>INDEX(products!$A$1:$G$49,MATCH(RFM_prep!$D896,products!$A$1:$A$49,0),MATCH(RFM_prep!I$2,products!$A$1:$G$1,0))</f>
        <v>9.51</v>
      </c>
      <c r="J896">
        <f>I896*E896</f>
        <v>57.06</v>
      </c>
      <c r="K896" t="str">
        <f>_xlfn.XLOOKUP(C896,customers!$A$2:$A$1001,customers!$I$2:$I$1001,,0)</f>
        <v>Yes</v>
      </c>
      <c r="L896" t="str">
        <f t="shared" si="65"/>
        <v>142</v>
      </c>
      <c r="N896" s="6" t="s">
        <v>4540</v>
      </c>
      <c r="O896" s="8">
        <v>43649</v>
      </c>
      <c r="P896" s="7">
        <v>1</v>
      </c>
      <c r="Q896" s="7">
        <v>68.655000000000001</v>
      </c>
      <c r="S896" t="s">
        <v>4540</v>
      </c>
      <c r="T896" s="8">
        <v>43649</v>
      </c>
      <c r="U896">
        <v>1</v>
      </c>
      <c r="V896">
        <v>68.655000000000001</v>
      </c>
      <c r="W896" s="7">
        <v>1144</v>
      </c>
      <c r="X896">
        <f t="shared" si="66"/>
        <v>2</v>
      </c>
      <c r="Y896">
        <f t="shared" si="67"/>
        <v>0</v>
      </c>
      <c r="Z896">
        <f t="shared" si="68"/>
        <v>7</v>
      </c>
      <c r="AA896" s="10">
        <f t="shared" si="69"/>
        <v>3</v>
      </c>
      <c r="AB896"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Need Attention</v>
      </c>
      <c r="AC896" t="str">
        <f>_xlfn.XLOOKUP(table_RFM_processed[[#This Row],[Customer ID]],table_RFM_preprocess[Customer ID],table_RFM_preprocess[Loyalty Card],,0)</f>
        <v>No</v>
      </c>
    </row>
    <row r="897" spans="1:29" x14ac:dyDescent="0.25">
      <c r="A897" s="2" t="s">
        <v>5548</v>
      </c>
      <c r="B897" s="3">
        <v>44016</v>
      </c>
      <c r="C897" s="2" t="s">
        <v>5549</v>
      </c>
      <c r="D897" t="s">
        <v>6149</v>
      </c>
      <c r="E897" s="2">
        <v>4</v>
      </c>
      <c r="F897" s="2" t="str">
        <f>_xlfn.XLOOKUP(C897,customers!$A$2:$A$1001,customers!$B$2:$B$1001,,0)</f>
        <v>Sharity Wickens</v>
      </c>
      <c r="G897" s="2" t="str">
        <f>_xlfn.XLOOKUP(C897,customers!$A$1:$A$1001,customers!$G$1:$G$1001,,0)</f>
        <v>Ireland</v>
      </c>
      <c r="H897" t="str">
        <f>INDEX(products!$A$1:$G$49,MATCH(RFM_prep!$D897,products!$A$1:$A$49,0),MATCH(RFM_prep!H$2,products!$A$1:$G$1,0))</f>
        <v>Rob</v>
      </c>
      <c r="I897">
        <f>INDEX(products!$A$1:$G$49,MATCH(RFM_prep!$D897,products!$A$1:$A$49,0),MATCH(RFM_prep!I$2,products!$A$1:$G$1,0))</f>
        <v>20.584999999999997</v>
      </c>
      <c r="J897">
        <f>I897*E897</f>
        <v>82.339999999999989</v>
      </c>
      <c r="K897" t="str">
        <f>_xlfn.XLOOKUP(C897,customers!$A$2:$A$1001,customers!$I$2:$I$1001,,0)</f>
        <v>Yes</v>
      </c>
      <c r="L897" t="str">
        <f t="shared" si="65"/>
        <v>777</v>
      </c>
      <c r="N897" s="6" t="s">
        <v>1402</v>
      </c>
      <c r="O897" s="8">
        <v>44515</v>
      </c>
      <c r="P897" s="7">
        <v>1</v>
      </c>
      <c r="Q897" s="7">
        <v>21.87</v>
      </c>
      <c r="S897" t="s">
        <v>1402</v>
      </c>
      <c r="T897" s="8">
        <v>44515</v>
      </c>
      <c r="U897">
        <v>1</v>
      </c>
      <c r="V897">
        <v>21.87</v>
      </c>
      <c r="W897" s="7">
        <v>278</v>
      </c>
      <c r="X897">
        <f t="shared" si="66"/>
        <v>8</v>
      </c>
      <c r="Y897">
        <f t="shared" si="67"/>
        <v>0</v>
      </c>
      <c r="Z897">
        <f t="shared" si="68"/>
        <v>3</v>
      </c>
      <c r="AA897" s="10">
        <f t="shared" si="69"/>
        <v>3.6666666666666665</v>
      </c>
      <c r="AB897"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Need Attention</v>
      </c>
      <c r="AC897" t="str">
        <f>_xlfn.XLOOKUP(table_RFM_processed[[#This Row],[Customer ID]],table_RFM_preprocess[Customer ID],table_RFM_preprocess[Loyalty Card],,0)</f>
        <v>Yes</v>
      </c>
    </row>
    <row r="898" spans="1:29" x14ac:dyDescent="0.25">
      <c r="A898" s="2" t="s">
        <v>5553</v>
      </c>
      <c r="B898" s="3">
        <v>44521</v>
      </c>
      <c r="C898" s="2" t="s">
        <v>5554</v>
      </c>
      <c r="D898" t="s">
        <v>6166</v>
      </c>
      <c r="E898" s="2">
        <v>5</v>
      </c>
      <c r="F898" s="2" t="str">
        <f>_xlfn.XLOOKUP(C898,customers!$A$2:$A$1001,customers!$B$2:$B$1001,,0)</f>
        <v>Derick Snow</v>
      </c>
      <c r="G898" s="2" t="str">
        <f>_xlfn.XLOOKUP(C898,customers!$A$1:$A$1001,customers!$G$1:$G$1001,,0)</f>
        <v>United States</v>
      </c>
      <c r="H898" t="str">
        <f>INDEX(products!$A$1:$G$49,MATCH(RFM_prep!$D898,products!$A$1:$A$49,0),MATCH(RFM_prep!H$2,products!$A$1:$G$1,0))</f>
        <v>Exc</v>
      </c>
      <c r="I898">
        <f>INDEX(products!$A$1:$G$49,MATCH(RFM_prep!$D898,products!$A$1:$A$49,0),MATCH(RFM_prep!I$2,products!$A$1:$G$1,0))</f>
        <v>31.624999999999996</v>
      </c>
      <c r="J898">
        <f>I898*E898</f>
        <v>158.12499999999997</v>
      </c>
      <c r="K898" t="str">
        <f>_xlfn.XLOOKUP(C898,customers!$A$2:$A$1001,customers!$I$2:$I$1001,,0)</f>
        <v>No</v>
      </c>
      <c r="L898" t="str">
        <f t="shared" si="65"/>
        <v>272</v>
      </c>
      <c r="N898" s="6" t="s">
        <v>5041</v>
      </c>
      <c r="O898" s="8">
        <v>44713</v>
      </c>
      <c r="P898" s="7">
        <v>1</v>
      </c>
      <c r="Q898" s="7">
        <v>5.97</v>
      </c>
      <c r="S898" t="s">
        <v>5041</v>
      </c>
      <c r="T898" s="8">
        <v>44713</v>
      </c>
      <c r="U898">
        <v>1</v>
      </c>
      <c r="V898">
        <v>5.97</v>
      </c>
      <c r="W898" s="7">
        <v>80</v>
      </c>
      <c r="X898">
        <f t="shared" si="66"/>
        <v>9</v>
      </c>
      <c r="Y898">
        <f t="shared" si="67"/>
        <v>0</v>
      </c>
      <c r="Z898">
        <f t="shared" si="68"/>
        <v>1</v>
      </c>
      <c r="AA898" s="10">
        <f t="shared" si="69"/>
        <v>3.3333333333333335</v>
      </c>
      <c r="AB898"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Need Attention</v>
      </c>
      <c r="AC898" t="str">
        <f>_xlfn.XLOOKUP(table_RFM_processed[[#This Row],[Customer ID]],table_RFM_preprocess[Customer ID],table_RFM_preprocess[Loyalty Card],,0)</f>
        <v>No</v>
      </c>
    </row>
    <row r="899" spans="1:29" x14ac:dyDescent="0.25">
      <c r="A899" s="2" t="s">
        <v>5558</v>
      </c>
      <c r="B899" s="3">
        <v>44347</v>
      </c>
      <c r="C899" s="2" t="s">
        <v>5559</v>
      </c>
      <c r="D899" t="s">
        <v>6172</v>
      </c>
      <c r="E899" s="2">
        <v>6</v>
      </c>
      <c r="F899" s="2" t="str">
        <f>_xlfn.XLOOKUP(C899,customers!$A$2:$A$1001,customers!$B$2:$B$1001,,0)</f>
        <v>Baxy Cargen</v>
      </c>
      <c r="G899" s="2" t="str">
        <f>_xlfn.XLOOKUP(C899,customers!$A$1:$A$1001,customers!$G$1:$G$1001,,0)</f>
        <v>United States</v>
      </c>
      <c r="H899" t="str">
        <f>INDEX(products!$A$1:$G$49,MATCH(RFM_prep!$D899,products!$A$1:$A$49,0),MATCH(RFM_prep!H$2,products!$A$1:$G$1,0))</f>
        <v>Rob</v>
      </c>
      <c r="I899">
        <f>INDEX(products!$A$1:$G$49,MATCH(RFM_prep!$D899,products!$A$1:$A$49,0),MATCH(RFM_prep!I$2,products!$A$1:$G$1,0))</f>
        <v>5.3699999999999992</v>
      </c>
      <c r="J899">
        <f>I899*E899</f>
        <v>32.22</v>
      </c>
      <c r="K899" t="str">
        <f>_xlfn.XLOOKUP(C899,customers!$A$2:$A$1001,customers!$I$2:$I$1001,,0)</f>
        <v>Yes</v>
      </c>
      <c r="L899" t="str">
        <f t="shared" ref="L899:L962" si="70">TEXT(DATEDIF(B899, DATE(2022,8,20), "d"), "0")</f>
        <v>446</v>
      </c>
      <c r="N899" s="6" t="s">
        <v>4366</v>
      </c>
      <c r="O899" s="8">
        <v>44330</v>
      </c>
      <c r="P899" s="7">
        <v>1</v>
      </c>
      <c r="Q899" s="7">
        <v>8.0549999999999997</v>
      </c>
      <c r="S899" t="s">
        <v>4366</v>
      </c>
      <c r="T899" s="8">
        <v>44330</v>
      </c>
      <c r="U899">
        <v>1</v>
      </c>
      <c r="V899">
        <v>8.0549999999999997</v>
      </c>
      <c r="W899" s="7">
        <v>463</v>
      </c>
      <c r="X899">
        <f t="shared" si="66"/>
        <v>8</v>
      </c>
      <c r="Y899">
        <f t="shared" si="67"/>
        <v>0</v>
      </c>
      <c r="Z899">
        <f t="shared" si="68"/>
        <v>1</v>
      </c>
      <c r="AA899" s="10">
        <f t="shared" si="69"/>
        <v>3</v>
      </c>
      <c r="AB899"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Need Attention</v>
      </c>
      <c r="AC899" t="str">
        <f>_xlfn.XLOOKUP(table_RFM_processed[[#This Row],[Customer ID]],table_RFM_preprocess[Customer ID],table_RFM_preprocess[Loyalty Card],,0)</f>
        <v>Yes</v>
      </c>
    </row>
    <row r="900" spans="1:29" x14ac:dyDescent="0.25">
      <c r="A900" s="2" t="s">
        <v>5564</v>
      </c>
      <c r="B900" s="3">
        <v>43932</v>
      </c>
      <c r="C900" s="2" t="s">
        <v>5565</v>
      </c>
      <c r="D900" t="s">
        <v>6183</v>
      </c>
      <c r="E900" s="2">
        <v>2</v>
      </c>
      <c r="F900" s="2" t="str">
        <f>_xlfn.XLOOKUP(C900,customers!$A$2:$A$1001,customers!$B$2:$B$1001,,0)</f>
        <v>Ryann Stickler</v>
      </c>
      <c r="G900" s="2" t="str">
        <f>_xlfn.XLOOKUP(C900,customers!$A$1:$A$1001,customers!$G$1:$G$1001,,0)</f>
        <v>United Kingdom</v>
      </c>
      <c r="H900" t="str">
        <f>INDEX(products!$A$1:$G$49,MATCH(RFM_prep!$D900,products!$A$1:$A$49,0),MATCH(RFM_prep!H$2,products!$A$1:$G$1,0))</f>
        <v>Exc</v>
      </c>
      <c r="I900">
        <f>INDEX(products!$A$1:$G$49,MATCH(RFM_prep!$D900,products!$A$1:$A$49,0),MATCH(RFM_prep!I$2,products!$A$1:$G$1,0))</f>
        <v>12.15</v>
      </c>
      <c r="J900">
        <f>I900*E900</f>
        <v>24.3</v>
      </c>
      <c r="K900" t="str">
        <f>_xlfn.XLOOKUP(C900,customers!$A$2:$A$1001,customers!$I$2:$I$1001,,0)</f>
        <v>No</v>
      </c>
      <c r="L900" t="str">
        <f t="shared" si="70"/>
        <v>861</v>
      </c>
      <c r="N900" s="6" t="s">
        <v>6031</v>
      </c>
      <c r="O900" s="8">
        <v>43982</v>
      </c>
      <c r="P900" s="7">
        <v>1</v>
      </c>
      <c r="Q900" s="7">
        <v>167.67000000000002</v>
      </c>
      <c r="S900" t="s">
        <v>6031</v>
      </c>
      <c r="T900" s="8">
        <v>43982</v>
      </c>
      <c r="U900">
        <v>1</v>
      </c>
      <c r="V900">
        <v>167.67000000000002</v>
      </c>
      <c r="W900" s="7">
        <v>811</v>
      </c>
      <c r="X900">
        <f t="shared" ref="X900:X915" si="71">9-_xlfn.PERCENTRANK.EXC(W900:W1812,W900,1)*10</f>
        <v>3</v>
      </c>
      <c r="Y900">
        <f t="shared" ref="Y900:Y915" si="72">_xlfn.PERCENTRANK.EXC(U900:U1812,U900,1)*10</f>
        <v>0</v>
      </c>
      <c r="Z900">
        <f t="shared" ref="Z900:Z915" si="73">_xlfn.PERCENTRANK.EXC(V900:V1812,V900,1)*10</f>
        <v>9</v>
      </c>
      <c r="AA900" s="10">
        <f t="shared" ref="AA900:AA915" si="74">AVERAGE(X900,Y900,Z900)</f>
        <v>4</v>
      </c>
      <c r="AB900"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Need Attention</v>
      </c>
      <c r="AC900" t="str">
        <f>_xlfn.XLOOKUP(table_RFM_processed[[#This Row],[Customer ID]],table_RFM_preprocess[Customer ID],table_RFM_preprocess[Loyalty Card],,0)</f>
        <v>Yes</v>
      </c>
    </row>
    <row r="901" spans="1:29" x14ac:dyDescent="0.25">
      <c r="A901" s="2" t="s">
        <v>5570</v>
      </c>
      <c r="B901" s="3">
        <v>44089</v>
      </c>
      <c r="C901" s="2" t="s">
        <v>5571</v>
      </c>
      <c r="D901" t="s">
        <v>6173</v>
      </c>
      <c r="E901" s="2">
        <v>5</v>
      </c>
      <c r="F901" s="2" t="str">
        <f>_xlfn.XLOOKUP(C901,customers!$A$2:$A$1001,customers!$B$2:$B$1001,,0)</f>
        <v>Daryn Cassius</v>
      </c>
      <c r="G901" s="2" t="str">
        <f>_xlfn.XLOOKUP(C901,customers!$A$1:$A$1001,customers!$G$1:$G$1001,,0)</f>
        <v>United States</v>
      </c>
      <c r="H901" t="str">
        <f>INDEX(products!$A$1:$G$49,MATCH(RFM_prep!$D901,products!$A$1:$A$49,0),MATCH(RFM_prep!H$2,products!$A$1:$G$1,0))</f>
        <v>Rob</v>
      </c>
      <c r="I901">
        <f>INDEX(products!$A$1:$G$49,MATCH(RFM_prep!$D901,products!$A$1:$A$49,0),MATCH(RFM_prep!I$2,products!$A$1:$G$1,0))</f>
        <v>7.169999999999999</v>
      </c>
      <c r="J901">
        <f>I901*E901</f>
        <v>35.849999999999994</v>
      </c>
      <c r="K901" t="str">
        <f>_xlfn.XLOOKUP(C901,customers!$A$2:$A$1001,customers!$I$2:$I$1001,,0)</f>
        <v>No</v>
      </c>
      <c r="L901" t="str">
        <f t="shared" si="70"/>
        <v>704</v>
      </c>
      <c r="N901" s="6" t="s">
        <v>4134</v>
      </c>
      <c r="O901" s="8">
        <v>44106</v>
      </c>
      <c r="P901" s="7">
        <v>1</v>
      </c>
      <c r="Q901" s="7">
        <v>68.655000000000001</v>
      </c>
      <c r="S901" t="s">
        <v>4134</v>
      </c>
      <c r="T901" s="8">
        <v>44106</v>
      </c>
      <c r="U901">
        <v>1</v>
      </c>
      <c r="V901">
        <v>68.655000000000001</v>
      </c>
      <c r="W901" s="7">
        <v>687</v>
      </c>
      <c r="X901">
        <f t="shared" si="71"/>
        <v>5</v>
      </c>
      <c r="Y901">
        <f t="shared" si="72"/>
        <v>0</v>
      </c>
      <c r="Z901">
        <f t="shared" si="73"/>
        <v>8</v>
      </c>
      <c r="AA901" s="10">
        <f t="shared" si="74"/>
        <v>4.333333333333333</v>
      </c>
      <c r="AB901"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Need Attention</v>
      </c>
      <c r="AC901" t="str">
        <f>_xlfn.XLOOKUP(table_RFM_processed[[#This Row],[Customer ID]],table_RFM_preprocess[Customer ID],table_RFM_preprocess[Loyalty Card],,0)</f>
        <v>Yes</v>
      </c>
    </row>
    <row r="902" spans="1:29" x14ac:dyDescent="0.25">
      <c r="A902" s="2" t="s">
        <v>5575</v>
      </c>
      <c r="B902" s="3">
        <v>44523</v>
      </c>
      <c r="C902" s="2" t="s">
        <v>5554</v>
      </c>
      <c r="D902" t="s">
        <v>6162</v>
      </c>
      <c r="E902" s="2">
        <v>5</v>
      </c>
      <c r="F902" s="2" t="str">
        <f>_xlfn.XLOOKUP(C902,customers!$A$2:$A$1001,customers!$B$2:$B$1001,,0)</f>
        <v>Derick Snow</v>
      </c>
      <c r="G902" s="2" t="str">
        <f>_xlfn.XLOOKUP(C902,customers!$A$1:$A$1001,customers!$G$1:$G$1001,,0)</f>
        <v>United States</v>
      </c>
      <c r="H902" t="str">
        <f>INDEX(products!$A$1:$G$49,MATCH(RFM_prep!$D902,products!$A$1:$A$49,0),MATCH(RFM_prep!H$2,products!$A$1:$G$1,0))</f>
        <v>Lib</v>
      </c>
      <c r="I902">
        <f>INDEX(products!$A$1:$G$49,MATCH(RFM_prep!$D902,products!$A$1:$A$49,0),MATCH(RFM_prep!I$2,products!$A$1:$G$1,0))</f>
        <v>14.55</v>
      </c>
      <c r="J902">
        <f>I902*E902</f>
        <v>72.75</v>
      </c>
      <c r="K902" t="str">
        <f>_xlfn.XLOOKUP(C902,customers!$A$2:$A$1001,customers!$I$2:$I$1001,,0)</f>
        <v>No</v>
      </c>
      <c r="L902" t="str">
        <f t="shared" si="70"/>
        <v>270</v>
      </c>
      <c r="N902" s="6" t="s">
        <v>1720</v>
      </c>
      <c r="O902" s="8">
        <v>44317</v>
      </c>
      <c r="P902" s="7">
        <v>1</v>
      </c>
      <c r="Q902" s="7">
        <v>56.25</v>
      </c>
      <c r="S902" t="s">
        <v>1720</v>
      </c>
      <c r="T902" s="8">
        <v>44317</v>
      </c>
      <c r="U902">
        <v>1</v>
      </c>
      <c r="V902">
        <v>56.25</v>
      </c>
      <c r="W902" s="7">
        <v>476</v>
      </c>
      <c r="X902">
        <f t="shared" si="71"/>
        <v>7</v>
      </c>
      <c r="Y902">
        <f t="shared" si="72"/>
        <v>0</v>
      </c>
      <c r="Z902">
        <f t="shared" si="73"/>
        <v>6</v>
      </c>
      <c r="AA902" s="10">
        <f t="shared" si="74"/>
        <v>4.333333333333333</v>
      </c>
      <c r="AB902"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Need Attention</v>
      </c>
      <c r="AC902" t="str">
        <f>_xlfn.XLOOKUP(table_RFM_processed[[#This Row],[Customer ID]],table_RFM_preprocess[Customer ID],table_RFM_preprocess[Loyalty Card],,0)</f>
        <v>Yes</v>
      </c>
    </row>
    <row r="903" spans="1:29" x14ac:dyDescent="0.25">
      <c r="A903" s="2" t="s">
        <v>5580</v>
      </c>
      <c r="B903" s="3">
        <v>44584</v>
      </c>
      <c r="C903" s="2" t="s">
        <v>5581</v>
      </c>
      <c r="D903" t="s">
        <v>6170</v>
      </c>
      <c r="E903" s="2">
        <v>3</v>
      </c>
      <c r="F903" s="2" t="str">
        <f>_xlfn.XLOOKUP(C903,customers!$A$2:$A$1001,customers!$B$2:$B$1001,,0)</f>
        <v>Skelly Dolohunty</v>
      </c>
      <c r="G903" s="2" t="str">
        <f>_xlfn.XLOOKUP(C903,customers!$A$1:$A$1001,customers!$G$1:$G$1001,,0)</f>
        <v>Ireland</v>
      </c>
      <c r="H903" t="str">
        <f>INDEX(products!$A$1:$G$49,MATCH(RFM_prep!$D903,products!$A$1:$A$49,0),MATCH(RFM_prep!H$2,products!$A$1:$G$1,0))</f>
        <v>Lib</v>
      </c>
      <c r="I903">
        <f>INDEX(products!$A$1:$G$49,MATCH(RFM_prep!$D903,products!$A$1:$A$49,0),MATCH(RFM_prep!I$2,products!$A$1:$G$1,0))</f>
        <v>15.85</v>
      </c>
      <c r="J903">
        <f>I903*E903</f>
        <v>47.55</v>
      </c>
      <c r="K903" t="str">
        <f>_xlfn.XLOOKUP(C903,customers!$A$2:$A$1001,customers!$I$2:$I$1001,,0)</f>
        <v>No</v>
      </c>
      <c r="L903" t="str">
        <f t="shared" si="70"/>
        <v>209</v>
      </c>
      <c r="N903" s="6" t="s">
        <v>4950</v>
      </c>
      <c r="O903" s="8">
        <v>43485</v>
      </c>
      <c r="P903" s="7">
        <v>1</v>
      </c>
      <c r="Q903" s="7">
        <v>77.699999999999989</v>
      </c>
      <c r="S903" t="s">
        <v>4950</v>
      </c>
      <c r="T903" s="8">
        <v>43485</v>
      </c>
      <c r="U903">
        <v>1</v>
      </c>
      <c r="V903">
        <v>77.699999999999989</v>
      </c>
      <c r="W903" s="7">
        <v>1308</v>
      </c>
      <c r="X903">
        <f t="shared" si="71"/>
        <v>0</v>
      </c>
      <c r="Y903">
        <f t="shared" si="72"/>
        <v>0</v>
      </c>
      <c r="Z903">
        <f t="shared" si="73"/>
        <v>8</v>
      </c>
      <c r="AA903" s="10">
        <f t="shared" si="74"/>
        <v>2.6666666666666665</v>
      </c>
      <c r="AB903"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At Risk</v>
      </c>
      <c r="AC903" t="str">
        <f>_xlfn.XLOOKUP(table_RFM_processed[[#This Row],[Customer ID]],table_RFM_preprocess[Customer ID],table_RFM_preprocess[Loyalty Card],,0)</f>
        <v>No</v>
      </c>
    </row>
    <row r="904" spans="1:29" x14ac:dyDescent="0.25">
      <c r="A904" s="2" t="s">
        <v>5585</v>
      </c>
      <c r="B904" s="3">
        <v>44223</v>
      </c>
      <c r="C904" s="2" t="s">
        <v>5586</v>
      </c>
      <c r="D904" t="s">
        <v>6178</v>
      </c>
      <c r="E904" s="2">
        <v>1</v>
      </c>
      <c r="F904" s="2" t="str">
        <f>_xlfn.XLOOKUP(C904,customers!$A$2:$A$1001,customers!$B$2:$B$1001,,0)</f>
        <v>Drake Jevon</v>
      </c>
      <c r="G904" s="2" t="str">
        <f>_xlfn.XLOOKUP(C904,customers!$A$1:$A$1001,customers!$G$1:$G$1001,,0)</f>
        <v>United States</v>
      </c>
      <c r="H904" t="str">
        <f>INDEX(products!$A$1:$G$49,MATCH(RFM_prep!$D904,products!$A$1:$A$49,0),MATCH(RFM_prep!H$2,products!$A$1:$G$1,0))</f>
        <v>Rob</v>
      </c>
      <c r="I904">
        <f>INDEX(products!$A$1:$G$49,MATCH(RFM_prep!$D904,products!$A$1:$A$49,0),MATCH(RFM_prep!I$2,products!$A$1:$G$1,0))</f>
        <v>3.5849999999999995</v>
      </c>
      <c r="J904">
        <f>I904*E904</f>
        <v>3.5849999999999995</v>
      </c>
      <c r="K904" t="str">
        <f>_xlfn.XLOOKUP(C904,customers!$A$2:$A$1001,customers!$I$2:$I$1001,,0)</f>
        <v>Yes</v>
      </c>
      <c r="L904" t="str">
        <f t="shared" si="70"/>
        <v>570</v>
      </c>
      <c r="N904" s="6" t="s">
        <v>3386</v>
      </c>
      <c r="O904" s="8">
        <v>43535</v>
      </c>
      <c r="P904" s="7">
        <v>1</v>
      </c>
      <c r="Q904" s="7">
        <v>47.55</v>
      </c>
      <c r="S904" t="s">
        <v>3386</v>
      </c>
      <c r="T904" s="8">
        <v>43535</v>
      </c>
      <c r="U904">
        <v>1</v>
      </c>
      <c r="V904">
        <v>47.55</v>
      </c>
      <c r="W904" s="7">
        <v>1258</v>
      </c>
      <c r="X904">
        <f t="shared" si="71"/>
        <v>0</v>
      </c>
      <c r="Y904">
        <f t="shared" si="72"/>
        <v>0</v>
      </c>
      <c r="Z904">
        <f t="shared" si="73"/>
        <v>6</v>
      </c>
      <c r="AA904" s="10">
        <f t="shared" si="74"/>
        <v>2</v>
      </c>
      <c r="AB904"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At Risk</v>
      </c>
      <c r="AC904" t="str">
        <f>_xlfn.XLOOKUP(table_RFM_processed[[#This Row],[Customer ID]],table_RFM_preprocess[Customer ID],table_RFM_preprocess[Loyalty Card],,0)</f>
        <v>No</v>
      </c>
    </row>
    <row r="905" spans="1:29" x14ac:dyDescent="0.25">
      <c r="A905" s="2" t="s">
        <v>5591</v>
      </c>
      <c r="B905" s="3">
        <v>43640</v>
      </c>
      <c r="C905" s="2" t="s">
        <v>5592</v>
      </c>
      <c r="D905" t="s">
        <v>6166</v>
      </c>
      <c r="E905" s="2">
        <v>5</v>
      </c>
      <c r="F905" s="2" t="str">
        <f>_xlfn.XLOOKUP(C905,customers!$A$2:$A$1001,customers!$B$2:$B$1001,,0)</f>
        <v>Hall Ranner</v>
      </c>
      <c r="G905" s="2" t="str">
        <f>_xlfn.XLOOKUP(C905,customers!$A$1:$A$1001,customers!$G$1:$G$1001,,0)</f>
        <v>United States</v>
      </c>
      <c r="H905" t="str">
        <f>INDEX(products!$A$1:$G$49,MATCH(RFM_prep!$D905,products!$A$1:$A$49,0),MATCH(RFM_prep!H$2,products!$A$1:$G$1,0))</f>
        <v>Exc</v>
      </c>
      <c r="I905">
        <f>INDEX(products!$A$1:$G$49,MATCH(RFM_prep!$D905,products!$A$1:$A$49,0),MATCH(RFM_prep!I$2,products!$A$1:$G$1,0))</f>
        <v>31.624999999999996</v>
      </c>
      <c r="J905">
        <f>I905*E905</f>
        <v>158.12499999999997</v>
      </c>
      <c r="K905" t="str">
        <f>_xlfn.XLOOKUP(C905,customers!$A$2:$A$1001,customers!$I$2:$I$1001,,0)</f>
        <v>No</v>
      </c>
      <c r="L905" t="str">
        <f t="shared" si="70"/>
        <v>1153</v>
      </c>
      <c r="N905" s="6" t="s">
        <v>4939</v>
      </c>
      <c r="O905" s="8">
        <v>44305</v>
      </c>
      <c r="P905" s="7">
        <v>1</v>
      </c>
      <c r="Q905" s="7">
        <v>82.5</v>
      </c>
      <c r="S905" t="s">
        <v>4939</v>
      </c>
      <c r="T905" s="8">
        <v>44305</v>
      </c>
      <c r="U905">
        <v>1</v>
      </c>
      <c r="V905">
        <v>82.5</v>
      </c>
      <c r="W905" s="7">
        <v>488</v>
      </c>
      <c r="X905">
        <f t="shared" si="71"/>
        <v>7</v>
      </c>
      <c r="Y905">
        <f t="shared" si="72"/>
        <v>0</v>
      </c>
      <c r="Z905">
        <f t="shared" si="73"/>
        <v>9</v>
      </c>
      <c r="AA905" s="10">
        <f t="shared" si="74"/>
        <v>5.333333333333333</v>
      </c>
      <c r="AB905"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Need Attention</v>
      </c>
      <c r="AC905" t="str">
        <f>_xlfn.XLOOKUP(table_RFM_processed[[#This Row],[Customer ID]],table_RFM_preprocess[Customer ID],table_RFM_preprocess[Loyalty Card],,0)</f>
        <v>Yes</v>
      </c>
    </row>
    <row r="906" spans="1:29" x14ac:dyDescent="0.25">
      <c r="A906" s="2" t="s">
        <v>5597</v>
      </c>
      <c r="B906" s="3">
        <v>43905</v>
      </c>
      <c r="C906" s="2" t="s">
        <v>5598</v>
      </c>
      <c r="D906" t="s">
        <v>6160</v>
      </c>
      <c r="E906" s="2">
        <v>2</v>
      </c>
      <c r="F906" s="2" t="str">
        <f>_xlfn.XLOOKUP(C906,customers!$A$2:$A$1001,customers!$B$2:$B$1001,,0)</f>
        <v>Berkly Imrie</v>
      </c>
      <c r="G906" s="2" t="str">
        <f>_xlfn.XLOOKUP(C906,customers!$A$1:$A$1001,customers!$G$1:$G$1001,,0)</f>
        <v>United States</v>
      </c>
      <c r="H906" t="str">
        <f>INDEX(products!$A$1:$G$49,MATCH(RFM_prep!$D906,products!$A$1:$A$49,0),MATCH(RFM_prep!H$2,products!$A$1:$G$1,0))</f>
        <v>Lib</v>
      </c>
      <c r="I906">
        <f>INDEX(products!$A$1:$G$49,MATCH(RFM_prep!$D906,products!$A$1:$A$49,0),MATCH(RFM_prep!I$2,products!$A$1:$G$1,0))</f>
        <v>8.73</v>
      </c>
      <c r="J906">
        <f>I906*E906</f>
        <v>17.46</v>
      </c>
      <c r="K906" t="str">
        <f>_xlfn.XLOOKUP(C906,customers!$A$2:$A$1001,customers!$I$2:$I$1001,,0)</f>
        <v>No</v>
      </c>
      <c r="L906" t="str">
        <f t="shared" si="70"/>
        <v>888</v>
      </c>
      <c r="N906" s="6" t="s">
        <v>2883</v>
      </c>
      <c r="O906" s="8">
        <v>44428</v>
      </c>
      <c r="P906" s="7">
        <v>1</v>
      </c>
      <c r="Q906" s="7">
        <v>17.899999999999999</v>
      </c>
      <c r="S906" t="s">
        <v>2883</v>
      </c>
      <c r="T906" s="8">
        <v>44428</v>
      </c>
      <c r="U906">
        <v>1</v>
      </c>
      <c r="V906">
        <v>17.899999999999999</v>
      </c>
      <c r="W906" s="7">
        <v>365</v>
      </c>
      <c r="X906">
        <f t="shared" si="71"/>
        <v>8</v>
      </c>
      <c r="Y906">
        <f t="shared" si="72"/>
        <v>0</v>
      </c>
      <c r="Z906">
        <f t="shared" si="73"/>
        <v>2</v>
      </c>
      <c r="AA906" s="10">
        <f t="shared" si="74"/>
        <v>3.3333333333333335</v>
      </c>
      <c r="AB906"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Need Attention</v>
      </c>
      <c r="AC906" t="str">
        <f>_xlfn.XLOOKUP(table_RFM_processed[[#This Row],[Customer ID]],table_RFM_preprocess[Customer ID],table_RFM_preprocess[Loyalty Card],,0)</f>
        <v>No</v>
      </c>
    </row>
    <row r="907" spans="1:29" x14ac:dyDescent="0.25">
      <c r="A907" s="2" t="s">
        <v>5603</v>
      </c>
      <c r="B907" s="3">
        <v>44463</v>
      </c>
      <c r="C907" s="2" t="s">
        <v>5604</v>
      </c>
      <c r="D907" t="s">
        <v>6182</v>
      </c>
      <c r="E907" s="2">
        <v>5</v>
      </c>
      <c r="F907" s="2" t="str">
        <f>_xlfn.XLOOKUP(C907,customers!$A$2:$A$1001,customers!$B$2:$B$1001,,0)</f>
        <v>Dorey Sopper</v>
      </c>
      <c r="G907" s="2" t="str">
        <f>_xlfn.XLOOKUP(C907,customers!$A$1:$A$1001,customers!$G$1:$G$1001,,0)</f>
        <v>United States</v>
      </c>
      <c r="H907" t="str">
        <f>INDEX(products!$A$1:$G$49,MATCH(RFM_prep!$D907,products!$A$1:$A$49,0),MATCH(RFM_prep!H$2,products!$A$1:$G$1,0))</f>
        <v>Ara</v>
      </c>
      <c r="I907">
        <f>INDEX(products!$A$1:$G$49,MATCH(RFM_prep!$D907,products!$A$1:$A$49,0),MATCH(RFM_prep!I$2,products!$A$1:$G$1,0))</f>
        <v>29.784999999999997</v>
      </c>
      <c r="J907">
        <f>I907*E907</f>
        <v>148.92499999999998</v>
      </c>
      <c r="K907" t="str">
        <f>_xlfn.XLOOKUP(C907,customers!$A$2:$A$1001,customers!$I$2:$I$1001,,0)</f>
        <v>No</v>
      </c>
      <c r="L907" t="str">
        <f t="shared" si="70"/>
        <v>330</v>
      </c>
      <c r="N907" s="6" t="s">
        <v>5586</v>
      </c>
      <c r="O907" s="8">
        <v>44223</v>
      </c>
      <c r="P907" s="7">
        <v>1</v>
      </c>
      <c r="Q907" s="7">
        <v>3.5849999999999995</v>
      </c>
      <c r="S907" t="s">
        <v>5586</v>
      </c>
      <c r="T907" s="8">
        <v>44223</v>
      </c>
      <c r="U907">
        <v>1</v>
      </c>
      <c r="V907">
        <v>3.5849999999999995</v>
      </c>
      <c r="W907" s="7">
        <v>570</v>
      </c>
      <c r="X907">
        <f t="shared" si="71"/>
        <v>6</v>
      </c>
      <c r="Y907">
        <f t="shared" si="72"/>
        <v>1</v>
      </c>
      <c r="Z907">
        <f t="shared" si="73"/>
        <v>1</v>
      </c>
      <c r="AA907" s="10">
        <f t="shared" si="74"/>
        <v>2.6666666666666665</v>
      </c>
      <c r="AB907"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At Risk</v>
      </c>
      <c r="AC907" t="str">
        <f>_xlfn.XLOOKUP(table_RFM_processed[[#This Row],[Customer ID]],table_RFM_preprocess[Customer ID],table_RFM_preprocess[Loyalty Card],,0)</f>
        <v>Yes</v>
      </c>
    </row>
    <row r="908" spans="1:29" x14ac:dyDescent="0.25">
      <c r="A908" s="2" t="s">
        <v>5609</v>
      </c>
      <c r="B908" s="3">
        <v>43560</v>
      </c>
      <c r="C908" s="2" t="s">
        <v>5610</v>
      </c>
      <c r="D908" t="s">
        <v>6157</v>
      </c>
      <c r="E908" s="2">
        <v>6</v>
      </c>
      <c r="F908" s="2" t="str">
        <f>_xlfn.XLOOKUP(C908,customers!$A$2:$A$1001,customers!$B$2:$B$1001,,0)</f>
        <v>Darcy Lochran</v>
      </c>
      <c r="G908" s="2" t="str">
        <f>_xlfn.XLOOKUP(C908,customers!$A$1:$A$1001,customers!$G$1:$G$1001,,0)</f>
        <v>United States</v>
      </c>
      <c r="H908" t="str">
        <f>INDEX(products!$A$1:$G$49,MATCH(RFM_prep!$D908,products!$A$1:$A$49,0),MATCH(RFM_prep!H$2,products!$A$1:$G$1,0))</f>
        <v>Ara</v>
      </c>
      <c r="I908">
        <f>INDEX(products!$A$1:$G$49,MATCH(RFM_prep!$D908,products!$A$1:$A$49,0),MATCH(RFM_prep!I$2,products!$A$1:$G$1,0))</f>
        <v>6.75</v>
      </c>
      <c r="J908">
        <f>I908*E908</f>
        <v>40.5</v>
      </c>
      <c r="K908" t="str">
        <f>_xlfn.XLOOKUP(C908,customers!$A$2:$A$1001,customers!$I$2:$I$1001,,0)</f>
        <v>Yes</v>
      </c>
      <c r="L908" t="str">
        <f t="shared" si="70"/>
        <v>1233</v>
      </c>
      <c r="N908" s="6" t="s">
        <v>2465</v>
      </c>
      <c r="O908" s="8">
        <v>43592</v>
      </c>
      <c r="P908" s="7">
        <v>1</v>
      </c>
      <c r="Q908" s="7">
        <v>23.88</v>
      </c>
      <c r="S908" t="s">
        <v>2465</v>
      </c>
      <c r="T908" s="8">
        <v>43592</v>
      </c>
      <c r="U908">
        <v>1</v>
      </c>
      <c r="V908">
        <v>23.88</v>
      </c>
      <c r="W908" s="7">
        <v>1201</v>
      </c>
      <c r="X908">
        <f t="shared" si="71"/>
        <v>2</v>
      </c>
      <c r="Y908">
        <f t="shared" si="72"/>
        <v>1</v>
      </c>
      <c r="Z908">
        <f t="shared" si="73"/>
        <v>4</v>
      </c>
      <c r="AA908" s="10">
        <f t="shared" si="74"/>
        <v>2.3333333333333335</v>
      </c>
      <c r="AB908"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At Risk</v>
      </c>
      <c r="AC908" t="str">
        <f>_xlfn.XLOOKUP(table_RFM_processed[[#This Row],[Customer ID]],table_RFM_preprocess[Customer ID],table_RFM_preprocess[Loyalty Card],,0)</f>
        <v>No</v>
      </c>
    </row>
    <row r="909" spans="1:29" x14ac:dyDescent="0.25">
      <c r="A909" s="2" t="s">
        <v>5614</v>
      </c>
      <c r="B909" s="3">
        <v>44588</v>
      </c>
      <c r="C909" s="2" t="s">
        <v>5615</v>
      </c>
      <c r="D909" t="s">
        <v>6157</v>
      </c>
      <c r="E909" s="2">
        <v>4</v>
      </c>
      <c r="F909" s="2" t="str">
        <f>_xlfn.XLOOKUP(C909,customers!$A$2:$A$1001,customers!$B$2:$B$1001,,0)</f>
        <v>Lauritz Ledgley</v>
      </c>
      <c r="G909" s="2" t="str">
        <f>_xlfn.XLOOKUP(C909,customers!$A$1:$A$1001,customers!$G$1:$G$1001,,0)</f>
        <v>United States</v>
      </c>
      <c r="H909" t="str">
        <f>INDEX(products!$A$1:$G$49,MATCH(RFM_prep!$D909,products!$A$1:$A$49,0),MATCH(RFM_prep!H$2,products!$A$1:$G$1,0))</f>
        <v>Ara</v>
      </c>
      <c r="I909">
        <f>INDEX(products!$A$1:$G$49,MATCH(RFM_prep!$D909,products!$A$1:$A$49,0),MATCH(RFM_prep!I$2,products!$A$1:$G$1,0))</f>
        <v>6.75</v>
      </c>
      <c r="J909">
        <f>I909*E909</f>
        <v>27</v>
      </c>
      <c r="K909" t="str">
        <f>_xlfn.XLOOKUP(C909,customers!$A$2:$A$1001,customers!$I$2:$I$1001,,0)</f>
        <v>Yes</v>
      </c>
      <c r="L909" t="str">
        <f t="shared" si="70"/>
        <v>205</v>
      </c>
      <c r="N909" s="6" t="s">
        <v>2154</v>
      </c>
      <c r="O909" s="8">
        <v>44057</v>
      </c>
      <c r="P909" s="7">
        <v>1</v>
      </c>
      <c r="Q909" s="7">
        <v>27.5</v>
      </c>
      <c r="S909" t="s">
        <v>2154</v>
      </c>
      <c r="T909" s="8">
        <v>44057</v>
      </c>
      <c r="U909">
        <v>1</v>
      </c>
      <c r="V909">
        <v>27.5</v>
      </c>
      <c r="W909" s="7">
        <v>736</v>
      </c>
      <c r="X909">
        <f t="shared" si="71"/>
        <v>6</v>
      </c>
      <c r="Y909">
        <f t="shared" si="72"/>
        <v>1</v>
      </c>
      <c r="Z909">
        <f t="shared" si="73"/>
        <v>5</v>
      </c>
      <c r="AA909" s="10">
        <f t="shared" si="74"/>
        <v>4</v>
      </c>
      <c r="AB909"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Need Attention</v>
      </c>
      <c r="AC909" t="str">
        <f>_xlfn.XLOOKUP(table_RFM_processed[[#This Row],[Customer ID]],table_RFM_preprocess[Customer ID],table_RFM_preprocess[Loyalty Card],,0)</f>
        <v>No</v>
      </c>
    </row>
    <row r="910" spans="1:29" x14ac:dyDescent="0.25">
      <c r="A910" s="2" t="s">
        <v>5620</v>
      </c>
      <c r="B910" s="3">
        <v>44449</v>
      </c>
      <c r="C910" s="2" t="s">
        <v>5621</v>
      </c>
      <c r="D910" t="s">
        <v>6143</v>
      </c>
      <c r="E910" s="2">
        <v>3</v>
      </c>
      <c r="F910" s="2" t="str">
        <f>_xlfn.XLOOKUP(C910,customers!$A$2:$A$1001,customers!$B$2:$B$1001,,0)</f>
        <v>Tawnya Menary</v>
      </c>
      <c r="G910" s="2" t="str">
        <f>_xlfn.XLOOKUP(C910,customers!$A$1:$A$1001,customers!$G$1:$G$1001,,0)</f>
        <v>United States</v>
      </c>
      <c r="H910" t="str">
        <f>INDEX(products!$A$1:$G$49,MATCH(RFM_prep!$D910,products!$A$1:$A$49,0),MATCH(RFM_prep!H$2,products!$A$1:$G$1,0))</f>
        <v>Lib</v>
      </c>
      <c r="I910">
        <f>INDEX(products!$A$1:$G$49,MATCH(RFM_prep!$D910,products!$A$1:$A$49,0),MATCH(RFM_prep!I$2,products!$A$1:$G$1,0))</f>
        <v>12.95</v>
      </c>
      <c r="J910">
        <f>I910*E910</f>
        <v>38.849999999999994</v>
      </c>
      <c r="K910" t="str">
        <f>_xlfn.XLOOKUP(C910,customers!$A$2:$A$1001,customers!$I$2:$I$1001,,0)</f>
        <v>No</v>
      </c>
      <c r="L910" t="str">
        <f t="shared" si="70"/>
        <v>344</v>
      </c>
      <c r="N910" s="6" t="s">
        <v>1918</v>
      </c>
      <c r="O910" s="8">
        <v>44523</v>
      </c>
      <c r="P910" s="7">
        <v>1</v>
      </c>
      <c r="Q910" s="7">
        <v>58.2</v>
      </c>
      <c r="S910" t="s">
        <v>1918</v>
      </c>
      <c r="T910" s="8">
        <v>44523</v>
      </c>
      <c r="U910">
        <v>1</v>
      </c>
      <c r="V910">
        <v>58.2</v>
      </c>
      <c r="W910" s="7">
        <v>270</v>
      </c>
      <c r="X910">
        <f t="shared" si="71"/>
        <v>8</v>
      </c>
      <c r="Y910">
        <f t="shared" si="72"/>
        <v>1</v>
      </c>
      <c r="Z910">
        <f t="shared" si="73"/>
        <v>7</v>
      </c>
      <c r="AA910" s="10">
        <f t="shared" si="74"/>
        <v>5.333333333333333</v>
      </c>
      <c r="AB910"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Need Attention</v>
      </c>
      <c r="AC910" t="str">
        <f>_xlfn.XLOOKUP(table_RFM_processed[[#This Row],[Customer ID]],table_RFM_preprocess[Customer ID],table_RFM_preprocess[Loyalty Card],,0)</f>
        <v>No</v>
      </c>
    </row>
    <row r="911" spans="1:29" x14ac:dyDescent="0.25">
      <c r="A911" s="2" t="s">
        <v>5626</v>
      </c>
      <c r="B911" s="3">
        <v>43836</v>
      </c>
      <c r="C911" s="2" t="s">
        <v>5627</v>
      </c>
      <c r="D911" t="s">
        <v>6179</v>
      </c>
      <c r="E911" s="2">
        <v>5</v>
      </c>
      <c r="F911" s="2" t="str">
        <f>_xlfn.XLOOKUP(C911,customers!$A$2:$A$1001,customers!$B$2:$B$1001,,0)</f>
        <v>Gustaf Ciccotti</v>
      </c>
      <c r="G911" s="2" t="str">
        <f>_xlfn.XLOOKUP(C911,customers!$A$1:$A$1001,customers!$G$1:$G$1001,,0)</f>
        <v>United States</v>
      </c>
      <c r="H911" t="str">
        <f>INDEX(products!$A$1:$G$49,MATCH(RFM_prep!$D911,products!$A$1:$A$49,0),MATCH(RFM_prep!H$2,products!$A$1:$G$1,0))</f>
        <v>Rob</v>
      </c>
      <c r="I911">
        <f>INDEX(products!$A$1:$G$49,MATCH(RFM_prep!$D911,products!$A$1:$A$49,0),MATCH(RFM_prep!I$2,products!$A$1:$G$1,0))</f>
        <v>11.95</v>
      </c>
      <c r="J911">
        <f>I911*E911</f>
        <v>59.75</v>
      </c>
      <c r="K911" t="str">
        <f>_xlfn.XLOOKUP(C911,customers!$A$2:$A$1001,customers!$I$2:$I$1001,,0)</f>
        <v>No</v>
      </c>
      <c r="L911" t="str">
        <f t="shared" si="70"/>
        <v>957</v>
      </c>
      <c r="N911" s="6" t="s">
        <v>582</v>
      </c>
      <c r="O911" s="8">
        <v>43544</v>
      </c>
      <c r="P911" s="7">
        <v>1</v>
      </c>
      <c r="Q911" s="7">
        <v>20.25</v>
      </c>
      <c r="S911" t="s">
        <v>582</v>
      </c>
      <c r="T911" s="8">
        <v>43544</v>
      </c>
      <c r="U911">
        <v>1</v>
      </c>
      <c r="V911">
        <v>20.25</v>
      </c>
      <c r="W911" s="7">
        <v>1249</v>
      </c>
      <c r="X911">
        <f t="shared" si="71"/>
        <v>1</v>
      </c>
      <c r="Y911">
        <f t="shared" si="72"/>
        <v>1</v>
      </c>
      <c r="Z911">
        <f t="shared" si="73"/>
        <v>3</v>
      </c>
      <c r="AA911" s="10">
        <f t="shared" si="74"/>
        <v>1.6666666666666667</v>
      </c>
      <c r="AB911"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At Risk</v>
      </c>
      <c r="AC911" t="str">
        <f>_xlfn.XLOOKUP(table_RFM_processed[[#This Row],[Customer ID]],table_RFM_preprocess[Customer ID],table_RFM_preprocess[Loyalty Card],,0)</f>
        <v>No</v>
      </c>
    </row>
    <row r="912" spans="1:29" x14ac:dyDescent="0.25">
      <c r="A912" s="2" t="s">
        <v>5632</v>
      </c>
      <c r="B912" s="3">
        <v>44635</v>
      </c>
      <c r="C912" s="2" t="s">
        <v>5633</v>
      </c>
      <c r="D912" t="s">
        <v>6178</v>
      </c>
      <c r="E912" s="2">
        <v>3</v>
      </c>
      <c r="F912" s="2" t="str">
        <f>_xlfn.XLOOKUP(C912,customers!$A$2:$A$1001,customers!$B$2:$B$1001,,0)</f>
        <v>Bobbe Renner</v>
      </c>
      <c r="G912" s="2" t="str">
        <f>_xlfn.XLOOKUP(C912,customers!$A$1:$A$1001,customers!$G$1:$G$1001,,0)</f>
        <v>United States</v>
      </c>
      <c r="H912" t="str">
        <f>INDEX(products!$A$1:$G$49,MATCH(RFM_prep!$D912,products!$A$1:$A$49,0),MATCH(RFM_prep!H$2,products!$A$1:$G$1,0))</f>
        <v>Rob</v>
      </c>
      <c r="I912">
        <f>INDEX(products!$A$1:$G$49,MATCH(RFM_prep!$D912,products!$A$1:$A$49,0),MATCH(RFM_prep!I$2,products!$A$1:$G$1,0))</f>
        <v>3.5849999999999995</v>
      </c>
      <c r="J912">
        <f>I912*E912</f>
        <v>10.754999999999999</v>
      </c>
      <c r="K912" t="str">
        <f>_xlfn.XLOOKUP(C912,customers!$A$2:$A$1001,customers!$I$2:$I$1001,,0)</f>
        <v>No</v>
      </c>
      <c r="L912" t="str">
        <f t="shared" si="70"/>
        <v>158</v>
      </c>
      <c r="N912" s="6" t="s">
        <v>3137</v>
      </c>
      <c r="O912" s="8">
        <v>44023</v>
      </c>
      <c r="P912" s="7">
        <v>1</v>
      </c>
      <c r="Q912" s="7">
        <v>41.25</v>
      </c>
      <c r="S912" t="s">
        <v>3137</v>
      </c>
      <c r="T912" s="8">
        <v>44023</v>
      </c>
      <c r="U912">
        <v>1</v>
      </c>
      <c r="V912">
        <v>41.25</v>
      </c>
      <c r="W912" s="7">
        <v>770</v>
      </c>
      <c r="X912">
        <f t="shared" si="71"/>
        <v>3</v>
      </c>
      <c r="Y912">
        <f t="shared" si="72"/>
        <v>2</v>
      </c>
      <c r="Z912">
        <f t="shared" si="73"/>
        <v>6</v>
      </c>
      <c r="AA912" s="10">
        <f t="shared" si="74"/>
        <v>3.6666666666666665</v>
      </c>
      <c r="AB912"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Need Attention</v>
      </c>
      <c r="AC912" t="str">
        <f>_xlfn.XLOOKUP(table_RFM_processed[[#This Row],[Customer ID]],table_RFM_preprocess[Customer ID],table_RFM_preprocess[Loyalty Card],,0)</f>
        <v>Yes</v>
      </c>
    </row>
    <row r="913" spans="1:29" x14ac:dyDescent="0.25">
      <c r="A913" s="2" t="s">
        <v>5637</v>
      </c>
      <c r="B913" s="3">
        <v>44447</v>
      </c>
      <c r="C913" s="2" t="s">
        <v>5638</v>
      </c>
      <c r="D913" t="s">
        <v>6168</v>
      </c>
      <c r="E913" s="2">
        <v>4</v>
      </c>
      <c r="F913" s="2" t="str">
        <f>_xlfn.XLOOKUP(C913,customers!$A$2:$A$1001,customers!$B$2:$B$1001,,0)</f>
        <v>Wilton Jallin</v>
      </c>
      <c r="G913" s="2" t="str">
        <f>_xlfn.XLOOKUP(C913,customers!$A$1:$A$1001,customers!$G$1:$G$1001,,0)</f>
        <v>United States</v>
      </c>
      <c r="H913" t="str">
        <f>INDEX(products!$A$1:$G$49,MATCH(RFM_prep!$D913,products!$A$1:$A$49,0),MATCH(RFM_prep!H$2,products!$A$1:$G$1,0))</f>
        <v>Ara</v>
      </c>
      <c r="I913">
        <f>INDEX(products!$A$1:$G$49,MATCH(RFM_prep!$D913,products!$A$1:$A$49,0),MATCH(RFM_prep!I$2,products!$A$1:$G$1,0))</f>
        <v>22.884999999999998</v>
      </c>
      <c r="J913">
        <f>I913*E913</f>
        <v>91.539999999999992</v>
      </c>
      <c r="K913" t="str">
        <f>_xlfn.XLOOKUP(C913,customers!$A$2:$A$1001,customers!$I$2:$I$1001,,0)</f>
        <v>No</v>
      </c>
      <c r="L913" t="str">
        <f t="shared" si="70"/>
        <v>346</v>
      </c>
      <c r="N913" s="6" t="s">
        <v>3095</v>
      </c>
      <c r="O913" s="8">
        <v>44036</v>
      </c>
      <c r="P913" s="7">
        <v>1</v>
      </c>
      <c r="Q913" s="7">
        <v>10.739999999999998</v>
      </c>
      <c r="S913" t="s">
        <v>3095</v>
      </c>
      <c r="T913" s="8">
        <v>44036</v>
      </c>
      <c r="U913">
        <v>1</v>
      </c>
      <c r="V913">
        <v>10.739999999999998</v>
      </c>
      <c r="W913" s="7">
        <v>757</v>
      </c>
      <c r="X913">
        <f t="shared" si="71"/>
        <v>4</v>
      </c>
      <c r="Y913">
        <f t="shared" si="72"/>
        <v>2</v>
      </c>
      <c r="Z913">
        <f t="shared" si="73"/>
        <v>2</v>
      </c>
      <c r="AA913" s="10">
        <f t="shared" si="74"/>
        <v>2.6666666666666665</v>
      </c>
      <c r="AB913"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At Risk</v>
      </c>
      <c r="AC913" t="str">
        <f>_xlfn.XLOOKUP(table_RFM_processed[[#This Row],[Customer ID]],table_RFM_preprocess[Customer ID],table_RFM_preprocess[Loyalty Card],,0)</f>
        <v>Yes</v>
      </c>
    </row>
    <row r="914" spans="1:29" x14ac:dyDescent="0.25">
      <c r="A914" s="2" t="s">
        <v>5643</v>
      </c>
      <c r="B914" s="3">
        <v>44511</v>
      </c>
      <c r="C914" s="2" t="s">
        <v>5644</v>
      </c>
      <c r="D914" t="s">
        <v>6155</v>
      </c>
      <c r="E914" s="2">
        <v>4</v>
      </c>
      <c r="F914" s="2" t="str">
        <f>_xlfn.XLOOKUP(C914,customers!$A$2:$A$1001,customers!$B$2:$B$1001,,0)</f>
        <v>Mindy Bogey</v>
      </c>
      <c r="G914" s="2" t="str">
        <f>_xlfn.XLOOKUP(C914,customers!$A$1:$A$1001,customers!$G$1:$G$1001,,0)</f>
        <v>United States</v>
      </c>
      <c r="H914" t="str">
        <f>INDEX(products!$A$1:$G$49,MATCH(RFM_prep!$D914,products!$A$1:$A$49,0),MATCH(RFM_prep!H$2,products!$A$1:$G$1,0))</f>
        <v>Ara</v>
      </c>
      <c r="I914">
        <f>INDEX(products!$A$1:$G$49,MATCH(RFM_prep!$D914,products!$A$1:$A$49,0),MATCH(RFM_prep!I$2,products!$A$1:$G$1,0))</f>
        <v>11.25</v>
      </c>
      <c r="J914">
        <f>I914*E914</f>
        <v>45</v>
      </c>
      <c r="K914" t="str">
        <f>_xlfn.XLOOKUP(C914,customers!$A$2:$A$1001,customers!$I$2:$I$1001,,0)</f>
        <v>Yes</v>
      </c>
      <c r="L914" t="str">
        <f t="shared" si="70"/>
        <v>282</v>
      </c>
      <c r="N914" s="6" t="s">
        <v>3740</v>
      </c>
      <c r="O914" s="8">
        <v>44239</v>
      </c>
      <c r="P914" s="7">
        <v>1</v>
      </c>
      <c r="Q914" s="7">
        <v>66.929999999999993</v>
      </c>
      <c r="S914" t="s">
        <v>3740</v>
      </c>
      <c r="T914" s="8">
        <v>44239</v>
      </c>
      <c r="U914">
        <v>1</v>
      </c>
      <c r="V914">
        <v>66.929999999999993</v>
      </c>
      <c r="W914" s="7">
        <v>554</v>
      </c>
      <c r="X914">
        <f t="shared" si="71"/>
        <v>6</v>
      </c>
      <c r="Y914">
        <f t="shared" si="72"/>
        <v>3</v>
      </c>
      <c r="Z914">
        <f t="shared" si="73"/>
        <v>6</v>
      </c>
      <c r="AA914" s="10">
        <f t="shared" si="74"/>
        <v>5</v>
      </c>
      <c r="AB914"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Potential Promising</v>
      </c>
      <c r="AC914" t="str">
        <f>_xlfn.XLOOKUP(table_RFM_processed[[#This Row],[Customer ID]],table_RFM_preprocess[Customer ID],table_RFM_preprocess[Loyalty Card],,0)</f>
        <v>No</v>
      </c>
    </row>
    <row r="915" spans="1:29" x14ac:dyDescent="0.25">
      <c r="A915" s="2" t="s">
        <v>5649</v>
      </c>
      <c r="B915" s="3">
        <v>43726</v>
      </c>
      <c r="C915" s="2" t="s">
        <v>5650</v>
      </c>
      <c r="D915" t="s">
        <v>6151</v>
      </c>
      <c r="E915" s="2">
        <v>6</v>
      </c>
      <c r="F915" s="2" t="str">
        <f>_xlfn.XLOOKUP(C915,customers!$A$2:$A$1001,customers!$B$2:$B$1001,,0)</f>
        <v>Paulie Fonzone</v>
      </c>
      <c r="G915" s="2" t="str">
        <f>_xlfn.XLOOKUP(C915,customers!$A$1:$A$1001,customers!$G$1:$G$1001,,0)</f>
        <v>United States</v>
      </c>
      <c r="H915" t="str">
        <f>INDEX(products!$A$1:$G$49,MATCH(RFM_prep!$D915,products!$A$1:$A$49,0),MATCH(RFM_prep!H$2,products!$A$1:$G$1,0))</f>
        <v>Rob</v>
      </c>
      <c r="I915">
        <f>INDEX(products!$A$1:$G$49,MATCH(RFM_prep!$D915,products!$A$1:$A$49,0),MATCH(RFM_prep!I$2,products!$A$1:$G$1,0))</f>
        <v>22.884999999999998</v>
      </c>
      <c r="J915">
        <f>I915*E915</f>
        <v>137.31</v>
      </c>
      <c r="K915" t="str">
        <f>_xlfn.XLOOKUP(C915,customers!$A$2:$A$1001,customers!$I$2:$I$1001,,0)</f>
        <v>Yes</v>
      </c>
      <c r="L915" t="str">
        <f t="shared" si="70"/>
        <v>1067</v>
      </c>
      <c r="N915" s="6" t="s">
        <v>3890</v>
      </c>
      <c r="O915" s="8">
        <v>43603</v>
      </c>
      <c r="P915" s="7">
        <v>1</v>
      </c>
      <c r="Q915" s="7">
        <v>22.274999999999999</v>
      </c>
      <c r="S915" t="s">
        <v>3890</v>
      </c>
      <c r="T915" s="8">
        <v>43603</v>
      </c>
      <c r="U915">
        <v>1</v>
      </c>
      <c r="V915">
        <v>22.274999999999999</v>
      </c>
      <c r="W915" s="7">
        <v>1190</v>
      </c>
      <c r="X915">
        <f t="shared" si="71"/>
        <v>-1</v>
      </c>
      <c r="Y915">
        <f t="shared" si="72"/>
        <v>10</v>
      </c>
      <c r="Z915">
        <f t="shared" si="73"/>
        <v>10</v>
      </c>
      <c r="AA915" s="10">
        <f t="shared" si="74"/>
        <v>6.333333333333333</v>
      </c>
      <c r="AB915" t="str">
        <f>IF(table_RFM_processed[[#This Row],[Overall Score]]&gt;=8, "Loyal",
IF(table_RFM_processed[[#This Row],[Overall Score]]&gt;=6, "Promising",
IF(table_RFM_processed[[#This Row],[Overall Score]]=5, "Potential Promising",
IF(table_RFM_processed[[#This Row],[Overall Score]]&gt;=3, "Need Attention",
IF(table_RFM_processed[[#This Row],[Overall Score]]&gt;=1, "At Risk",
"Lost")))))</f>
        <v>Promising</v>
      </c>
      <c r="AC915" t="str">
        <f>_xlfn.XLOOKUP(table_RFM_processed[[#This Row],[Customer ID]],table_RFM_preprocess[Customer ID],table_RFM_preprocess[Loyalty Card],,0)</f>
        <v>Yes</v>
      </c>
    </row>
    <row r="916" spans="1:29" x14ac:dyDescent="0.25">
      <c r="A916" s="2" t="s">
        <v>5654</v>
      </c>
      <c r="B916" s="3">
        <v>44406</v>
      </c>
      <c r="C916" s="2" t="s">
        <v>5655</v>
      </c>
      <c r="D916" t="s">
        <v>6157</v>
      </c>
      <c r="E916" s="2">
        <v>1</v>
      </c>
      <c r="F916" s="2" t="str">
        <f>_xlfn.XLOOKUP(C916,customers!$A$2:$A$1001,customers!$B$2:$B$1001,,0)</f>
        <v>Merrile Cobbledick</v>
      </c>
      <c r="G916" s="2" t="str">
        <f>_xlfn.XLOOKUP(C916,customers!$A$1:$A$1001,customers!$G$1:$G$1001,,0)</f>
        <v>United States</v>
      </c>
      <c r="H916" t="str">
        <f>INDEX(products!$A$1:$G$49,MATCH(RFM_prep!$D916,products!$A$1:$A$49,0),MATCH(RFM_prep!H$2,products!$A$1:$G$1,0))</f>
        <v>Ara</v>
      </c>
      <c r="I916">
        <f>INDEX(products!$A$1:$G$49,MATCH(RFM_prep!$D916,products!$A$1:$A$49,0),MATCH(RFM_prep!I$2,products!$A$1:$G$1,0))</f>
        <v>6.75</v>
      </c>
      <c r="J916">
        <f>I916*E916</f>
        <v>6.75</v>
      </c>
      <c r="K916" t="str">
        <f>_xlfn.XLOOKUP(C916,customers!$A$2:$A$1001,customers!$I$2:$I$1001,,0)</f>
        <v>No</v>
      </c>
      <c r="L916" t="str">
        <f t="shared" si="70"/>
        <v>387</v>
      </c>
      <c r="N916" s="6" t="s">
        <v>6197</v>
      </c>
      <c r="O916" s="8">
        <v>44792</v>
      </c>
      <c r="P916" s="7">
        <v>1000</v>
      </c>
      <c r="Q916" s="7">
        <v>45134.255000000012</v>
      </c>
      <c r="T916" s="8"/>
    </row>
    <row r="917" spans="1:29" x14ac:dyDescent="0.25">
      <c r="A917" s="2" t="s">
        <v>5660</v>
      </c>
      <c r="B917" s="3">
        <v>44640</v>
      </c>
      <c r="C917" s="2" t="s">
        <v>5661</v>
      </c>
      <c r="D917" t="s">
        <v>6155</v>
      </c>
      <c r="E917" s="2">
        <v>4</v>
      </c>
      <c r="F917" s="2" t="str">
        <f>_xlfn.XLOOKUP(C917,customers!$A$2:$A$1001,customers!$B$2:$B$1001,,0)</f>
        <v>Antonius Lewry</v>
      </c>
      <c r="G917" s="2" t="str">
        <f>_xlfn.XLOOKUP(C917,customers!$A$1:$A$1001,customers!$G$1:$G$1001,,0)</f>
        <v>United States</v>
      </c>
      <c r="H917" t="str">
        <f>INDEX(products!$A$1:$G$49,MATCH(RFM_prep!$D917,products!$A$1:$A$49,0),MATCH(RFM_prep!H$2,products!$A$1:$G$1,0))</f>
        <v>Ara</v>
      </c>
      <c r="I917">
        <f>INDEX(products!$A$1:$G$49,MATCH(RFM_prep!$D917,products!$A$1:$A$49,0),MATCH(RFM_prep!I$2,products!$A$1:$G$1,0))</f>
        <v>11.25</v>
      </c>
      <c r="J917">
        <f>I917*E917</f>
        <v>45</v>
      </c>
      <c r="K917" t="str">
        <f>_xlfn.XLOOKUP(C917,customers!$A$2:$A$1001,customers!$I$2:$I$1001,,0)</f>
        <v>No</v>
      </c>
      <c r="L917" t="str">
        <f t="shared" si="70"/>
        <v>153</v>
      </c>
    </row>
    <row r="918" spans="1:29" x14ac:dyDescent="0.25">
      <c r="A918" s="2" t="s">
        <v>5666</v>
      </c>
      <c r="B918" s="3">
        <v>43955</v>
      </c>
      <c r="C918" s="2" t="s">
        <v>5667</v>
      </c>
      <c r="D918" t="s">
        <v>6185</v>
      </c>
      <c r="E918" s="2">
        <v>3</v>
      </c>
      <c r="F918" s="2" t="str">
        <f>_xlfn.XLOOKUP(C918,customers!$A$2:$A$1001,customers!$B$2:$B$1001,,0)</f>
        <v>Isis Hessel</v>
      </c>
      <c r="G918" s="2" t="str">
        <f>_xlfn.XLOOKUP(C918,customers!$A$1:$A$1001,customers!$G$1:$G$1001,,0)</f>
        <v>United States</v>
      </c>
      <c r="H918" t="str">
        <f>INDEX(products!$A$1:$G$49,MATCH(RFM_prep!$D918,products!$A$1:$A$49,0),MATCH(RFM_prep!H$2,products!$A$1:$G$1,0))</f>
        <v>Exc</v>
      </c>
      <c r="I918">
        <f>INDEX(products!$A$1:$G$49,MATCH(RFM_prep!$D918,products!$A$1:$A$49,0),MATCH(RFM_prep!I$2,products!$A$1:$G$1,0))</f>
        <v>27.945</v>
      </c>
      <c r="J918">
        <f>I918*E918</f>
        <v>83.835000000000008</v>
      </c>
      <c r="K918" t="str">
        <f>_xlfn.XLOOKUP(C918,customers!$A$2:$A$1001,customers!$I$2:$I$1001,,0)</f>
        <v>Yes</v>
      </c>
      <c r="L918" t="str">
        <f t="shared" si="70"/>
        <v>838</v>
      </c>
    </row>
    <row r="919" spans="1:29" x14ac:dyDescent="0.25">
      <c r="A919" s="2" t="s">
        <v>5672</v>
      </c>
      <c r="B919" s="3">
        <v>44291</v>
      </c>
      <c r="C919" s="2" t="s">
        <v>5673</v>
      </c>
      <c r="D919" t="s">
        <v>6153</v>
      </c>
      <c r="E919" s="2">
        <v>1</v>
      </c>
      <c r="F919" s="2" t="str">
        <f>_xlfn.XLOOKUP(C919,customers!$A$2:$A$1001,customers!$B$2:$B$1001,,0)</f>
        <v>Harland Trematick</v>
      </c>
      <c r="G919" s="2" t="str">
        <f>_xlfn.XLOOKUP(C919,customers!$A$1:$A$1001,customers!$G$1:$G$1001,,0)</f>
        <v>Ireland</v>
      </c>
      <c r="H919" t="str">
        <f>INDEX(products!$A$1:$G$49,MATCH(RFM_prep!$D919,products!$A$1:$A$49,0),MATCH(RFM_prep!H$2,products!$A$1:$G$1,0))</f>
        <v>Exc</v>
      </c>
      <c r="I919">
        <f>INDEX(products!$A$1:$G$49,MATCH(RFM_prep!$D919,products!$A$1:$A$49,0),MATCH(RFM_prep!I$2,products!$A$1:$G$1,0))</f>
        <v>3.645</v>
      </c>
      <c r="J919">
        <f>I919*E919</f>
        <v>3.645</v>
      </c>
      <c r="K919" t="str">
        <f>_xlfn.XLOOKUP(C919,customers!$A$2:$A$1001,customers!$I$2:$I$1001,,0)</f>
        <v>Yes</v>
      </c>
      <c r="L919" t="str">
        <f t="shared" si="70"/>
        <v>502</v>
      </c>
    </row>
    <row r="920" spans="1:29" x14ac:dyDescent="0.25">
      <c r="A920" s="2" t="s">
        <v>5676</v>
      </c>
      <c r="B920" s="3">
        <v>44573</v>
      </c>
      <c r="C920" s="2" t="s">
        <v>5677</v>
      </c>
      <c r="D920" t="s">
        <v>6157</v>
      </c>
      <c r="E920" s="2">
        <v>1</v>
      </c>
      <c r="F920" s="2" t="str">
        <f>_xlfn.XLOOKUP(C920,customers!$A$2:$A$1001,customers!$B$2:$B$1001,,0)</f>
        <v>Chloris Sorrell</v>
      </c>
      <c r="G920" s="2" t="str">
        <f>_xlfn.XLOOKUP(C920,customers!$A$1:$A$1001,customers!$G$1:$G$1001,,0)</f>
        <v>United Kingdom</v>
      </c>
      <c r="H920" t="str">
        <f>INDEX(products!$A$1:$G$49,MATCH(RFM_prep!$D920,products!$A$1:$A$49,0),MATCH(RFM_prep!H$2,products!$A$1:$G$1,0))</f>
        <v>Ara</v>
      </c>
      <c r="I920">
        <f>INDEX(products!$A$1:$G$49,MATCH(RFM_prep!$D920,products!$A$1:$A$49,0),MATCH(RFM_prep!I$2,products!$A$1:$G$1,0))</f>
        <v>6.75</v>
      </c>
      <c r="J920">
        <f>I920*E920</f>
        <v>6.75</v>
      </c>
      <c r="K920" t="str">
        <f>_xlfn.XLOOKUP(C920,customers!$A$2:$A$1001,customers!$I$2:$I$1001,,0)</f>
        <v>No</v>
      </c>
      <c r="L920" t="str">
        <f t="shared" si="70"/>
        <v>220</v>
      </c>
    </row>
    <row r="921" spans="1:29" x14ac:dyDescent="0.25">
      <c r="A921" s="2" t="s">
        <v>5676</v>
      </c>
      <c r="B921" s="3">
        <v>44573</v>
      </c>
      <c r="C921" s="2" t="s">
        <v>5677</v>
      </c>
      <c r="D921" t="s">
        <v>6144</v>
      </c>
      <c r="E921" s="2">
        <v>3</v>
      </c>
      <c r="F921" s="2" t="str">
        <f>_xlfn.XLOOKUP(C921,customers!$A$2:$A$1001,customers!$B$2:$B$1001,,0)</f>
        <v>Chloris Sorrell</v>
      </c>
      <c r="G921" s="2" t="str">
        <f>_xlfn.XLOOKUP(C921,customers!$A$1:$A$1001,customers!$G$1:$G$1001,,0)</f>
        <v>United Kingdom</v>
      </c>
      <c r="H921" t="str">
        <f>INDEX(products!$A$1:$G$49,MATCH(RFM_prep!$D921,products!$A$1:$A$49,0),MATCH(RFM_prep!H$2,products!$A$1:$G$1,0))</f>
        <v>Exc</v>
      </c>
      <c r="I921">
        <f>INDEX(products!$A$1:$G$49,MATCH(RFM_prep!$D921,products!$A$1:$A$49,0),MATCH(RFM_prep!I$2,products!$A$1:$G$1,0))</f>
        <v>7.29</v>
      </c>
      <c r="J921">
        <f>I921*E921</f>
        <v>21.87</v>
      </c>
      <c r="K921" t="str">
        <f>_xlfn.XLOOKUP(C921,customers!$A$2:$A$1001,customers!$I$2:$I$1001,,0)</f>
        <v>No</v>
      </c>
      <c r="L921" t="str">
        <f t="shared" si="70"/>
        <v>220</v>
      </c>
    </row>
    <row r="922" spans="1:29" x14ac:dyDescent="0.25">
      <c r="A922" s="2" t="s">
        <v>5687</v>
      </c>
      <c r="B922" s="3">
        <v>44181</v>
      </c>
      <c r="C922" s="2" t="s">
        <v>5688</v>
      </c>
      <c r="D922" t="s">
        <v>6163</v>
      </c>
      <c r="E922" s="2">
        <v>5</v>
      </c>
      <c r="F922" s="2" t="str">
        <f>_xlfn.XLOOKUP(C922,customers!$A$2:$A$1001,customers!$B$2:$B$1001,,0)</f>
        <v>Quintina Heavyside</v>
      </c>
      <c r="G922" s="2" t="str">
        <f>_xlfn.XLOOKUP(C922,customers!$A$1:$A$1001,customers!$G$1:$G$1001,,0)</f>
        <v>United States</v>
      </c>
      <c r="H922" t="str">
        <f>INDEX(products!$A$1:$G$49,MATCH(RFM_prep!$D922,products!$A$1:$A$49,0),MATCH(RFM_prep!H$2,products!$A$1:$G$1,0))</f>
        <v>Rob</v>
      </c>
      <c r="I922">
        <f>INDEX(products!$A$1:$G$49,MATCH(RFM_prep!$D922,products!$A$1:$A$49,0),MATCH(RFM_prep!I$2,products!$A$1:$G$1,0))</f>
        <v>2.6849999999999996</v>
      </c>
      <c r="J922">
        <f>I922*E922</f>
        <v>13.424999999999997</v>
      </c>
      <c r="K922" t="str">
        <f>_xlfn.XLOOKUP(C922,customers!$A$2:$A$1001,customers!$I$2:$I$1001,,0)</f>
        <v>Yes</v>
      </c>
      <c r="L922" t="str">
        <f t="shared" si="70"/>
        <v>612</v>
      </c>
    </row>
    <row r="923" spans="1:29" x14ac:dyDescent="0.25">
      <c r="A923" s="2" t="s">
        <v>5693</v>
      </c>
      <c r="B923" s="3">
        <v>44711</v>
      </c>
      <c r="C923" s="2" t="s">
        <v>5694</v>
      </c>
      <c r="D923" t="s">
        <v>6149</v>
      </c>
      <c r="E923" s="2">
        <v>6</v>
      </c>
      <c r="F923" s="2" t="str">
        <f>_xlfn.XLOOKUP(C923,customers!$A$2:$A$1001,customers!$B$2:$B$1001,,0)</f>
        <v>Hadley Reuven</v>
      </c>
      <c r="G923" s="2" t="str">
        <f>_xlfn.XLOOKUP(C923,customers!$A$1:$A$1001,customers!$G$1:$G$1001,,0)</f>
        <v>United States</v>
      </c>
      <c r="H923" t="str">
        <f>INDEX(products!$A$1:$G$49,MATCH(RFM_prep!$D923,products!$A$1:$A$49,0),MATCH(RFM_prep!H$2,products!$A$1:$G$1,0))</f>
        <v>Rob</v>
      </c>
      <c r="I923">
        <f>INDEX(products!$A$1:$G$49,MATCH(RFM_prep!$D923,products!$A$1:$A$49,0),MATCH(RFM_prep!I$2,products!$A$1:$G$1,0))</f>
        <v>20.584999999999997</v>
      </c>
      <c r="J923">
        <f>I923*E923</f>
        <v>123.50999999999999</v>
      </c>
      <c r="K923" t="str">
        <f>_xlfn.XLOOKUP(C923,customers!$A$2:$A$1001,customers!$I$2:$I$1001,,0)</f>
        <v>No</v>
      </c>
      <c r="L923" t="str">
        <f t="shared" si="70"/>
        <v>82</v>
      </c>
    </row>
    <row r="924" spans="1:29" x14ac:dyDescent="0.25">
      <c r="A924" s="2" t="s">
        <v>5699</v>
      </c>
      <c r="B924" s="3">
        <v>44509</v>
      </c>
      <c r="C924" s="2" t="s">
        <v>5700</v>
      </c>
      <c r="D924" t="s">
        <v>6150</v>
      </c>
      <c r="E924" s="2">
        <v>2</v>
      </c>
      <c r="F924" s="2" t="str">
        <f>_xlfn.XLOOKUP(C924,customers!$A$2:$A$1001,customers!$B$2:$B$1001,,0)</f>
        <v>Mitch Attwool</v>
      </c>
      <c r="G924" s="2" t="str">
        <f>_xlfn.XLOOKUP(C924,customers!$A$1:$A$1001,customers!$G$1:$G$1001,,0)</f>
        <v>United States</v>
      </c>
      <c r="H924" t="str">
        <f>INDEX(products!$A$1:$G$49,MATCH(RFM_prep!$D924,products!$A$1:$A$49,0),MATCH(RFM_prep!H$2,products!$A$1:$G$1,0))</f>
        <v>Lib</v>
      </c>
      <c r="I924">
        <f>INDEX(products!$A$1:$G$49,MATCH(RFM_prep!$D924,products!$A$1:$A$49,0),MATCH(RFM_prep!I$2,products!$A$1:$G$1,0))</f>
        <v>3.8849999999999998</v>
      </c>
      <c r="J924">
        <f>I924*E924</f>
        <v>7.77</v>
      </c>
      <c r="K924" t="str">
        <f>_xlfn.XLOOKUP(C924,customers!$A$2:$A$1001,customers!$I$2:$I$1001,,0)</f>
        <v>No</v>
      </c>
      <c r="L924" t="str">
        <f t="shared" si="70"/>
        <v>284</v>
      </c>
    </row>
    <row r="925" spans="1:29" x14ac:dyDescent="0.25">
      <c r="A925" s="2" t="s">
        <v>5705</v>
      </c>
      <c r="B925" s="3">
        <v>44659</v>
      </c>
      <c r="C925" s="2" t="s">
        <v>5706</v>
      </c>
      <c r="D925" t="s">
        <v>6155</v>
      </c>
      <c r="E925" s="2">
        <v>6</v>
      </c>
      <c r="F925" s="2" t="str">
        <f>_xlfn.XLOOKUP(C925,customers!$A$2:$A$1001,customers!$B$2:$B$1001,,0)</f>
        <v>Charin Maplethorp</v>
      </c>
      <c r="G925" s="2" t="str">
        <f>_xlfn.XLOOKUP(C925,customers!$A$1:$A$1001,customers!$G$1:$G$1001,,0)</f>
        <v>United States</v>
      </c>
      <c r="H925" t="str">
        <f>INDEX(products!$A$1:$G$49,MATCH(RFM_prep!$D925,products!$A$1:$A$49,0),MATCH(RFM_prep!H$2,products!$A$1:$G$1,0))</f>
        <v>Ara</v>
      </c>
      <c r="I925">
        <f>INDEX(products!$A$1:$G$49,MATCH(RFM_prep!$D925,products!$A$1:$A$49,0),MATCH(RFM_prep!I$2,products!$A$1:$G$1,0))</f>
        <v>11.25</v>
      </c>
      <c r="J925">
        <f>I925*E925</f>
        <v>67.5</v>
      </c>
      <c r="K925" t="str">
        <f>_xlfn.XLOOKUP(C925,customers!$A$2:$A$1001,customers!$I$2:$I$1001,,0)</f>
        <v>Yes</v>
      </c>
      <c r="L925" t="str">
        <f t="shared" si="70"/>
        <v>134</v>
      </c>
    </row>
    <row r="926" spans="1:29" x14ac:dyDescent="0.25">
      <c r="A926" s="2" t="s">
        <v>5709</v>
      </c>
      <c r="B926" s="3">
        <v>43746</v>
      </c>
      <c r="C926" s="2" t="s">
        <v>5710</v>
      </c>
      <c r="D926" t="s">
        <v>6185</v>
      </c>
      <c r="E926" s="2">
        <v>1</v>
      </c>
      <c r="F926" s="2" t="str">
        <f>_xlfn.XLOOKUP(C926,customers!$A$2:$A$1001,customers!$B$2:$B$1001,,0)</f>
        <v>Goldie Wynes</v>
      </c>
      <c r="G926" s="2" t="str">
        <f>_xlfn.XLOOKUP(C926,customers!$A$1:$A$1001,customers!$G$1:$G$1001,,0)</f>
        <v>United States</v>
      </c>
      <c r="H926" t="str">
        <f>INDEX(products!$A$1:$G$49,MATCH(RFM_prep!$D926,products!$A$1:$A$49,0),MATCH(RFM_prep!H$2,products!$A$1:$G$1,0))</f>
        <v>Exc</v>
      </c>
      <c r="I926">
        <f>INDEX(products!$A$1:$G$49,MATCH(RFM_prep!$D926,products!$A$1:$A$49,0),MATCH(RFM_prep!I$2,products!$A$1:$G$1,0))</f>
        <v>27.945</v>
      </c>
      <c r="J926">
        <f>I926*E926</f>
        <v>27.945</v>
      </c>
      <c r="K926" t="str">
        <f>_xlfn.XLOOKUP(C926,customers!$A$2:$A$1001,customers!$I$2:$I$1001,,0)</f>
        <v>No</v>
      </c>
      <c r="L926" t="str">
        <f t="shared" si="70"/>
        <v>1047</v>
      </c>
    </row>
    <row r="927" spans="1:29" x14ac:dyDescent="0.25">
      <c r="A927" s="2" t="s">
        <v>5715</v>
      </c>
      <c r="B927" s="3">
        <v>44451</v>
      </c>
      <c r="C927" s="2" t="s">
        <v>5716</v>
      </c>
      <c r="D927" t="s">
        <v>6182</v>
      </c>
      <c r="E927" s="2">
        <v>3</v>
      </c>
      <c r="F927" s="2" t="str">
        <f>_xlfn.XLOOKUP(C927,customers!$A$2:$A$1001,customers!$B$2:$B$1001,,0)</f>
        <v>Celie MacCourt</v>
      </c>
      <c r="G927" s="2" t="str">
        <f>_xlfn.XLOOKUP(C927,customers!$A$1:$A$1001,customers!$G$1:$G$1001,,0)</f>
        <v>United States</v>
      </c>
      <c r="H927" t="str">
        <f>INDEX(products!$A$1:$G$49,MATCH(RFM_prep!$D927,products!$A$1:$A$49,0),MATCH(RFM_prep!H$2,products!$A$1:$G$1,0))</f>
        <v>Ara</v>
      </c>
      <c r="I927">
        <f>INDEX(products!$A$1:$G$49,MATCH(RFM_prep!$D927,products!$A$1:$A$49,0),MATCH(RFM_prep!I$2,products!$A$1:$G$1,0))</f>
        <v>29.784999999999997</v>
      </c>
      <c r="J927">
        <f>I927*E927</f>
        <v>89.35499999999999</v>
      </c>
      <c r="K927" t="str">
        <f>_xlfn.XLOOKUP(C927,customers!$A$2:$A$1001,customers!$I$2:$I$1001,,0)</f>
        <v>No</v>
      </c>
      <c r="L927" t="str">
        <f t="shared" si="70"/>
        <v>342</v>
      </c>
    </row>
    <row r="928" spans="1:29" x14ac:dyDescent="0.25">
      <c r="A928" s="2" t="s">
        <v>5720</v>
      </c>
      <c r="B928" s="3">
        <v>44770</v>
      </c>
      <c r="C928" s="2" t="s">
        <v>5554</v>
      </c>
      <c r="D928" t="s">
        <v>6157</v>
      </c>
      <c r="E928" s="2">
        <v>3</v>
      </c>
      <c r="F928" s="2" t="str">
        <f>_xlfn.XLOOKUP(C928,customers!$A$2:$A$1001,customers!$B$2:$B$1001,,0)</f>
        <v>Derick Snow</v>
      </c>
      <c r="G928" s="2" t="str">
        <f>_xlfn.XLOOKUP(C928,customers!$A$1:$A$1001,customers!$G$1:$G$1001,,0)</f>
        <v>United States</v>
      </c>
      <c r="H928" t="str">
        <f>INDEX(products!$A$1:$G$49,MATCH(RFM_prep!$D928,products!$A$1:$A$49,0),MATCH(RFM_prep!H$2,products!$A$1:$G$1,0))</f>
        <v>Ara</v>
      </c>
      <c r="I928">
        <f>INDEX(products!$A$1:$G$49,MATCH(RFM_prep!$D928,products!$A$1:$A$49,0),MATCH(RFM_prep!I$2,products!$A$1:$G$1,0))</f>
        <v>6.75</v>
      </c>
      <c r="J928">
        <f>I928*E928</f>
        <v>20.25</v>
      </c>
      <c r="K928" t="str">
        <f>_xlfn.XLOOKUP(C928,customers!$A$2:$A$1001,customers!$I$2:$I$1001,,0)</f>
        <v>No</v>
      </c>
      <c r="L928" t="str">
        <f t="shared" si="70"/>
        <v>23</v>
      </c>
    </row>
    <row r="929" spans="1:12" x14ac:dyDescent="0.25">
      <c r="A929" s="2" t="s">
        <v>5725</v>
      </c>
      <c r="B929" s="3">
        <v>44012</v>
      </c>
      <c r="C929" s="2" t="s">
        <v>5726</v>
      </c>
      <c r="D929" t="s">
        <v>6157</v>
      </c>
      <c r="E929" s="2">
        <v>5</v>
      </c>
      <c r="F929" s="2" t="str">
        <f>_xlfn.XLOOKUP(C929,customers!$A$2:$A$1001,customers!$B$2:$B$1001,,0)</f>
        <v>Evy Wilsone</v>
      </c>
      <c r="G929" s="2" t="str">
        <f>_xlfn.XLOOKUP(C929,customers!$A$1:$A$1001,customers!$G$1:$G$1001,,0)</f>
        <v>United States</v>
      </c>
      <c r="H929" t="str">
        <f>INDEX(products!$A$1:$G$49,MATCH(RFM_prep!$D929,products!$A$1:$A$49,0),MATCH(RFM_prep!H$2,products!$A$1:$G$1,0))</f>
        <v>Ara</v>
      </c>
      <c r="I929">
        <f>INDEX(products!$A$1:$G$49,MATCH(RFM_prep!$D929,products!$A$1:$A$49,0),MATCH(RFM_prep!I$2,products!$A$1:$G$1,0))</f>
        <v>6.75</v>
      </c>
      <c r="J929">
        <f>I929*E929</f>
        <v>33.75</v>
      </c>
      <c r="K929" t="str">
        <f>_xlfn.XLOOKUP(C929,customers!$A$2:$A$1001,customers!$I$2:$I$1001,,0)</f>
        <v>Yes</v>
      </c>
      <c r="L929" t="str">
        <f t="shared" si="70"/>
        <v>781</v>
      </c>
    </row>
    <row r="930" spans="1:12" x14ac:dyDescent="0.25">
      <c r="A930" s="2" t="s">
        <v>5731</v>
      </c>
      <c r="B930" s="3">
        <v>43474</v>
      </c>
      <c r="C930" s="2" t="s">
        <v>5732</v>
      </c>
      <c r="D930" t="s">
        <v>6185</v>
      </c>
      <c r="E930" s="2">
        <v>4</v>
      </c>
      <c r="F930" s="2" t="str">
        <f>_xlfn.XLOOKUP(C930,customers!$A$2:$A$1001,customers!$B$2:$B$1001,,0)</f>
        <v>Dolores Duffie</v>
      </c>
      <c r="G930" s="2" t="str">
        <f>_xlfn.XLOOKUP(C930,customers!$A$1:$A$1001,customers!$G$1:$G$1001,,0)</f>
        <v>United States</v>
      </c>
      <c r="H930" t="str">
        <f>INDEX(products!$A$1:$G$49,MATCH(RFM_prep!$D930,products!$A$1:$A$49,0),MATCH(RFM_prep!H$2,products!$A$1:$G$1,0))</f>
        <v>Exc</v>
      </c>
      <c r="I930">
        <f>INDEX(products!$A$1:$G$49,MATCH(RFM_prep!$D930,products!$A$1:$A$49,0),MATCH(RFM_prep!I$2,products!$A$1:$G$1,0))</f>
        <v>27.945</v>
      </c>
      <c r="J930">
        <f>I930*E930</f>
        <v>111.78</v>
      </c>
      <c r="K930" t="str">
        <f>_xlfn.XLOOKUP(C930,customers!$A$2:$A$1001,customers!$I$2:$I$1001,,0)</f>
        <v>No</v>
      </c>
      <c r="L930" t="str">
        <f t="shared" si="70"/>
        <v>1319</v>
      </c>
    </row>
    <row r="931" spans="1:12" x14ac:dyDescent="0.25">
      <c r="A931" s="2" t="s">
        <v>5737</v>
      </c>
      <c r="B931" s="3">
        <v>44754</v>
      </c>
      <c r="C931" s="2" t="s">
        <v>5738</v>
      </c>
      <c r="D931" t="s">
        <v>6166</v>
      </c>
      <c r="E931" s="2">
        <v>2</v>
      </c>
      <c r="F931" s="2" t="str">
        <f>_xlfn.XLOOKUP(C931,customers!$A$2:$A$1001,customers!$B$2:$B$1001,,0)</f>
        <v>Mathilda Matiasek</v>
      </c>
      <c r="G931" s="2" t="str">
        <f>_xlfn.XLOOKUP(C931,customers!$A$1:$A$1001,customers!$G$1:$G$1001,,0)</f>
        <v>United States</v>
      </c>
      <c r="H931" t="str">
        <f>INDEX(products!$A$1:$G$49,MATCH(RFM_prep!$D931,products!$A$1:$A$49,0),MATCH(RFM_prep!H$2,products!$A$1:$G$1,0))</f>
        <v>Exc</v>
      </c>
      <c r="I931">
        <f>INDEX(products!$A$1:$G$49,MATCH(RFM_prep!$D931,products!$A$1:$A$49,0),MATCH(RFM_prep!I$2,products!$A$1:$G$1,0))</f>
        <v>31.624999999999996</v>
      </c>
      <c r="J931">
        <f>I931*E931</f>
        <v>63.249999999999993</v>
      </c>
      <c r="K931" t="str">
        <f>_xlfn.XLOOKUP(C931,customers!$A$2:$A$1001,customers!$I$2:$I$1001,,0)</f>
        <v>Yes</v>
      </c>
      <c r="L931" t="str">
        <f t="shared" si="70"/>
        <v>39</v>
      </c>
    </row>
    <row r="932" spans="1:12" x14ac:dyDescent="0.25">
      <c r="A932" s="2" t="s">
        <v>5742</v>
      </c>
      <c r="B932" s="3">
        <v>44165</v>
      </c>
      <c r="C932" s="2" t="s">
        <v>5743</v>
      </c>
      <c r="D932" t="s">
        <v>6184</v>
      </c>
      <c r="E932" s="2">
        <v>2</v>
      </c>
      <c r="F932" s="2" t="str">
        <f>_xlfn.XLOOKUP(C932,customers!$A$2:$A$1001,customers!$B$2:$B$1001,,0)</f>
        <v>Jarred Camillo</v>
      </c>
      <c r="G932" s="2" t="str">
        <f>_xlfn.XLOOKUP(C932,customers!$A$1:$A$1001,customers!$G$1:$G$1001,,0)</f>
        <v>United States</v>
      </c>
      <c r="H932" t="str">
        <f>INDEX(products!$A$1:$G$49,MATCH(RFM_prep!$D932,products!$A$1:$A$49,0),MATCH(RFM_prep!H$2,products!$A$1:$G$1,0))</f>
        <v>Exc</v>
      </c>
      <c r="I932">
        <f>INDEX(products!$A$1:$G$49,MATCH(RFM_prep!$D932,products!$A$1:$A$49,0),MATCH(RFM_prep!I$2,products!$A$1:$G$1,0))</f>
        <v>4.4550000000000001</v>
      </c>
      <c r="J932">
        <f>I932*E932</f>
        <v>8.91</v>
      </c>
      <c r="K932" t="str">
        <f>_xlfn.XLOOKUP(C932,customers!$A$2:$A$1001,customers!$I$2:$I$1001,,0)</f>
        <v>Yes</v>
      </c>
      <c r="L932" t="str">
        <f t="shared" si="70"/>
        <v>628</v>
      </c>
    </row>
    <row r="933" spans="1:12" x14ac:dyDescent="0.25">
      <c r="A933" s="2" t="s">
        <v>5748</v>
      </c>
      <c r="B933" s="3">
        <v>43546</v>
      </c>
      <c r="C933" s="2" t="s">
        <v>5749</v>
      </c>
      <c r="D933" t="s">
        <v>6183</v>
      </c>
      <c r="E933" s="2">
        <v>1</v>
      </c>
      <c r="F933" s="2" t="str">
        <f>_xlfn.XLOOKUP(C933,customers!$A$2:$A$1001,customers!$B$2:$B$1001,,0)</f>
        <v>Kameko Philbrick</v>
      </c>
      <c r="G933" s="2" t="str">
        <f>_xlfn.XLOOKUP(C933,customers!$A$1:$A$1001,customers!$G$1:$G$1001,,0)</f>
        <v>United States</v>
      </c>
      <c r="H933" t="str">
        <f>INDEX(products!$A$1:$G$49,MATCH(RFM_prep!$D933,products!$A$1:$A$49,0),MATCH(RFM_prep!H$2,products!$A$1:$G$1,0))</f>
        <v>Exc</v>
      </c>
      <c r="I933">
        <f>INDEX(products!$A$1:$G$49,MATCH(RFM_prep!$D933,products!$A$1:$A$49,0),MATCH(RFM_prep!I$2,products!$A$1:$G$1,0))</f>
        <v>12.15</v>
      </c>
      <c r="J933">
        <f>I933*E933</f>
        <v>12.15</v>
      </c>
      <c r="K933" t="str">
        <f>_xlfn.XLOOKUP(C933,customers!$A$2:$A$1001,customers!$I$2:$I$1001,,0)</f>
        <v>Yes</v>
      </c>
      <c r="L933" t="str">
        <f t="shared" si="70"/>
        <v>1247</v>
      </c>
    </row>
    <row r="934" spans="1:12" x14ac:dyDescent="0.25">
      <c r="A934" s="2" t="s">
        <v>5753</v>
      </c>
      <c r="B934" s="3">
        <v>44607</v>
      </c>
      <c r="C934" s="2" t="s">
        <v>5754</v>
      </c>
      <c r="D934" t="s">
        <v>6158</v>
      </c>
      <c r="E934" s="2">
        <v>4</v>
      </c>
      <c r="F934" s="2" t="str">
        <f>_xlfn.XLOOKUP(C934,customers!$A$2:$A$1001,customers!$B$2:$B$1001,,0)</f>
        <v>Mallory Shrimpling</v>
      </c>
      <c r="G934" s="2" t="str">
        <f>_xlfn.XLOOKUP(C934,customers!$A$1:$A$1001,customers!$G$1:$G$1001,,0)</f>
        <v>United States</v>
      </c>
      <c r="H934" t="str">
        <f>INDEX(products!$A$1:$G$49,MATCH(RFM_prep!$D934,products!$A$1:$A$49,0),MATCH(RFM_prep!H$2,products!$A$1:$G$1,0))</f>
        <v>Ara</v>
      </c>
      <c r="I934">
        <f>INDEX(products!$A$1:$G$49,MATCH(RFM_prep!$D934,products!$A$1:$A$49,0),MATCH(RFM_prep!I$2,products!$A$1:$G$1,0))</f>
        <v>5.97</v>
      </c>
      <c r="J934">
        <f>I934*E934</f>
        <v>23.88</v>
      </c>
      <c r="K934" t="str">
        <f>_xlfn.XLOOKUP(C934,customers!$A$2:$A$1001,customers!$I$2:$I$1001,,0)</f>
        <v>Yes</v>
      </c>
      <c r="L934" t="str">
        <f t="shared" si="70"/>
        <v>186</v>
      </c>
    </row>
    <row r="935" spans="1:12" x14ac:dyDescent="0.25">
      <c r="A935" s="2" t="s">
        <v>5757</v>
      </c>
      <c r="B935" s="3">
        <v>44117</v>
      </c>
      <c r="C935" s="2" t="s">
        <v>5758</v>
      </c>
      <c r="D935" t="s">
        <v>6141</v>
      </c>
      <c r="E935" s="2">
        <v>4</v>
      </c>
      <c r="F935" s="2" t="str">
        <f>_xlfn.XLOOKUP(C935,customers!$A$2:$A$1001,customers!$B$2:$B$1001,,0)</f>
        <v>Barnett Sillis</v>
      </c>
      <c r="G935" s="2" t="str">
        <f>_xlfn.XLOOKUP(C935,customers!$A$1:$A$1001,customers!$G$1:$G$1001,,0)</f>
        <v>United States</v>
      </c>
      <c r="H935" t="str">
        <f>INDEX(products!$A$1:$G$49,MATCH(RFM_prep!$D935,products!$A$1:$A$49,0),MATCH(RFM_prep!H$2,products!$A$1:$G$1,0))</f>
        <v>Exc</v>
      </c>
      <c r="I935">
        <f>INDEX(products!$A$1:$G$49,MATCH(RFM_prep!$D935,products!$A$1:$A$49,0),MATCH(RFM_prep!I$2,products!$A$1:$G$1,0))</f>
        <v>13.75</v>
      </c>
      <c r="J935">
        <f>I935*E935</f>
        <v>55</v>
      </c>
      <c r="K935" t="str">
        <f>_xlfn.XLOOKUP(C935,customers!$A$2:$A$1001,customers!$I$2:$I$1001,,0)</f>
        <v>No</v>
      </c>
      <c r="L935" t="str">
        <f t="shared" si="70"/>
        <v>676</v>
      </c>
    </row>
    <row r="936" spans="1:12" x14ac:dyDescent="0.25">
      <c r="A936" s="2" t="s">
        <v>5763</v>
      </c>
      <c r="B936" s="3">
        <v>44557</v>
      </c>
      <c r="C936" s="2" t="s">
        <v>5764</v>
      </c>
      <c r="D936" t="s">
        <v>6177</v>
      </c>
      <c r="E936" s="2">
        <v>3</v>
      </c>
      <c r="F936" s="2" t="str">
        <f>_xlfn.XLOOKUP(C936,customers!$A$2:$A$1001,customers!$B$2:$B$1001,,0)</f>
        <v>Brenn Dundredge</v>
      </c>
      <c r="G936" s="2" t="str">
        <f>_xlfn.XLOOKUP(C936,customers!$A$1:$A$1001,customers!$G$1:$G$1001,,0)</f>
        <v>United States</v>
      </c>
      <c r="H936" t="str">
        <f>INDEX(products!$A$1:$G$49,MATCH(RFM_prep!$D936,products!$A$1:$A$49,0),MATCH(RFM_prep!H$2,products!$A$1:$G$1,0))</f>
        <v>Rob</v>
      </c>
      <c r="I936">
        <f>INDEX(products!$A$1:$G$49,MATCH(RFM_prep!$D936,products!$A$1:$A$49,0),MATCH(RFM_prep!I$2,products!$A$1:$G$1,0))</f>
        <v>8.9499999999999993</v>
      </c>
      <c r="J936">
        <f>I936*E936</f>
        <v>26.849999999999998</v>
      </c>
      <c r="K936" t="str">
        <f>_xlfn.XLOOKUP(C936,customers!$A$2:$A$1001,customers!$I$2:$I$1001,,0)</f>
        <v>Yes</v>
      </c>
      <c r="L936" t="str">
        <f t="shared" si="70"/>
        <v>236</v>
      </c>
    </row>
    <row r="937" spans="1:12" x14ac:dyDescent="0.25">
      <c r="A937" s="2" t="s">
        <v>5768</v>
      </c>
      <c r="B937" s="3">
        <v>44409</v>
      </c>
      <c r="C937" s="2" t="s">
        <v>5769</v>
      </c>
      <c r="D937" t="s">
        <v>6151</v>
      </c>
      <c r="E937" s="2">
        <v>5</v>
      </c>
      <c r="F937" s="2" t="str">
        <f>_xlfn.XLOOKUP(C937,customers!$A$2:$A$1001,customers!$B$2:$B$1001,,0)</f>
        <v>Read Cutts</v>
      </c>
      <c r="G937" s="2" t="str">
        <f>_xlfn.XLOOKUP(C937,customers!$A$1:$A$1001,customers!$G$1:$G$1001,,0)</f>
        <v>United States</v>
      </c>
      <c r="H937" t="str">
        <f>INDEX(products!$A$1:$G$49,MATCH(RFM_prep!$D937,products!$A$1:$A$49,0),MATCH(RFM_prep!H$2,products!$A$1:$G$1,0))</f>
        <v>Rob</v>
      </c>
      <c r="I937">
        <f>INDEX(products!$A$1:$G$49,MATCH(RFM_prep!$D937,products!$A$1:$A$49,0),MATCH(RFM_prep!I$2,products!$A$1:$G$1,0))</f>
        <v>22.884999999999998</v>
      </c>
      <c r="J937">
        <f>I937*E937</f>
        <v>114.42499999999998</v>
      </c>
      <c r="K937" t="str">
        <f>_xlfn.XLOOKUP(C937,customers!$A$2:$A$1001,customers!$I$2:$I$1001,,0)</f>
        <v>No</v>
      </c>
      <c r="L937" t="str">
        <f t="shared" si="70"/>
        <v>384</v>
      </c>
    </row>
    <row r="938" spans="1:12" x14ac:dyDescent="0.25">
      <c r="A938" s="2" t="s">
        <v>5774</v>
      </c>
      <c r="B938" s="3">
        <v>44153</v>
      </c>
      <c r="C938" s="2" t="s">
        <v>5775</v>
      </c>
      <c r="D938" t="s">
        <v>6175</v>
      </c>
      <c r="E938" s="2">
        <v>6</v>
      </c>
      <c r="F938" s="2" t="str">
        <f>_xlfn.XLOOKUP(C938,customers!$A$2:$A$1001,customers!$B$2:$B$1001,,0)</f>
        <v>Michale Delves</v>
      </c>
      <c r="G938" s="2" t="str">
        <f>_xlfn.XLOOKUP(C938,customers!$A$1:$A$1001,customers!$G$1:$G$1001,,0)</f>
        <v>United States</v>
      </c>
      <c r="H938" t="str">
        <f>INDEX(products!$A$1:$G$49,MATCH(RFM_prep!$D938,products!$A$1:$A$49,0),MATCH(RFM_prep!H$2,products!$A$1:$G$1,0))</f>
        <v>Ara</v>
      </c>
      <c r="I938">
        <f>INDEX(products!$A$1:$G$49,MATCH(RFM_prep!$D938,products!$A$1:$A$49,0),MATCH(RFM_prep!I$2,products!$A$1:$G$1,0))</f>
        <v>25.874999999999996</v>
      </c>
      <c r="J938">
        <f>I938*E938</f>
        <v>155.24999999999997</v>
      </c>
      <c r="K938" t="str">
        <f>_xlfn.XLOOKUP(C938,customers!$A$2:$A$1001,customers!$I$2:$I$1001,,0)</f>
        <v>Yes</v>
      </c>
      <c r="L938" t="str">
        <f t="shared" si="70"/>
        <v>640</v>
      </c>
    </row>
    <row r="939" spans="1:12" x14ac:dyDescent="0.25">
      <c r="A939" s="2" t="s">
        <v>5780</v>
      </c>
      <c r="B939" s="3">
        <v>44493</v>
      </c>
      <c r="C939" s="2" t="s">
        <v>5781</v>
      </c>
      <c r="D939" t="s">
        <v>6169</v>
      </c>
      <c r="E939" s="2">
        <v>3</v>
      </c>
      <c r="F939" s="2" t="str">
        <f>_xlfn.XLOOKUP(C939,customers!$A$2:$A$1001,customers!$B$2:$B$1001,,0)</f>
        <v>Devland Gritton</v>
      </c>
      <c r="G939" s="2" t="str">
        <f>_xlfn.XLOOKUP(C939,customers!$A$1:$A$1001,customers!$G$1:$G$1001,,0)</f>
        <v>United States</v>
      </c>
      <c r="H939" t="str">
        <f>INDEX(products!$A$1:$G$49,MATCH(RFM_prep!$D939,products!$A$1:$A$49,0),MATCH(RFM_prep!H$2,products!$A$1:$G$1,0))</f>
        <v>Lib</v>
      </c>
      <c r="I939">
        <f>INDEX(products!$A$1:$G$49,MATCH(RFM_prep!$D939,products!$A$1:$A$49,0),MATCH(RFM_prep!I$2,products!$A$1:$G$1,0))</f>
        <v>7.77</v>
      </c>
      <c r="J939">
        <f>I939*E939</f>
        <v>23.31</v>
      </c>
      <c r="K939" t="str">
        <f>_xlfn.XLOOKUP(C939,customers!$A$2:$A$1001,customers!$I$2:$I$1001,,0)</f>
        <v>Yes</v>
      </c>
      <c r="L939" t="str">
        <f t="shared" si="70"/>
        <v>300</v>
      </c>
    </row>
    <row r="940" spans="1:12" x14ac:dyDescent="0.25">
      <c r="A940" s="2" t="s">
        <v>5780</v>
      </c>
      <c r="B940" s="3">
        <v>44493</v>
      </c>
      <c r="C940" s="2" t="s">
        <v>5781</v>
      </c>
      <c r="D940" t="s">
        <v>6151</v>
      </c>
      <c r="E940" s="2">
        <v>4</v>
      </c>
      <c r="F940" s="2" t="str">
        <f>_xlfn.XLOOKUP(C940,customers!$A$2:$A$1001,customers!$B$2:$B$1001,,0)</f>
        <v>Devland Gritton</v>
      </c>
      <c r="G940" s="2" t="str">
        <f>_xlfn.XLOOKUP(C940,customers!$A$1:$A$1001,customers!$G$1:$G$1001,,0)</f>
        <v>United States</v>
      </c>
      <c r="H940" t="str">
        <f>INDEX(products!$A$1:$G$49,MATCH(RFM_prep!$D940,products!$A$1:$A$49,0),MATCH(RFM_prep!H$2,products!$A$1:$G$1,0))</f>
        <v>Rob</v>
      </c>
      <c r="I940">
        <f>INDEX(products!$A$1:$G$49,MATCH(RFM_prep!$D940,products!$A$1:$A$49,0),MATCH(RFM_prep!I$2,products!$A$1:$G$1,0))</f>
        <v>22.884999999999998</v>
      </c>
      <c r="J940">
        <f>I940*E940</f>
        <v>91.539999999999992</v>
      </c>
      <c r="K940" t="str">
        <f>_xlfn.XLOOKUP(C940,customers!$A$2:$A$1001,customers!$I$2:$I$1001,,0)</f>
        <v>Yes</v>
      </c>
      <c r="L940" t="str">
        <f t="shared" si="70"/>
        <v>300</v>
      </c>
    </row>
    <row r="941" spans="1:12" x14ac:dyDescent="0.25">
      <c r="A941" s="2" t="s">
        <v>5791</v>
      </c>
      <c r="B941" s="3">
        <v>43829</v>
      </c>
      <c r="C941" s="2" t="s">
        <v>5792</v>
      </c>
      <c r="D941" t="s">
        <v>6171</v>
      </c>
      <c r="E941" s="2">
        <v>5</v>
      </c>
      <c r="F941" s="2" t="str">
        <f>_xlfn.XLOOKUP(C941,customers!$A$2:$A$1001,customers!$B$2:$B$1001,,0)</f>
        <v>Dell Gut</v>
      </c>
      <c r="G941" s="2" t="str">
        <f>_xlfn.XLOOKUP(C941,customers!$A$1:$A$1001,customers!$G$1:$G$1001,,0)</f>
        <v>United States</v>
      </c>
      <c r="H941" t="str">
        <f>INDEX(products!$A$1:$G$49,MATCH(RFM_prep!$D941,products!$A$1:$A$49,0),MATCH(RFM_prep!H$2,products!$A$1:$G$1,0))</f>
        <v>Exc</v>
      </c>
      <c r="I941">
        <f>INDEX(products!$A$1:$G$49,MATCH(RFM_prep!$D941,products!$A$1:$A$49,0),MATCH(RFM_prep!I$2,products!$A$1:$G$1,0))</f>
        <v>14.85</v>
      </c>
      <c r="J941">
        <f>I941*E941</f>
        <v>74.25</v>
      </c>
      <c r="K941" t="str">
        <f>_xlfn.XLOOKUP(C941,customers!$A$2:$A$1001,customers!$I$2:$I$1001,,0)</f>
        <v>Yes</v>
      </c>
      <c r="L941" t="str">
        <f t="shared" si="70"/>
        <v>964</v>
      </c>
    </row>
    <row r="942" spans="1:12" x14ac:dyDescent="0.25">
      <c r="A942" s="2" t="s">
        <v>5797</v>
      </c>
      <c r="B942" s="3">
        <v>44229</v>
      </c>
      <c r="C942" s="2" t="s">
        <v>5798</v>
      </c>
      <c r="D942" t="s">
        <v>6145</v>
      </c>
      <c r="E942" s="2">
        <v>6</v>
      </c>
      <c r="F942" s="2" t="str">
        <f>_xlfn.XLOOKUP(C942,customers!$A$2:$A$1001,customers!$B$2:$B$1001,,0)</f>
        <v>Willy Pummery</v>
      </c>
      <c r="G942" s="2" t="str">
        <f>_xlfn.XLOOKUP(C942,customers!$A$1:$A$1001,customers!$G$1:$G$1001,,0)</f>
        <v>United States</v>
      </c>
      <c r="H942" t="str">
        <f>INDEX(products!$A$1:$G$49,MATCH(RFM_prep!$D942,products!$A$1:$A$49,0),MATCH(RFM_prep!H$2,products!$A$1:$G$1,0))</f>
        <v>Lib</v>
      </c>
      <c r="I942">
        <f>INDEX(products!$A$1:$G$49,MATCH(RFM_prep!$D942,products!$A$1:$A$49,0),MATCH(RFM_prep!I$2,products!$A$1:$G$1,0))</f>
        <v>4.7549999999999999</v>
      </c>
      <c r="J942">
        <f>I942*E942</f>
        <v>28.53</v>
      </c>
      <c r="K942" t="str">
        <f>_xlfn.XLOOKUP(C942,customers!$A$2:$A$1001,customers!$I$2:$I$1001,,0)</f>
        <v>No</v>
      </c>
      <c r="L942" t="str">
        <f t="shared" si="70"/>
        <v>564</v>
      </c>
    </row>
    <row r="943" spans="1:12" x14ac:dyDescent="0.25">
      <c r="A943" s="2" t="s">
        <v>5803</v>
      </c>
      <c r="B943" s="3">
        <v>44332</v>
      </c>
      <c r="C943" s="2" t="s">
        <v>5804</v>
      </c>
      <c r="D943" t="s">
        <v>6173</v>
      </c>
      <c r="E943" s="2">
        <v>2</v>
      </c>
      <c r="F943" s="2" t="str">
        <f>_xlfn.XLOOKUP(C943,customers!$A$2:$A$1001,customers!$B$2:$B$1001,,0)</f>
        <v>Geoffrey Siuda</v>
      </c>
      <c r="G943" s="2" t="str">
        <f>_xlfn.XLOOKUP(C943,customers!$A$1:$A$1001,customers!$G$1:$G$1001,,0)</f>
        <v>United States</v>
      </c>
      <c r="H943" t="str">
        <f>INDEX(products!$A$1:$G$49,MATCH(RFM_prep!$D943,products!$A$1:$A$49,0),MATCH(RFM_prep!H$2,products!$A$1:$G$1,0))</f>
        <v>Rob</v>
      </c>
      <c r="I943">
        <f>INDEX(products!$A$1:$G$49,MATCH(RFM_prep!$D943,products!$A$1:$A$49,0),MATCH(RFM_prep!I$2,products!$A$1:$G$1,0))</f>
        <v>7.169999999999999</v>
      </c>
      <c r="J943">
        <f>I943*E943</f>
        <v>14.339999999999998</v>
      </c>
      <c r="K943" t="str">
        <f>_xlfn.XLOOKUP(C943,customers!$A$2:$A$1001,customers!$I$2:$I$1001,,0)</f>
        <v>Yes</v>
      </c>
      <c r="L943" t="str">
        <f t="shared" si="70"/>
        <v>461</v>
      </c>
    </row>
    <row r="944" spans="1:12" x14ac:dyDescent="0.25">
      <c r="A944" s="2" t="s">
        <v>5809</v>
      </c>
      <c r="B944" s="3">
        <v>44674</v>
      </c>
      <c r="C944" s="2" t="s">
        <v>5810</v>
      </c>
      <c r="D944" t="s">
        <v>6180</v>
      </c>
      <c r="E944" s="2">
        <v>2</v>
      </c>
      <c r="F944" s="2" t="str">
        <f>_xlfn.XLOOKUP(C944,customers!$A$2:$A$1001,customers!$B$2:$B$1001,,0)</f>
        <v>Henderson Crowne</v>
      </c>
      <c r="G944" s="2" t="str">
        <f>_xlfn.XLOOKUP(C944,customers!$A$1:$A$1001,customers!$G$1:$G$1001,,0)</f>
        <v>Ireland</v>
      </c>
      <c r="H944" t="str">
        <f>INDEX(products!$A$1:$G$49,MATCH(RFM_prep!$D944,products!$A$1:$A$49,0),MATCH(RFM_prep!H$2,products!$A$1:$G$1,0))</f>
        <v>Ara</v>
      </c>
      <c r="I944">
        <f>INDEX(products!$A$1:$G$49,MATCH(RFM_prep!$D944,products!$A$1:$A$49,0),MATCH(RFM_prep!I$2,products!$A$1:$G$1,0))</f>
        <v>7.77</v>
      </c>
      <c r="J944">
        <f>I944*E944</f>
        <v>15.54</v>
      </c>
      <c r="K944" t="str">
        <f>_xlfn.XLOOKUP(C944,customers!$A$2:$A$1001,customers!$I$2:$I$1001,,0)</f>
        <v>Yes</v>
      </c>
      <c r="L944" t="str">
        <f t="shared" si="70"/>
        <v>119</v>
      </c>
    </row>
    <row r="945" spans="1:12" x14ac:dyDescent="0.25">
      <c r="A945" s="2" t="s">
        <v>5816</v>
      </c>
      <c r="B945" s="3">
        <v>44464</v>
      </c>
      <c r="C945" s="2" t="s">
        <v>5817</v>
      </c>
      <c r="D945" t="s">
        <v>6179</v>
      </c>
      <c r="E945" s="2">
        <v>3</v>
      </c>
      <c r="F945" s="2" t="str">
        <f>_xlfn.XLOOKUP(C945,customers!$A$2:$A$1001,customers!$B$2:$B$1001,,0)</f>
        <v>Vernor Pawsey</v>
      </c>
      <c r="G945" s="2" t="str">
        <f>_xlfn.XLOOKUP(C945,customers!$A$1:$A$1001,customers!$G$1:$G$1001,,0)</f>
        <v>United States</v>
      </c>
      <c r="H945" t="str">
        <f>INDEX(products!$A$1:$G$49,MATCH(RFM_prep!$D945,products!$A$1:$A$49,0),MATCH(RFM_prep!H$2,products!$A$1:$G$1,0))</f>
        <v>Rob</v>
      </c>
      <c r="I945">
        <f>INDEX(products!$A$1:$G$49,MATCH(RFM_prep!$D945,products!$A$1:$A$49,0),MATCH(RFM_prep!I$2,products!$A$1:$G$1,0))</f>
        <v>11.95</v>
      </c>
      <c r="J945">
        <f>I945*E945</f>
        <v>35.849999999999994</v>
      </c>
      <c r="K945" t="str">
        <f>_xlfn.XLOOKUP(C945,customers!$A$2:$A$1001,customers!$I$2:$I$1001,,0)</f>
        <v>No</v>
      </c>
      <c r="L945" t="str">
        <f t="shared" si="70"/>
        <v>329</v>
      </c>
    </row>
    <row r="946" spans="1:12" x14ac:dyDescent="0.25">
      <c r="A946" s="2" t="s">
        <v>5822</v>
      </c>
      <c r="B946" s="3">
        <v>44719</v>
      </c>
      <c r="C946" s="2" t="s">
        <v>5823</v>
      </c>
      <c r="D946" t="s">
        <v>6180</v>
      </c>
      <c r="E946" s="2">
        <v>6</v>
      </c>
      <c r="F946" s="2" t="str">
        <f>_xlfn.XLOOKUP(C946,customers!$A$2:$A$1001,customers!$B$2:$B$1001,,0)</f>
        <v>Augustin Waterhouse</v>
      </c>
      <c r="G946" s="2" t="str">
        <f>_xlfn.XLOOKUP(C946,customers!$A$1:$A$1001,customers!$G$1:$G$1001,,0)</f>
        <v>United States</v>
      </c>
      <c r="H946" t="str">
        <f>INDEX(products!$A$1:$G$49,MATCH(RFM_prep!$D946,products!$A$1:$A$49,0),MATCH(RFM_prep!H$2,products!$A$1:$G$1,0))</f>
        <v>Ara</v>
      </c>
      <c r="I946">
        <f>INDEX(products!$A$1:$G$49,MATCH(RFM_prep!$D946,products!$A$1:$A$49,0),MATCH(RFM_prep!I$2,products!$A$1:$G$1,0))</f>
        <v>7.77</v>
      </c>
      <c r="J946">
        <f>I946*E946</f>
        <v>46.62</v>
      </c>
      <c r="K946" t="str">
        <f>_xlfn.XLOOKUP(C946,customers!$A$2:$A$1001,customers!$I$2:$I$1001,,0)</f>
        <v>No</v>
      </c>
      <c r="L946" t="str">
        <f t="shared" si="70"/>
        <v>74</v>
      </c>
    </row>
    <row r="947" spans="1:12" x14ac:dyDescent="0.25">
      <c r="A947" s="2" t="s">
        <v>5828</v>
      </c>
      <c r="B947" s="3">
        <v>44054</v>
      </c>
      <c r="C947" s="2" t="s">
        <v>5829</v>
      </c>
      <c r="D947" t="s">
        <v>6173</v>
      </c>
      <c r="E947" s="2">
        <v>5</v>
      </c>
      <c r="F947" s="2" t="str">
        <f>_xlfn.XLOOKUP(C947,customers!$A$2:$A$1001,customers!$B$2:$B$1001,,0)</f>
        <v>Fanchon Haughian</v>
      </c>
      <c r="G947" s="2" t="str">
        <f>_xlfn.XLOOKUP(C947,customers!$A$1:$A$1001,customers!$G$1:$G$1001,,0)</f>
        <v>United States</v>
      </c>
      <c r="H947" t="str">
        <f>INDEX(products!$A$1:$G$49,MATCH(RFM_prep!$D947,products!$A$1:$A$49,0),MATCH(RFM_prep!H$2,products!$A$1:$G$1,0))</f>
        <v>Rob</v>
      </c>
      <c r="I947">
        <f>INDEX(products!$A$1:$G$49,MATCH(RFM_prep!$D947,products!$A$1:$A$49,0),MATCH(RFM_prep!I$2,products!$A$1:$G$1,0))</f>
        <v>7.169999999999999</v>
      </c>
      <c r="J947">
        <f>I947*E947</f>
        <v>35.849999999999994</v>
      </c>
      <c r="K947" t="str">
        <f>_xlfn.XLOOKUP(C947,customers!$A$2:$A$1001,customers!$I$2:$I$1001,,0)</f>
        <v>No</v>
      </c>
      <c r="L947" t="str">
        <f t="shared" si="70"/>
        <v>739</v>
      </c>
    </row>
    <row r="948" spans="1:12" x14ac:dyDescent="0.25">
      <c r="A948" s="2" t="s">
        <v>5834</v>
      </c>
      <c r="B948" s="3">
        <v>43524</v>
      </c>
      <c r="C948" s="2" t="s">
        <v>5835</v>
      </c>
      <c r="D948" t="s">
        <v>6165</v>
      </c>
      <c r="E948" s="2">
        <v>4</v>
      </c>
      <c r="F948" s="2" t="str">
        <f>_xlfn.XLOOKUP(C948,customers!$A$2:$A$1001,customers!$B$2:$B$1001,,0)</f>
        <v>Jaimie Hatz</v>
      </c>
      <c r="G948" s="2" t="str">
        <f>_xlfn.XLOOKUP(C948,customers!$A$1:$A$1001,customers!$G$1:$G$1001,,0)</f>
        <v>United States</v>
      </c>
      <c r="H948" t="str">
        <f>INDEX(products!$A$1:$G$49,MATCH(RFM_prep!$D948,products!$A$1:$A$49,0),MATCH(RFM_prep!H$2,products!$A$1:$G$1,0))</f>
        <v>Lib</v>
      </c>
      <c r="I948">
        <f>INDEX(products!$A$1:$G$49,MATCH(RFM_prep!$D948,products!$A$1:$A$49,0),MATCH(RFM_prep!I$2,products!$A$1:$G$1,0))</f>
        <v>29.784999999999997</v>
      </c>
      <c r="J948">
        <f>I948*E948</f>
        <v>119.13999999999999</v>
      </c>
      <c r="K948" t="str">
        <f>_xlfn.XLOOKUP(C948,customers!$A$2:$A$1001,customers!$I$2:$I$1001,,0)</f>
        <v>No</v>
      </c>
      <c r="L948" t="str">
        <f t="shared" si="70"/>
        <v>1269</v>
      </c>
    </row>
    <row r="949" spans="1:12" x14ac:dyDescent="0.25">
      <c r="A949" s="2" t="s">
        <v>5839</v>
      </c>
      <c r="B949" s="3">
        <v>43719</v>
      </c>
      <c r="C949" s="2" t="s">
        <v>5840</v>
      </c>
      <c r="D949" t="s">
        <v>6169</v>
      </c>
      <c r="E949" s="2">
        <v>3</v>
      </c>
      <c r="F949" s="2" t="str">
        <f>_xlfn.XLOOKUP(C949,customers!$A$2:$A$1001,customers!$B$2:$B$1001,,0)</f>
        <v>Edeline Edney</v>
      </c>
      <c r="G949" s="2" t="str">
        <f>_xlfn.XLOOKUP(C949,customers!$A$1:$A$1001,customers!$G$1:$G$1001,,0)</f>
        <v>United States</v>
      </c>
      <c r="H949" t="str">
        <f>INDEX(products!$A$1:$G$49,MATCH(RFM_prep!$D949,products!$A$1:$A$49,0),MATCH(RFM_prep!H$2,products!$A$1:$G$1,0))</f>
        <v>Lib</v>
      </c>
      <c r="I949">
        <f>INDEX(products!$A$1:$G$49,MATCH(RFM_prep!$D949,products!$A$1:$A$49,0),MATCH(RFM_prep!I$2,products!$A$1:$G$1,0))</f>
        <v>7.77</v>
      </c>
      <c r="J949">
        <f>I949*E949</f>
        <v>23.31</v>
      </c>
      <c r="K949" t="str">
        <f>_xlfn.XLOOKUP(C949,customers!$A$2:$A$1001,customers!$I$2:$I$1001,,0)</f>
        <v>No</v>
      </c>
      <c r="L949" t="str">
        <f t="shared" si="70"/>
        <v>1074</v>
      </c>
    </row>
    <row r="950" spans="1:12" x14ac:dyDescent="0.25">
      <c r="A950" s="2" t="s">
        <v>5844</v>
      </c>
      <c r="B950" s="3">
        <v>44294</v>
      </c>
      <c r="C950" s="2" t="s">
        <v>5845</v>
      </c>
      <c r="D950" t="s">
        <v>6155</v>
      </c>
      <c r="E950" s="2">
        <v>1</v>
      </c>
      <c r="F950" s="2" t="str">
        <f>_xlfn.XLOOKUP(C950,customers!$A$2:$A$1001,customers!$B$2:$B$1001,,0)</f>
        <v>Rickie Faltin</v>
      </c>
      <c r="G950" s="2" t="str">
        <f>_xlfn.XLOOKUP(C950,customers!$A$1:$A$1001,customers!$G$1:$G$1001,,0)</f>
        <v>Ireland</v>
      </c>
      <c r="H950" t="str">
        <f>INDEX(products!$A$1:$G$49,MATCH(RFM_prep!$D950,products!$A$1:$A$49,0),MATCH(RFM_prep!H$2,products!$A$1:$G$1,0))</f>
        <v>Ara</v>
      </c>
      <c r="I950">
        <f>INDEX(products!$A$1:$G$49,MATCH(RFM_prep!$D950,products!$A$1:$A$49,0),MATCH(RFM_prep!I$2,products!$A$1:$G$1,0))</f>
        <v>11.25</v>
      </c>
      <c r="J950">
        <f>I950*E950</f>
        <v>11.25</v>
      </c>
      <c r="K950" t="str">
        <f>_xlfn.XLOOKUP(C950,customers!$A$2:$A$1001,customers!$I$2:$I$1001,,0)</f>
        <v>No</v>
      </c>
      <c r="L950" t="str">
        <f t="shared" si="70"/>
        <v>499</v>
      </c>
    </row>
    <row r="951" spans="1:12" x14ac:dyDescent="0.25">
      <c r="A951" s="2" t="s">
        <v>5849</v>
      </c>
      <c r="B951" s="3">
        <v>44445</v>
      </c>
      <c r="C951" s="2" t="s">
        <v>5850</v>
      </c>
      <c r="D951" t="s">
        <v>6185</v>
      </c>
      <c r="E951" s="2">
        <v>3</v>
      </c>
      <c r="F951" s="2" t="str">
        <f>_xlfn.XLOOKUP(C951,customers!$A$2:$A$1001,customers!$B$2:$B$1001,,0)</f>
        <v>Gnni Cheeke</v>
      </c>
      <c r="G951" s="2" t="str">
        <f>_xlfn.XLOOKUP(C951,customers!$A$1:$A$1001,customers!$G$1:$G$1001,,0)</f>
        <v>United Kingdom</v>
      </c>
      <c r="H951" t="str">
        <f>INDEX(products!$A$1:$G$49,MATCH(RFM_prep!$D951,products!$A$1:$A$49,0),MATCH(RFM_prep!H$2,products!$A$1:$G$1,0))</f>
        <v>Exc</v>
      </c>
      <c r="I951">
        <f>INDEX(products!$A$1:$G$49,MATCH(RFM_prep!$D951,products!$A$1:$A$49,0),MATCH(RFM_prep!I$2,products!$A$1:$G$1,0))</f>
        <v>27.945</v>
      </c>
      <c r="J951">
        <f>I951*E951</f>
        <v>83.835000000000008</v>
      </c>
      <c r="K951" t="str">
        <f>_xlfn.XLOOKUP(C951,customers!$A$2:$A$1001,customers!$I$2:$I$1001,,0)</f>
        <v>Yes</v>
      </c>
      <c r="L951" t="str">
        <f t="shared" si="70"/>
        <v>348</v>
      </c>
    </row>
    <row r="952" spans="1:12" x14ac:dyDescent="0.25">
      <c r="A952" s="2" t="s">
        <v>5855</v>
      </c>
      <c r="B952" s="3">
        <v>44449</v>
      </c>
      <c r="C952" s="2" t="s">
        <v>5856</v>
      </c>
      <c r="D952" t="s">
        <v>6142</v>
      </c>
      <c r="E952" s="2">
        <v>4</v>
      </c>
      <c r="F952" s="2" t="str">
        <f>_xlfn.XLOOKUP(C952,customers!$A$2:$A$1001,customers!$B$2:$B$1001,,0)</f>
        <v>Gwenni Ratt</v>
      </c>
      <c r="G952" s="2" t="str">
        <f>_xlfn.XLOOKUP(C952,customers!$A$1:$A$1001,customers!$G$1:$G$1001,,0)</f>
        <v>Ireland</v>
      </c>
      <c r="H952" t="str">
        <f>INDEX(products!$A$1:$G$49,MATCH(RFM_prep!$D952,products!$A$1:$A$49,0),MATCH(RFM_prep!H$2,products!$A$1:$G$1,0))</f>
        <v>Rob</v>
      </c>
      <c r="I952">
        <f>INDEX(products!$A$1:$G$49,MATCH(RFM_prep!$D952,products!$A$1:$A$49,0),MATCH(RFM_prep!I$2,products!$A$1:$G$1,0))</f>
        <v>27.484999999999996</v>
      </c>
      <c r="J952">
        <f>I952*E952</f>
        <v>109.93999999999998</v>
      </c>
      <c r="K952" t="str">
        <f>_xlfn.XLOOKUP(C952,customers!$A$2:$A$1001,customers!$I$2:$I$1001,,0)</f>
        <v>No</v>
      </c>
      <c r="L952" t="str">
        <f t="shared" si="70"/>
        <v>344</v>
      </c>
    </row>
    <row r="953" spans="1:12" x14ac:dyDescent="0.25">
      <c r="A953" s="2" t="s">
        <v>5861</v>
      </c>
      <c r="B953" s="3">
        <v>44703</v>
      </c>
      <c r="C953" s="2" t="s">
        <v>5862</v>
      </c>
      <c r="D953" t="s">
        <v>6178</v>
      </c>
      <c r="E953" s="2">
        <v>4</v>
      </c>
      <c r="F953" s="2" t="str">
        <f>_xlfn.XLOOKUP(C953,customers!$A$2:$A$1001,customers!$B$2:$B$1001,,0)</f>
        <v>Johnath Fairebrother</v>
      </c>
      <c r="G953" s="2" t="str">
        <f>_xlfn.XLOOKUP(C953,customers!$A$1:$A$1001,customers!$G$1:$G$1001,,0)</f>
        <v>United States</v>
      </c>
      <c r="H953" t="str">
        <f>INDEX(products!$A$1:$G$49,MATCH(RFM_prep!$D953,products!$A$1:$A$49,0),MATCH(RFM_prep!H$2,products!$A$1:$G$1,0))</f>
        <v>Rob</v>
      </c>
      <c r="I953">
        <f>INDEX(products!$A$1:$G$49,MATCH(RFM_prep!$D953,products!$A$1:$A$49,0),MATCH(RFM_prep!I$2,products!$A$1:$G$1,0))</f>
        <v>3.5849999999999995</v>
      </c>
      <c r="J953">
        <f>I953*E953</f>
        <v>14.339999999999998</v>
      </c>
      <c r="K953" t="str">
        <f>_xlfn.XLOOKUP(C953,customers!$A$2:$A$1001,customers!$I$2:$I$1001,,0)</f>
        <v>Yes</v>
      </c>
      <c r="L953" t="str">
        <f t="shared" si="70"/>
        <v>90</v>
      </c>
    </row>
    <row r="954" spans="1:12" x14ac:dyDescent="0.25">
      <c r="A954" s="2" t="s">
        <v>5866</v>
      </c>
      <c r="B954" s="3">
        <v>44092</v>
      </c>
      <c r="C954" s="2" t="s">
        <v>5867</v>
      </c>
      <c r="D954" t="s">
        <v>6178</v>
      </c>
      <c r="E954" s="2">
        <v>6</v>
      </c>
      <c r="F954" s="2" t="str">
        <f>_xlfn.XLOOKUP(C954,customers!$A$2:$A$1001,customers!$B$2:$B$1001,,0)</f>
        <v>Ingamar Eberlein</v>
      </c>
      <c r="G954" s="2" t="str">
        <f>_xlfn.XLOOKUP(C954,customers!$A$1:$A$1001,customers!$G$1:$G$1001,,0)</f>
        <v>United States</v>
      </c>
      <c r="H954" t="str">
        <f>INDEX(products!$A$1:$G$49,MATCH(RFM_prep!$D954,products!$A$1:$A$49,0),MATCH(RFM_prep!H$2,products!$A$1:$G$1,0))</f>
        <v>Rob</v>
      </c>
      <c r="I954">
        <f>INDEX(products!$A$1:$G$49,MATCH(RFM_prep!$D954,products!$A$1:$A$49,0),MATCH(RFM_prep!I$2,products!$A$1:$G$1,0))</f>
        <v>3.5849999999999995</v>
      </c>
      <c r="J954">
        <f>I954*E954</f>
        <v>21.509999999999998</v>
      </c>
      <c r="K954" t="str">
        <f>_xlfn.XLOOKUP(C954,customers!$A$2:$A$1001,customers!$I$2:$I$1001,,0)</f>
        <v>No</v>
      </c>
      <c r="L954" t="str">
        <f t="shared" si="70"/>
        <v>701</v>
      </c>
    </row>
    <row r="955" spans="1:12" x14ac:dyDescent="0.25">
      <c r="A955" s="2" t="s">
        <v>5872</v>
      </c>
      <c r="B955" s="3">
        <v>44439</v>
      </c>
      <c r="C955" s="2" t="s">
        <v>5873</v>
      </c>
      <c r="D955" t="s">
        <v>6155</v>
      </c>
      <c r="E955" s="2">
        <v>2</v>
      </c>
      <c r="F955" s="2" t="str">
        <f>_xlfn.XLOOKUP(C955,customers!$A$2:$A$1001,customers!$B$2:$B$1001,,0)</f>
        <v>Jilly Dreng</v>
      </c>
      <c r="G955" s="2" t="str">
        <f>_xlfn.XLOOKUP(C955,customers!$A$1:$A$1001,customers!$G$1:$G$1001,,0)</f>
        <v>Ireland</v>
      </c>
      <c r="H955" t="str">
        <f>INDEX(products!$A$1:$G$49,MATCH(RFM_prep!$D955,products!$A$1:$A$49,0),MATCH(RFM_prep!H$2,products!$A$1:$G$1,0))</f>
        <v>Ara</v>
      </c>
      <c r="I955">
        <f>INDEX(products!$A$1:$G$49,MATCH(RFM_prep!$D955,products!$A$1:$A$49,0),MATCH(RFM_prep!I$2,products!$A$1:$G$1,0))</f>
        <v>11.25</v>
      </c>
      <c r="J955">
        <f>I955*E955</f>
        <v>22.5</v>
      </c>
      <c r="K955" t="str">
        <f>_xlfn.XLOOKUP(C955,customers!$A$2:$A$1001,customers!$I$2:$I$1001,,0)</f>
        <v>Yes</v>
      </c>
      <c r="L955" t="str">
        <f t="shared" si="70"/>
        <v>354</v>
      </c>
    </row>
    <row r="956" spans="1:12" x14ac:dyDescent="0.25">
      <c r="A956" s="2" t="s">
        <v>5878</v>
      </c>
      <c r="B956" s="3">
        <v>44582</v>
      </c>
      <c r="C956" s="2" t="s">
        <v>5764</v>
      </c>
      <c r="D956" t="s">
        <v>6167</v>
      </c>
      <c r="E956" s="2">
        <v>1</v>
      </c>
      <c r="F956" s="2" t="str">
        <f>_xlfn.XLOOKUP(C956,customers!$A$2:$A$1001,customers!$B$2:$B$1001,,0)</f>
        <v>Brenn Dundredge</v>
      </c>
      <c r="G956" s="2" t="str">
        <f>_xlfn.XLOOKUP(C956,customers!$A$1:$A$1001,customers!$G$1:$G$1001,,0)</f>
        <v>United States</v>
      </c>
      <c r="H956" t="str">
        <f>INDEX(products!$A$1:$G$49,MATCH(RFM_prep!$D956,products!$A$1:$A$49,0),MATCH(RFM_prep!H$2,products!$A$1:$G$1,0))</f>
        <v>Ara</v>
      </c>
      <c r="I956">
        <f>INDEX(products!$A$1:$G$49,MATCH(RFM_prep!$D956,products!$A$1:$A$49,0),MATCH(RFM_prep!I$2,products!$A$1:$G$1,0))</f>
        <v>3.8849999999999998</v>
      </c>
      <c r="J956">
        <f>I956*E956</f>
        <v>3.8849999999999998</v>
      </c>
      <c r="K956" t="str">
        <f>_xlfn.XLOOKUP(C956,customers!$A$2:$A$1001,customers!$I$2:$I$1001,,0)</f>
        <v>Yes</v>
      </c>
      <c r="L956" t="str">
        <f t="shared" si="70"/>
        <v>211</v>
      </c>
    </row>
    <row r="957" spans="1:12" x14ac:dyDescent="0.25">
      <c r="A957" s="2" t="s">
        <v>5884</v>
      </c>
      <c r="B957" s="3">
        <v>44722</v>
      </c>
      <c r="C957" s="2" t="s">
        <v>5764</v>
      </c>
      <c r="D957" t="s">
        <v>6185</v>
      </c>
      <c r="E957" s="2">
        <v>1</v>
      </c>
      <c r="F957" s="2" t="str">
        <f>_xlfn.XLOOKUP(C957,customers!$A$2:$A$1001,customers!$B$2:$B$1001,,0)</f>
        <v>Brenn Dundredge</v>
      </c>
      <c r="G957" s="2" t="str">
        <f>_xlfn.XLOOKUP(C957,customers!$A$1:$A$1001,customers!$G$1:$G$1001,,0)</f>
        <v>United States</v>
      </c>
      <c r="H957" t="str">
        <f>INDEX(products!$A$1:$G$49,MATCH(RFM_prep!$D957,products!$A$1:$A$49,0),MATCH(RFM_prep!H$2,products!$A$1:$G$1,0))</f>
        <v>Exc</v>
      </c>
      <c r="I957">
        <f>INDEX(products!$A$1:$G$49,MATCH(RFM_prep!$D957,products!$A$1:$A$49,0),MATCH(RFM_prep!I$2,products!$A$1:$G$1,0))</f>
        <v>27.945</v>
      </c>
      <c r="J957">
        <f>I957*E957</f>
        <v>27.945</v>
      </c>
      <c r="K957" t="str">
        <f>_xlfn.XLOOKUP(C957,customers!$A$2:$A$1001,customers!$I$2:$I$1001,,0)</f>
        <v>Yes</v>
      </c>
      <c r="L957" t="str">
        <f t="shared" si="70"/>
        <v>71</v>
      </c>
    </row>
    <row r="958" spans="1:12" x14ac:dyDescent="0.25">
      <c r="A958" s="2" t="s">
        <v>5890</v>
      </c>
      <c r="B958" s="3">
        <v>43582</v>
      </c>
      <c r="C958" s="2" t="s">
        <v>5764</v>
      </c>
      <c r="D958" t="s">
        <v>6148</v>
      </c>
      <c r="E958" s="2">
        <v>5</v>
      </c>
      <c r="F958" s="2" t="str">
        <f>_xlfn.XLOOKUP(C958,customers!$A$2:$A$1001,customers!$B$2:$B$1001,,0)</f>
        <v>Brenn Dundredge</v>
      </c>
      <c r="G958" s="2" t="str">
        <f>_xlfn.XLOOKUP(C958,customers!$A$1:$A$1001,customers!$G$1:$G$1001,,0)</f>
        <v>United States</v>
      </c>
      <c r="H958" t="str">
        <f>INDEX(products!$A$1:$G$49,MATCH(RFM_prep!$D958,products!$A$1:$A$49,0),MATCH(RFM_prep!H$2,products!$A$1:$G$1,0))</f>
        <v>Exc</v>
      </c>
      <c r="I958">
        <f>INDEX(products!$A$1:$G$49,MATCH(RFM_prep!$D958,products!$A$1:$A$49,0),MATCH(RFM_prep!I$2,products!$A$1:$G$1,0))</f>
        <v>34.154999999999994</v>
      </c>
      <c r="J958">
        <f>I958*E958</f>
        <v>170.77499999999998</v>
      </c>
      <c r="K958" t="str">
        <f>_xlfn.XLOOKUP(C958,customers!$A$2:$A$1001,customers!$I$2:$I$1001,,0)</f>
        <v>Yes</v>
      </c>
      <c r="L958" t="str">
        <f t="shared" si="70"/>
        <v>1211</v>
      </c>
    </row>
    <row r="959" spans="1:12" x14ac:dyDescent="0.25">
      <c r="A959" s="2" t="s">
        <v>5890</v>
      </c>
      <c r="B959" s="3">
        <v>43582</v>
      </c>
      <c r="C959" s="2" t="s">
        <v>5764</v>
      </c>
      <c r="D959" t="s">
        <v>6142</v>
      </c>
      <c r="E959" s="2">
        <v>2</v>
      </c>
      <c r="F959" s="2" t="str">
        <f>_xlfn.XLOOKUP(C959,customers!$A$2:$A$1001,customers!$B$2:$B$1001,,0)</f>
        <v>Brenn Dundredge</v>
      </c>
      <c r="G959" s="2" t="str">
        <f>_xlfn.XLOOKUP(C959,customers!$A$1:$A$1001,customers!$G$1:$G$1001,,0)</f>
        <v>United States</v>
      </c>
      <c r="H959" t="str">
        <f>INDEX(products!$A$1:$G$49,MATCH(RFM_prep!$D959,products!$A$1:$A$49,0),MATCH(RFM_prep!H$2,products!$A$1:$G$1,0))</f>
        <v>Rob</v>
      </c>
      <c r="I959">
        <f>INDEX(products!$A$1:$G$49,MATCH(RFM_prep!$D959,products!$A$1:$A$49,0),MATCH(RFM_prep!I$2,products!$A$1:$G$1,0))</f>
        <v>27.484999999999996</v>
      </c>
      <c r="J959">
        <f>I959*E959</f>
        <v>54.969999999999992</v>
      </c>
      <c r="K959" t="str">
        <f>_xlfn.XLOOKUP(C959,customers!$A$2:$A$1001,customers!$I$2:$I$1001,,0)</f>
        <v>Yes</v>
      </c>
      <c r="L959" t="str">
        <f t="shared" si="70"/>
        <v>1211</v>
      </c>
    </row>
    <row r="960" spans="1:12" x14ac:dyDescent="0.25">
      <c r="A960" s="2" t="s">
        <v>5890</v>
      </c>
      <c r="B960" s="3">
        <v>43582</v>
      </c>
      <c r="C960" s="2" t="s">
        <v>5764</v>
      </c>
      <c r="D960" t="s">
        <v>6171</v>
      </c>
      <c r="E960" s="2">
        <v>1</v>
      </c>
      <c r="F960" s="2" t="str">
        <f>_xlfn.XLOOKUP(C960,customers!$A$2:$A$1001,customers!$B$2:$B$1001,,0)</f>
        <v>Brenn Dundredge</v>
      </c>
      <c r="G960" s="2" t="str">
        <f>_xlfn.XLOOKUP(C960,customers!$A$1:$A$1001,customers!$G$1:$G$1001,,0)</f>
        <v>United States</v>
      </c>
      <c r="H960" t="str">
        <f>INDEX(products!$A$1:$G$49,MATCH(RFM_prep!$D960,products!$A$1:$A$49,0),MATCH(RFM_prep!H$2,products!$A$1:$G$1,0))</f>
        <v>Exc</v>
      </c>
      <c r="I960">
        <f>INDEX(products!$A$1:$G$49,MATCH(RFM_prep!$D960,products!$A$1:$A$49,0),MATCH(RFM_prep!I$2,products!$A$1:$G$1,0))</f>
        <v>14.85</v>
      </c>
      <c r="J960">
        <f>I960*E960</f>
        <v>14.85</v>
      </c>
      <c r="K960" t="str">
        <f>_xlfn.XLOOKUP(C960,customers!$A$2:$A$1001,customers!$I$2:$I$1001,,0)</f>
        <v>Yes</v>
      </c>
      <c r="L960" t="str">
        <f t="shared" si="70"/>
        <v>1211</v>
      </c>
    </row>
    <row r="961" spans="1:12" x14ac:dyDescent="0.25">
      <c r="A961" s="2" t="s">
        <v>5890</v>
      </c>
      <c r="B961" s="3">
        <v>43582</v>
      </c>
      <c r="C961" s="2" t="s">
        <v>5764</v>
      </c>
      <c r="D961" t="s">
        <v>6167</v>
      </c>
      <c r="E961" s="2">
        <v>2</v>
      </c>
      <c r="F961" s="2" t="str">
        <f>_xlfn.XLOOKUP(C961,customers!$A$2:$A$1001,customers!$B$2:$B$1001,,0)</f>
        <v>Brenn Dundredge</v>
      </c>
      <c r="G961" s="2" t="str">
        <f>_xlfn.XLOOKUP(C961,customers!$A$1:$A$1001,customers!$G$1:$G$1001,,0)</f>
        <v>United States</v>
      </c>
      <c r="H961" t="str">
        <f>INDEX(products!$A$1:$G$49,MATCH(RFM_prep!$D961,products!$A$1:$A$49,0),MATCH(RFM_prep!H$2,products!$A$1:$G$1,0))</f>
        <v>Ara</v>
      </c>
      <c r="I961">
        <f>INDEX(products!$A$1:$G$49,MATCH(RFM_prep!$D961,products!$A$1:$A$49,0),MATCH(RFM_prep!I$2,products!$A$1:$G$1,0))</f>
        <v>3.8849999999999998</v>
      </c>
      <c r="J961">
        <f>I961*E961</f>
        <v>7.77</v>
      </c>
      <c r="K961" t="str">
        <f>_xlfn.XLOOKUP(C961,customers!$A$2:$A$1001,customers!$I$2:$I$1001,,0)</f>
        <v>Yes</v>
      </c>
      <c r="L961" t="str">
        <f t="shared" si="70"/>
        <v>1211</v>
      </c>
    </row>
    <row r="962" spans="1:12" x14ac:dyDescent="0.25">
      <c r="A962" s="2" t="s">
        <v>5910</v>
      </c>
      <c r="B962" s="3">
        <v>44598</v>
      </c>
      <c r="C962" s="2" t="s">
        <v>5911</v>
      </c>
      <c r="D962" t="s">
        <v>6145</v>
      </c>
      <c r="E962" s="2">
        <v>5</v>
      </c>
      <c r="F962" s="2" t="str">
        <f>_xlfn.XLOOKUP(C962,customers!$A$2:$A$1001,customers!$B$2:$B$1001,,0)</f>
        <v>Rhodie Strathern</v>
      </c>
      <c r="G962" s="2" t="str">
        <f>_xlfn.XLOOKUP(C962,customers!$A$1:$A$1001,customers!$G$1:$G$1001,,0)</f>
        <v>United States</v>
      </c>
      <c r="H962" t="str">
        <f>INDEX(products!$A$1:$G$49,MATCH(RFM_prep!$D962,products!$A$1:$A$49,0),MATCH(RFM_prep!H$2,products!$A$1:$G$1,0))</f>
        <v>Lib</v>
      </c>
      <c r="I962">
        <f>INDEX(products!$A$1:$G$49,MATCH(RFM_prep!$D962,products!$A$1:$A$49,0),MATCH(RFM_prep!I$2,products!$A$1:$G$1,0))</f>
        <v>4.7549999999999999</v>
      </c>
      <c r="J962">
        <f>I962*E962</f>
        <v>23.774999999999999</v>
      </c>
      <c r="K962" t="str">
        <f>_xlfn.XLOOKUP(C962,customers!$A$2:$A$1001,customers!$I$2:$I$1001,,0)</f>
        <v>Yes</v>
      </c>
      <c r="L962" t="str">
        <f t="shared" si="70"/>
        <v>195</v>
      </c>
    </row>
    <row r="963" spans="1:12" x14ac:dyDescent="0.25">
      <c r="A963" s="2" t="s">
        <v>5915</v>
      </c>
      <c r="B963" s="3">
        <v>44591</v>
      </c>
      <c r="C963" s="2" t="s">
        <v>5916</v>
      </c>
      <c r="D963" t="s">
        <v>6170</v>
      </c>
      <c r="E963" s="2">
        <v>5</v>
      </c>
      <c r="F963" s="2" t="str">
        <f>_xlfn.XLOOKUP(C963,customers!$A$2:$A$1001,customers!$B$2:$B$1001,,0)</f>
        <v>Chad Miguel</v>
      </c>
      <c r="G963" s="2" t="str">
        <f>_xlfn.XLOOKUP(C963,customers!$A$1:$A$1001,customers!$G$1:$G$1001,,0)</f>
        <v>United States</v>
      </c>
      <c r="H963" t="str">
        <f>INDEX(products!$A$1:$G$49,MATCH(RFM_prep!$D963,products!$A$1:$A$49,0),MATCH(RFM_prep!H$2,products!$A$1:$G$1,0))</f>
        <v>Lib</v>
      </c>
      <c r="I963">
        <f>INDEX(products!$A$1:$G$49,MATCH(RFM_prep!$D963,products!$A$1:$A$49,0),MATCH(RFM_prep!I$2,products!$A$1:$G$1,0))</f>
        <v>15.85</v>
      </c>
      <c r="J963">
        <f>I963*E963</f>
        <v>79.25</v>
      </c>
      <c r="K963" t="str">
        <f>_xlfn.XLOOKUP(C963,customers!$A$2:$A$1001,customers!$I$2:$I$1001,,0)</f>
        <v>Yes</v>
      </c>
      <c r="L963" t="str">
        <f t="shared" ref="L963:L1002" si="75">TEXT(DATEDIF(B963, DATE(2022,8,20), "d"), "0")</f>
        <v>202</v>
      </c>
    </row>
    <row r="964" spans="1:12" x14ac:dyDescent="0.25">
      <c r="A964" s="2" t="s">
        <v>5921</v>
      </c>
      <c r="B964" s="3">
        <v>44158</v>
      </c>
      <c r="C964" s="2" t="s">
        <v>5922</v>
      </c>
      <c r="D964" t="s">
        <v>6168</v>
      </c>
      <c r="E964" s="2">
        <v>2</v>
      </c>
      <c r="F964" s="2" t="str">
        <f>_xlfn.XLOOKUP(C964,customers!$A$2:$A$1001,customers!$B$2:$B$1001,,0)</f>
        <v>Florinda Matusovsky</v>
      </c>
      <c r="G964" s="2" t="str">
        <f>_xlfn.XLOOKUP(C964,customers!$A$1:$A$1001,customers!$G$1:$G$1001,,0)</f>
        <v>United States</v>
      </c>
      <c r="H964" t="str">
        <f>INDEX(products!$A$1:$G$49,MATCH(RFM_prep!$D964,products!$A$1:$A$49,0),MATCH(RFM_prep!H$2,products!$A$1:$G$1,0))</f>
        <v>Ara</v>
      </c>
      <c r="I964">
        <f>INDEX(products!$A$1:$G$49,MATCH(RFM_prep!$D964,products!$A$1:$A$49,0),MATCH(RFM_prep!I$2,products!$A$1:$G$1,0))</f>
        <v>22.884999999999998</v>
      </c>
      <c r="J964">
        <f>I964*E964</f>
        <v>45.769999999999996</v>
      </c>
      <c r="K964" t="str">
        <f>_xlfn.XLOOKUP(C964,customers!$A$2:$A$1001,customers!$I$2:$I$1001,,0)</f>
        <v>Yes</v>
      </c>
      <c r="L964" t="str">
        <f t="shared" si="75"/>
        <v>635</v>
      </c>
    </row>
    <row r="965" spans="1:12" x14ac:dyDescent="0.25">
      <c r="A965" s="2" t="s">
        <v>5926</v>
      </c>
      <c r="B965" s="3">
        <v>44664</v>
      </c>
      <c r="C965" s="2" t="s">
        <v>5927</v>
      </c>
      <c r="D965" t="s">
        <v>6177</v>
      </c>
      <c r="E965" s="2">
        <v>1</v>
      </c>
      <c r="F965" s="2" t="str">
        <f>_xlfn.XLOOKUP(C965,customers!$A$2:$A$1001,customers!$B$2:$B$1001,,0)</f>
        <v>Morly Rocks</v>
      </c>
      <c r="G965" s="2" t="str">
        <f>_xlfn.XLOOKUP(C965,customers!$A$1:$A$1001,customers!$G$1:$G$1001,,0)</f>
        <v>Ireland</v>
      </c>
      <c r="H965" t="str">
        <f>INDEX(products!$A$1:$G$49,MATCH(RFM_prep!$D965,products!$A$1:$A$49,0),MATCH(RFM_prep!H$2,products!$A$1:$G$1,0))</f>
        <v>Rob</v>
      </c>
      <c r="I965">
        <f>INDEX(products!$A$1:$G$49,MATCH(RFM_prep!$D965,products!$A$1:$A$49,0),MATCH(RFM_prep!I$2,products!$A$1:$G$1,0))</f>
        <v>8.9499999999999993</v>
      </c>
      <c r="J965">
        <f>I965*E965</f>
        <v>8.9499999999999993</v>
      </c>
      <c r="K965" t="str">
        <f>_xlfn.XLOOKUP(C965,customers!$A$2:$A$1001,customers!$I$2:$I$1001,,0)</f>
        <v>Yes</v>
      </c>
      <c r="L965" t="str">
        <f t="shared" si="75"/>
        <v>129</v>
      </c>
    </row>
    <row r="966" spans="1:12" x14ac:dyDescent="0.25">
      <c r="A966" s="2" t="s">
        <v>5932</v>
      </c>
      <c r="B966" s="3">
        <v>44203</v>
      </c>
      <c r="C966" s="2" t="s">
        <v>5933</v>
      </c>
      <c r="D966" t="s">
        <v>6146</v>
      </c>
      <c r="E966" s="2">
        <v>4</v>
      </c>
      <c r="F966" s="2" t="str">
        <f>_xlfn.XLOOKUP(C966,customers!$A$2:$A$1001,customers!$B$2:$B$1001,,0)</f>
        <v>Yuri Burrells</v>
      </c>
      <c r="G966" s="2" t="str">
        <f>_xlfn.XLOOKUP(C966,customers!$A$1:$A$1001,customers!$G$1:$G$1001,,0)</f>
        <v>United States</v>
      </c>
      <c r="H966" t="str">
        <f>INDEX(products!$A$1:$G$49,MATCH(RFM_prep!$D966,products!$A$1:$A$49,0),MATCH(RFM_prep!H$2,products!$A$1:$G$1,0))</f>
        <v>Rob</v>
      </c>
      <c r="I966">
        <f>INDEX(products!$A$1:$G$49,MATCH(RFM_prep!$D966,products!$A$1:$A$49,0),MATCH(RFM_prep!I$2,products!$A$1:$G$1,0))</f>
        <v>5.97</v>
      </c>
      <c r="J966">
        <f>I966*E966</f>
        <v>23.88</v>
      </c>
      <c r="K966" t="str">
        <f>_xlfn.XLOOKUP(C966,customers!$A$2:$A$1001,customers!$I$2:$I$1001,,0)</f>
        <v>Yes</v>
      </c>
      <c r="L966" t="str">
        <f t="shared" si="75"/>
        <v>590</v>
      </c>
    </row>
    <row r="967" spans="1:12" x14ac:dyDescent="0.25">
      <c r="A967" s="2" t="s">
        <v>5938</v>
      </c>
      <c r="B967" s="3">
        <v>43865</v>
      </c>
      <c r="C967" s="2" t="s">
        <v>5939</v>
      </c>
      <c r="D967" t="s">
        <v>6184</v>
      </c>
      <c r="E967" s="2">
        <v>5</v>
      </c>
      <c r="F967" s="2" t="str">
        <f>_xlfn.XLOOKUP(C967,customers!$A$2:$A$1001,customers!$B$2:$B$1001,,0)</f>
        <v>Cleopatra Goodrum</v>
      </c>
      <c r="G967" s="2" t="str">
        <f>_xlfn.XLOOKUP(C967,customers!$A$1:$A$1001,customers!$G$1:$G$1001,,0)</f>
        <v>United States</v>
      </c>
      <c r="H967" t="str">
        <f>INDEX(products!$A$1:$G$49,MATCH(RFM_prep!$D967,products!$A$1:$A$49,0),MATCH(RFM_prep!H$2,products!$A$1:$G$1,0))</f>
        <v>Exc</v>
      </c>
      <c r="I967">
        <f>INDEX(products!$A$1:$G$49,MATCH(RFM_prep!$D967,products!$A$1:$A$49,0),MATCH(RFM_prep!I$2,products!$A$1:$G$1,0))</f>
        <v>4.4550000000000001</v>
      </c>
      <c r="J967">
        <f>I967*E967</f>
        <v>22.274999999999999</v>
      </c>
      <c r="K967" t="str">
        <f>_xlfn.XLOOKUP(C967,customers!$A$2:$A$1001,customers!$I$2:$I$1001,,0)</f>
        <v>No</v>
      </c>
      <c r="L967" t="str">
        <f t="shared" si="75"/>
        <v>928</v>
      </c>
    </row>
    <row r="968" spans="1:12" x14ac:dyDescent="0.25">
      <c r="A968" s="2" t="s">
        <v>5944</v>
      </c>
      <c r="B968" s="3">
        <v>43724</v>
      </c>
      <c r="C968" s="2" t="s">
        <v>5945</v>
      </c>
      <c r="D968" t="s">
        <v>6138</v>
      </c>
      <c r="E968" s="2">
        <v>3</v>
      </c>
      <c r="F968" s="2" t="str">
        <f>_xlfn.XLOOKUP(C968,customers!$A$2:$A$1001,customers!$B$2:$B$1001,,0)</f>
        <v>Joey Jefferys</v>
      </c>
      <c r="G968" s="2" t="str">
        <f>_xlfn.XLOOKUP(C968,customers!$A$1:$A$1001,customers!$G$1:$G$1001,,0)</f>
        <v>United States</v>
      </c>
      <c r="H968" t="str">
        <f>INDEX(products!$A$1:$G$49,MATCH(RFM_prep!$D968,products!$A$1:$A$49,0),MATCH(RFM_prep!H$2,products!$A$1:$G$1,0))</f>
        <v>Rob</v>
      </c>
      <c r="I968">
        <f>INDEX(products!$A$1:$G$49,MATCH(RFM_prep!$D968,products!$A$1:$A$49,0),MATCH(RFM_prep!I$2,products!$A$1:$G$1,0))</f>
        <v>9.9499999999999993</v>
      </c>
      <c r="J968">
        <f>I968*E968</f>
        <v>29.849999999999998</v>
      </c>
      <c r="K968" t="str">
        <f>_xlfn.XLOOKUP(C968,customers!$A$2:$A$1001,customers!$I$2:$I$1001,,0)</f>
        <v>Yes</v>
      </c>
      <c r="L968" t="str">
        <f t="shared" si="75"/>
        <v>1069</v>
      </c>
    </row>
    <row r="969" spans="1:12" x14ac:dyDescent="0.25">
      <c r="A969" s="2" t="s">
        <v>5949</v>
      </c>
      <c r="B969" s="3">
        <v>43491</v>
      </c>
      <c r="C969" s="2" t="s">
        <v>5950</v>
      </c>
      <c r="D969" t="s">
        <v>6176</v>
      </c>
      <c r="E969" s="2">
        <v>6</v>
      </c>
      <c r="F969" s="2" t="str">
        <f>_xlfn.XLOOKUP(C969,customers!$A$2:$A$1001,customers!$B$2:$B$1001,,0)</f>
        <v>Bearnard Wardell</v>
      </c>
      <c r="G969" s="2" t="str">
        <f>_xlfn.XLOOKUP(C969,customers!$A$1:$A$1001,customers!$G$1:$G$1001,,0)</f>
        <v>United States</v>
      </c>
      <c r="H969" t="str">
        <f>INDEX(products!$A$1:$G$49,MATCH(RFM_prep!$D969,products!$A$1:$A$49,0),MATCH(RFM_prep!H$2,products!$A$1:$G$1,0))</f>
        <v>Exc</v>
      </c>
      <c r="I969">
        <f>INDEX(products!$A$1:$G$49,MATCH(RFM_prep!$D969,products!$A$1:$A$49,0),MATCH(RFM_prep!I$2,products!$A$1:$G$1,0))</f>
        <v>8.91</v>
      </c>
      <c r="J969">
        <f>I969*E969</f>
        <v>53.46</v>
      </c>
      <c r="K969" t="str">
        <f>_xlfn.XLOOKUP(C969,customers!$A$2:$A$1001,customers!$I$2:$I$1001,,0)</f>
        <v>Yes</v>
      </c>
      <c r="L969" t="str">
        <f t="shared" si="75"/>
        <v>1302</v>
      </c>
    </row>
    <row r="970" spans="1:12" x14ac:dyDescent="0.25">
      <c r="A970" s="2" t="s">
        <v>5955</v>
      </c>
      <c r="B970" s="3">
        <v>44246</v>
      </c>
      <c r="C970" s="2" t="s">
        <v>5956</v>
      </c>
      <c r="D970" t="s">
        <v>6163</v>
      </c>
      <c r="E970" s="2">
        <v>1</v>
      </c>
      <c r="F970" s="2" t="str">
        <f>_xlfn.XLOOKUP(C970,customers!$A$2:$A$1001,customers!$B$2:$B$1001,,0)</f>
        <v>Zeke Walisiak</v>
      </c>
      <c r="G970" s="2" t="str">
        <f>_xlfn.XLOOKUP(C970,customers!$A$1:$A$1001,customers!$G$1:$G$1001,,0)</f>
        <v>Ireland</v>
      </c>
      <c r="H970" t="str">
        <f>INDEX(products!$A$1:$G$49,MATCH(RFM_prep!$D970,products!$A$1:$A$49,0),MATCH(RFM_prep!H$2,products!$A$1:$G$1,0))</f>
        <v>Rob</v>
      </c>
      <c r="I970">
        <f>INDEX(products!$A$1:$G$49,MATCH(RFM_prep!$D970,products!$A$1:$A$49,0),MATCH(RFM_prep!I$2,products!$A$1:$G$1,0))</f>
        <v>2.6849999999999996</v>
      </c>
      <c r="J970">
        <f>I970*E970</f>
        <v>2.6849999999999996</v>
      </c>
      <c r="K970" t="str">
        <f>_xlfn.XLOOKUP(C970,customers!$A$2:$A$1001,customers!$I$2:$I$1001,,0)</f>
        <v>Yes</v>
      </c>
      <c r="L970" t="str">
        <f t="shared" si="75"/>
        <v>547</v>
      </c>
    </row>
    <row r="971" spans="1:12" x14ac:dyDescent="0.25">
      <c r="A971" s="2" t="s">
        <v>5961</v>
      </c>
      <c r="B971" s="3">
        <v>44642</v>
      </c>
      <c r="C971" s="2" t="s">
        <v>5962</v>
      </c>
      <c r="D971" t="s">
        <v>6174</v>
      </c>
      <c r="E971" s="2">
        <v>2</v>
      </c>
      <c r="F971" s="2" t="str">
        <f>_xlfn.XLOOKUP(C971,customers!$A$2:$A$1001,customers!$B$2:$B$1001,,0)</f>
        <v>Wiley Leopold</v>
      </c>
      <c r="G971" s="2" t="str">
        <f>_xlfn.XLOOKUP(C971,customers!$A$1:$A$1001,customers!$G$1:$G$1001,,0)</f>
        <v>United States</v>
      </c>
      <c r="H971" t="str">
        <f>INDEX(products!$A$1:$G$49,MATCH(RFM_prep!$D971,products!$A$1:$A$49,0),MATCH(RFM_prep!H$2,products!$A$1:$G$1,0))</f>
        <v>Rob</v>
      </c>
      <c r="I971">
        <f>INDEX(products!$A$1:$G$49,MATCH(RFM_prep!$D971,products!$A$1:$A$49,0),MATCH(RFM_prep!I$2,products!$A$1:$G$1,0))</f>
        <v>2.9849999999999999</v>
      </c>
      <c r="J971">
        <f>I971*E971</f>
        <v>5.97</v>
      </c>
      <c r="K971" t="str">
        <f>_xlfn.XLOOKUP(C971,customers!$A$2:$A$1001,customers!$I$2:$I$1001,,0)</f>
        <v>No</v>
      </c>
      <c r="L971" t="str">
        <f t="shared" si="75"/>
        <v>151</v>
      </c>
    </row>
    <row r="972" spans="1:12" x14ac:dyDescent="0.25">
      <c r="A972" s="2" t="s">
        <v>5967</v>
      </c>
      <c r="B972" s="3">
        <v>43649</v>
      </c>
      <c r="C972" s="2" t="s">
        <v>5968</v>
      </c>
      <c r="D972" t="s">
        <v>6143</v>
      </c>
      <c r="E972" s="2">
        <v>1</v>
      </c>
      <c r="F972" s="2" t="str">
        <f>_xlfn.XLOOKUP(C972,customers!$A$2:$A$1001,customers!$B$2:$B$1001,,0)</f>
        <v>Chiarra Shalders</v>
      </c>
      <c r="G972" s="2" t="str">
        <f>_xlfn.XLOOKUP(C972,customers!$A$1:$A$1001,customers!$G$1:$G$1001,,0)</f>
        <v>United States</v>
      </c>
      <c r="H972" t="str">
        <f>INDEX(products!$A$1:$G$49,MATCH(RFM_prep!$D972,products!$A$1:$A$49,0),MATCH(RFM_prep!H$2,products!$A$1:$G$1,0))</f>
        <v>Lib</v>
      </c>
      <c r="I972">
        <f>INDEX(products!$A$1:$G$49,MATCH(RFM_prep!$D972,products!$A$1:$A$49,0),MATCH(RFM_prep!I$2,products!$A$1:$G$1,0))</f>
        <v>12.95</v>
      </c>
      <c r="J972">
        <f>I972*E972</f>
        <v>12.95</v>
      </c>
      <c r="K972" t="str">
        <f>_xlfn.XLOOKUP(C972,customers!$A$2:$A$1001,customers!$I$2:$I$1001,,0)</f>
        <v>Yes</v>
      </c>
      <c r="L972" t="str">
        <f t="shared" si="75"/>
        <v>1144</v>
      </c>
    </row>
    <row r="973" spans="1:12" x14ac:dyDescent="0.25">
      <c r="A973" s="2" t="s">
        <v>5973</v>
      </c>
      <c r="B973" s="3">
        <v>43729</v>
      </c>
      <c r="C973" s="2" t="s">
        <v>5974</v>
      </c>
      <c r="D973" t="s">
        <v>6139</v>
      </c>
      <c r="E973" s="2">
        <v>1</v>
      </c>
      <c r="F973" s="2" t="str">
        <f>_xlfn.XLOOKUP(C973,customers!$A$2:$A$1001,customers!$B$2:$B$1001,,0)</f>
        <v>Sharl Southerill</v>
      </c>
      <c r="G973" s="2" t="str">
        <f>_xlfn.XLOOKUP(C973,customers!$A$1:$A$1001,customers!$G$1:$G$1001,,0)</f>
        <v>United States</v>
      </c>
      <c r="H973" t="str">
        <f>INDEX(products!$A$1:$G$49,MATCH(RFM_prep!$D973,products!$A$1:$A$49,0),MATCH(RFM_prep!H$2,products!$A$1:$G$1,0))</f>
        <v>Exc</v>
      </c>
      <c r="I973">
        <f>INDEX(products!$A$1:$G$49,MATCH(RFM_prep!$D973,products!$A$1:$A$49,0),MATCH(RFM_prep!I$2,products!$A$1:$G$1,0))</f>
        <v>8.25</v>
      </c>
      <c r="J973">
        <f>I973*E973</f>
        <v>8.25</v>
      </c>
      <c r="K973" t="str">
        <f>_xlfn.XLOOKUP(C973,customers!$A$2:$A$1001,customers!$I$2:$I$1001,,0)</f>
        <v>No</v>
      </c>
      <c r="L973" t="str">
        <f t="shared" si="75"/>
        <v>1064</v>
      </c>
    </row>
    <row r="974" spans="1:12" x14ac:dyDescent="0.25">
      <c r="A974" s="2" t="s">
        <v>5978</v>
      </c>
      <c r="B974" s="3">
        <v>43703</v>
      </c>
      <c r="C974" s="2" t="s">
        <v>5979</v>
      </c>
      <c r="D974" t="s">
        <v>6182</v>
      </c>
      <c r="E974" s="2">
        <v>5</v>
      </c>
      <c r="F974" s="2" t="str">
        <f>_xlfn.XLOOKUP(C974,customers!$A$2:$A$1001,customers!$B$2:$B$1001,,0)</f>
        <v>Noni Furber</v>
      </c>
      <c r="G974" s="2" t="str">
        <f>_xlfn.XLOOKUP(C974,customers!$A$1:$A$1001,customers!$G$1:$G$1001,,0)</f>
        <v>United States</v>
      </c>
      <c r="H974" t="str">
        <f>INDEX(products!$A$1:$G$49,MATCH(RFM_prep!$D974,products!$A$1:$A$49,0),MATCH(RFM_prep!H$2,products!$A$1:$G$1,0))</f>
        <v>Ara</v>
      </c>
      <c r="I974">
        <f>INDEX(products!$A$1:$G$49,MATCH(RFM_prep!$D974,products!$A$1:$A$49,0),MATCH(RFM_prep!I$2,products!$A$1:$G$1,0))</f>
        <v>29.784999999999997</v>
      </c>
      <c r="J974">
        <f>I974*E974</f>
        <v>148.92499999999998</v>
      </c>
      <c r="K974" t="str">
        <f>_xlfn.XLOOKUP(C974,customers!$A$2:$A$1001,customers!$I$2:$I$1001,,0)</f>
        <v>No</v>
      </c>
      <c r="L974" t="str">
        <f t="shared" si="75"/>
        <v>1090</v>
      </c>
    </row>
    <row r="975" spans="1:12" x14ac:dyDescent="0.25">
      <c r="A975" s="2" t="s">
        <v>5984</v>
      </c>
      <c r="B975" s="3">
        <v>44411</v>
      </c>
      <c r="C975" s="2" t="s">
        <v>5985</v>
      </c>
      <c r="D975" t="s">
        <v>6182</v>
      </c>
      <c r="E975" s="2">
        <v>3</v>
      </c>
      <c r="F975" s="2" t="str">
        <f>_xlfn.XLOOKUP(C975,customers!$A$2:$A$1001,customers!$B$2:$B$1001,,0)</f>
        <v>Dinah Crutcher</v>
      </c>
      <c r="G975" s="2" t="str">
        <f>_xlfn.XLOOKUP(C975,customers!$A$1:$A$1001,customers!$G$1:$G$1001,,0)</f>
        <v>Ireland</v>
      </c>
      <c r="H975" t="str">
        <f>INDEX(products!$A$1:$G$49,MATCH(RFM_prep!$D975,products!$A$1:$A$49,0),MATCH(RFM_prep!H$2,products!$A$1:$G$1,0))</f>
        <v>Ara</v>
      </c>
      <c r="I975">
        <f>INDEX(products!$A$1:$G$49,MATCH(RFM_prep!$D975,products!$A$1:$A$49,0),MATCH(RFM_prep!I$2,products!$A$1:$G$1,0))</f>
        <v>29.784999999999997</v>
      </c>
      <c r="J975">
        <f>I975*E975</f>
        <v>89.35499999999999</v>
      </c>
      <c r="K975" t="str">
        <f>_xlfn.XLOOKUP(C975,customers!$A$2:$A$1001,customers!$I$2:$I$1001,,0)</f>
        <v>Yes</v>
      </c>
      <c r="L975" t="str">
        <f t="shared" si="75"/>
        <v>382</v>
      </c>
    </row>
    <row r="976" spans="1:12" x14ac:dyDescent="0.25">
      <c r="A976" s="2" t="s">
        <v>5989</v>
      </c>
      <c r="B976" s="3">
        <v>44493</v>
      </c>
      <c r="C976" s="2" t="s">
        <v>5990</v>
      </c>
      <c r="D976" t="s">
        <v>6162</v>
      </c>
      <c r="E976" s="2">
        <v>6</v>
      </c>
      <c r="F976" s="2" t="str">
        <f>_xlfn.XLOOKUP(C976,customers!$A$2:$A$1001,customers!$B$2:$B$1001,,0)</f>
        <v>Charlean Keave</v>
      </c>
      <c r="G976" s="2" t="str">
        <f>_xlfn.XLOOKUP(C976,customers!$A$1:$A$1001,customers!$G$1:$G$1001,,0)</f>
        <v>United States</v>
      </c>
      <c r="H976" t="str">
        <f>INDEX(products!$A$1:$G$49,MATCH(RFM_prep!$D976,products!$A$1:$A$49,0),MATCH(RFM_prep!H$2,products!$A$1:$G$1,0))</f>
        <v>Lib</v>
      </c>
      <c r="I976">
        <f>INDEX(products!$A$1:$G$49,MATCH(RFM_prep!$D976,products!$A$1:$A$49,0),MATCH(RFM_prep!I$2,products!$A$1:$G$1,0))</f>
        <v>14.55</v>
      </c>
      <c r="J976">
        <f>I976*E976</f>
        <v>87.300000000000011</v>
      </c>
      <c r="K976" t="str">
        <f>_xlfn.XLOOKUP(C976,customers!$A$2:$A$1001,customers!$I$2:$I$1001,,0)</f>
        <v>No</v>
      </c>
      <c r="L976" t="str">
        <f t="shared" si="75"/>
        <v>300</v>
      </c>
    </row>
    <row r="977" spans="1:12" x14ac:dyDescent="0.25">
      <c r="A977" s="2" t="s">
        <v>5995</v>
      </c>
      <c r="B977" s="3">
        <v>43556</v>
      </c>
      <c r="C977" s="2" t="s">
        <v>5996</v>
      </c>
      <c r="D977" t="s">
        <v>6172</v>
      </c>
      <c r="E977" s="2">
        <v>1</v>
      </c>
      <c r="F977" s="2" t="str">
        <f>_xlfn.XLOOKUP(C977,customers!$A$2:$A$1001,customers!$B$2:$B$1001,,0)</f>
        <v>Sada Roseborough</v>
      </c>
      <c r="G977" s="2" t="str">
        <f>_xlfn.XLOOKUP(C977,customers!$A$1:$A$1001,customers!$G$1:$G$1001,,0)</f>
        <v>United States</v>
      </c>
      <c r="H977" t="str">
        <f>INDEX(products!$A$1:$G$49,MATCH(RFM_prep!$D977,products!$A$1:$A$49,0),MATCH(RFM_prep!H$2,products!$A$1:$G$1,0))</f>
        <v>Rob</v>
      </c>
      <c r="I977">
        <f>INDEX(products!$A$1:$G$49,MATCH(RFM_prep!$D977,products!$A$1:$A$49,0),MATCH(RFM_prep!I$2,products!$A$1:$G$1,0))</f>
        <v>5.3699999999999992</v>
      </c>
      <c r="J977">
        <f>I977*E977</f>
        <v>5.3699999999999992</v>
      </c>
      <c r="K977" t="str">
        <f>_xlfn.XLOOKUP(C977,customers!$A$2:$A$1001,customers!$I$2:$I$1001,,0)</f>
        <v>Yes</v>
      </c>
      <c r="L977" t="str">
        <f t="shared" si="75"/>
        <v>1237</v>
      </c>
    </row>
    <row r="978" spans="1:12" x14ac:dyDescent="0.25">
      <c r="A978" s="2" t="s">
        <v>6001</v>
      </c>
      <c r="B978" s="3">
        <v>44538</v>
      </c>
      <c r="C978" s="2" t="s">
        <v>6002</v>
      </c>
      <c r="D978" t="s">
        <v>6154</v>
      </c>
      <c r="E978" s="2">
        <v>3</v>
      </c>
      <c r="F978" s="2" t="str">
        <f>_xlfn.XLOOKUP(C978,customers!$A$2:$A$1001,customers!$B$2:$B$1001,,0)</f>
        <v>Clayton Kingwell</v>
      </c>
      <c r="G978" s="2" t="str">
        <f>_xlfn.XLOOKUP(C978,customers!$A$1:$A$1001,customers!$G$1:$G$1001,,0)</f>
        <v>Ireland</v>
      </c>
      <c r="H978" t="str">
        <f>INDEX(products!$A$1:$G$49,MATCH(RFM_prep!$D978,products!$A$1:$A$49,0),MATCH(RFM_prep!H$2,products!$A$1:$G$1,0))</f>
        <v>Ara</v>
      </c>
      <c r="I978">
        <f>INDEX(products!$A$1:$G$49,MATCH(RFM_prep!$D978,products!$A$1:$A$49,0),MATCH(RFM_prep!I$2,products!$A$1:$G$1,0))</f>
        <v>2.9849999999999999</v>
      </c>
      <c r="J978">
        <f>I978*E978</f>
        <v>8.9550000000000001</v>
      </c>
      <c r="K978" t="str">
        <f>_xlfn.XLOOKUP(C978,customers!$A$2:$A$1001,customers!$I$2:$I$1001,,0)</f>
        <v>Yes</v>
      </c>
      <c r="L978" t="str">
        <f t="shared" si="75"/>
        <v>255</v>
      </c>
    </row>
    <row r="979" spans="1:12" x14ac:dyDescent="0.25">
      <c r="A979" s="2" t="s">
        <v>6007</v>
      </c>
      <c r="B979" s="3">
        <v>43643</v>
      </c>
      <c r="C979" s="2" t="s">
        <v>6008</v>
      </c>
      <c r="D979" t="s">
        <v>6142</v>
      </c>
      <c r="E979" s="2">
        <v>5</v>
      </c>
      <c r="F979" s="2" t="str">
        <f>_xlfn.XLOOKUP(C979,customers!$A$2:$A$1001,customers!$B$2:$B$1001,,0)</f>
        <v>Kacy Canto</v>
      </c>
      <c r="G979" s="2" t="str">
        <f>_xlfn.XLOOKUP(C979,customers!$A$1:$A$1001,customers!$G$1:$G$1001,,0)</f>
        <v>United States</v>
      </c>
      <c r="H979" t="str">
        <f>INDEX(products!$A$1:$G$49,MATCH(RFM_prep!$D979,products!$A$1:$A$49,0),MATCH(RFM_prep!H$2,products!$A$1:$G$1,0))</f>
        <v>Rob</v>
      </c>
      <c r="I979">
        <f>INDEX(products!$A$1:$G$49,MATCH(RFM_prep!$D979,products!$A$1:$A$49,0),MATCH(RFM_prep!I$2,products!$A$1:$G$1,0))</f>
        <v>27.484999999999996</v>
      </c>
      <c r="J979">
        <f>I979*E979</f>
        <v>137.42499999999998</v>
      </c>
      <c r="K979" t="str">
        <f>_xlfn.XLOOKUP(C979,customers!$A$2:$A$1001,customers!$I$2:$I$1001,,0)</f>
        <v>Yes</v>
      </c>
      <c r="L979" t="str">
        <f t="shared" si="75"/>
        <v>1150</v>
      </c>
    </row>
    <row r="980" spans="1:12" x14ac:dyDescent="0.25">
      <c r="A980" s="2" t="s">
        <v>6013</v>
      </c>
      <c r="B980" s="3">
        <v>44026</v>
      </c>
      <c r="C980" s="2" t="s">
        <v>6014</v>
      </c>
      <c r="D980" t="s">
        <v>6179</v>
      </c>
      <c r="E980" s="2">
        <v>5</v>
      </c>
      <c r="F980" s="2" t="str">
        <f>_xlfn.XLOOKUP(C980,customers!$A$2:$A$1001,customers!$B$2:$B$1001,,0)</f>
        <v>Mab Blakemore</v>
      </c>
      <c r="G980" s="2" t="str">
        <f>_xlfn.XLOOKUP(C980,customers!$A$1:$A$1001,customers!$G$1:$G$1001,,0)</f>
        <v>United States</v>
      </c>
      <c r="H980" t="str">
        <f>INDEX(products!$A$1:$G$49,MATCH(RFM_prep!$D980,products!$A$1:$A$49,0),MATCH(RFM_prep!H$2,products!$A$1:$G$1,0))</f>
        <v>Rob</v>
      </c>
      <c r="I980">
        <f>INDEX(products!$A$1:$G$49,MATCH(RFM_prep!$D980,products!$A$1:$A$49,0),MATCH(RFM_prep!I$2,products!$A$1:$G$1,0))</f>
        <v>11.95</v>
      </c>
      <c r="J980">
        <f>I980*E980</f>
        <v>59.75</v>
      </c>
      <c r="K980" t="str">
        <f>_xlfn.XLOOKUP(C980,customers!$A$2:$A$1001,customers!$I$2:$I$1001,,0)</f>
        <v>No</v>
      </c>
      <c r="L980" t="str">
        <f t="shared" si="75"/>
        <v>767</v>
      </c>
    </row>
    <row r="981" spans="1:12" x14ac:dyDescent="0.25">
      <c r="A981" s="2" t="s">
        <v>6019</v>
      </c>
      <c r="B981" s="3">
        <v>43913</v>
      </c>
      <c r="C981" s="2" t="s">
        <v>5990</v>
      </c>
      <c r="D981" t="s">
        <v>6180</v>
      </c>
      <c r="E981" s="2">
        <v>3</v>
      </c>
      <c r="F981" s="2" t="str">
        <f>_xlfn.XLOOKUP(C981,customers!$A$2:$A$1001,customers!$B$2:$B$1001,,0)</f>
        <v>Charlean Keave</v>
      </c>
      <c r="G981" s="2" t="str">
        <f>_xlfn.XLOOKUP(C981,customers!$A$1:$A$1001,customers!$G$1:$G$1001,,0)</f>
        <v>United States</v>
      </c>
      <c r="H981" t="str">
        <f>INDEX(products!$A$1:$G$49,MATCH(RFM_prep!$D981,products!$A$1:$A$49,0),MATCH(RFM_prep!H$2,products!$A$1:$G$1,0))</f>
        <v>Ara</v>
      </c>
      <c r="I981">
        <f>INDEX(products!$A$1:$G$49,MATCH(RFM_prep!$D981,products!$A$1:$A$49,0),MATCH(RFM_prep!I$2,products!$A$1:$G$1,0))</f>
        <v>7.77</v>
      </c>
      <c r="J981">
        <f>I981*E981</f>
        <v>23.31</v>
      </c>
      <c r="K981" t="str">
        <f>_xlfn.XLOOKUP(C981,customers!$A$2:$A$1001,customers!$I$2:$I$1001,,0)</f>
        <v>No</v>
      </c>
      <c r="L981" t="str">
        <f t="shared" si="75"/>
        <v>880</v>
      </c>
    </row>
    <row r="982" spans="1:12" x14ac:dyDescent="0.25">
      <c r="A982" s="2" t="s">
        <v>6025</v>
      </c>
      <c r="B982" s="3">
        <v>43856</v>
      </c>
      <c r="C982" s="2" t="s">
        <v>6026</v>
      </c>
      <c r="D982" t="s">
        <v>6172</v>
      </c>
      <c r="E982" s="2">
        <v>2</v>
      </c>
      <c r="F982" s="2" t="str">
        <f>_xlfn.XLOOKUP(C982,customers!$A$2:$A$1001,customers!$B$2:$B$1001,,0)</f>
        <v>Javier Causnett</v>
      </c>
      <c r="G982" s="2" t="str">
        <f>_xlfn.XLOOKUP(C982,customers!$A$1:$A$1001,customers!$G$1:$G$1001,,0)</f>
        <v>United States</v>
      </c>
      <c r="H982" t="str">
        <f>INDEX(products!$A$1:$G$49,MATCH(RFM_prep!$D982,products!$A$1:$A$49,0),MATCH(RFM_prep!H$2,products!$A$1:$G$1,0))</f>
        <v>Rob</v>
      </c>
      <c r="I982">
        <f>INDEX(products!$A$1:$G$49,MATCH(RFM_prep!$D982,products!$A$1:$A$49,0),MATCH(RFM_prep!I$2,products!$A$1:$G$1,0))</f>
        <v>5.3699999999999992</v>
      </c>
      <c r="J982">
        <f>I982*E982</f>
        <v>10.739999999999998</v>
      </c>
      <c r="K982" t="str">
        <f>_xlfn.XLOOKUP(C982,customers!$A$2:$A$1001,customers!$I$2:$I$1001,,0)</f>
        <v>No</v>
      </c>
      <c r="L982" t="str">
        <f t="shared" si="75"/>
        <v>937</v>
      </c>
    </row>
    <row r="983" spans="1:12" x14ac:dyDescent="0.25">
      <c r="A983" s="2" t="s">
        <v>6030</v>
      </c>
      <c r="B983" s="3">
        <v>43982</v>
      </c>
      <c r="C983" s="2" t="s">
        <v>6031</v>
      </c>
      <c r="D983" t="s">
        <v>6185</v>
      </c>
      <c r="E983" s="2">
        <v>6</v>
      </c>
      <c r="F983" s="2" t="str">
        <f>_xlfn.XLOOKUP(C983,customers!$A$2:$A$1001,customers!$B$2:$B$1001,,0)</f>
        <v>Demetris Micheli</v>
      </c>
      <c r="G983" s="2" t="str">
        <f>_xlfn.XLOOKUP(C983,customers!$A$1:$A$1001,customers!$G$1:$G$1001,,0)</f>
        <v>United States</v>
      </c>
      <c r="H983" t="str">
        <f>INDEX(products!$A$1:$G$49,MATCH(RFM_prep!$D983,products!$A$1:$A$49,0),MATCH(RFM_prep!H$2,products!$A$1:$G$1,0))</f>
        <v>Exc</v>
      </c>
      <c r="I983">
        <f>INDEX(products!$A$1:$G$49,MATCH(RFM_prep!$D983,products!$A$1:$A$49,0),MATCH(RFM_prep!I$2,products!$A$1:$G$1,0))</f>
        <v>27.945</v>
      </c>
      <c r="J983">
        <f>I983*E983</f>
        <v>167.67000000000002</v>
      </c>
      <c r="K983" t="str">
        <f>_xlfn.XLOOKUP(C983,customers!$A$2:$A$1001,customers!$I$2:$I$1001,,0)</f>
        <v>Yes</v>
      </c>
      <c r="L983" t="str">
        <f t="shared" si="75"/>
        <v>811</v>
      </c>
    </row>
    <row r="984" spans="1:12" x14ac:dyDescent="0.25">
      <c r="A984" s="2" t="s">
        <v>6035</v>
      </c>
      <c r="B984" s="3">
        <v>44397</v>
      </c>
      <c r="C984" s="2" t="s">
        <v>6036</v>
      </c>
      <c r="D984" t="s">
        <v>6153</v>
      </c>
      <c r="E984" s="2">
        <v>6</v>
      </c>
      <c r="F984" s="2" t="str">
        <f>_xlfn.XLOOKUP(C984,customers!$A$2:$A$1001,customers!$B$2:$B$1001,,0)</f>
        <v>Chloette Bernardot</v>
      </c>
      <c r="G984" s="2" t="str">
        <f>_xlfn.XLOOKUP(C984,customers!$A$1:$A$1001,customers!$G$1:$G$1001,,0)</f>
        <v>United States</v>
      </c>
      <c r="H984" t="str">
        <f>INDEX(products!$A$1:$G$49,MATCH(RFM_prep!$D984,products!$A$1:$A$49,0),MATCH(RFM_prep!H$2,products!$A$1:$G$1,0))</f>
        <v>Exc</v>
      </c>
      <c r="I984">
        <f>INDEX(products!$A$1:$G$49,MATCH(RFM_prep!$D984,products!$A$1:$A$49,0),MATCH(RFM_prep!I$2,products!$A$1:$G$1,0))</f>
        <v>3.645</v>
      </c>
      <c r="J984">
        <f>I984*E984</f>
        <v>21.87</v>
      </c>
      <c r="K984" t="str">
        <f>_xlfn.XLOOKUP(C984,customers!$A$2:$A$1001,customers!$I$2:$I$1001,,0)</f>
        <v>Yes</v>
      </c>
      <c r="L984" t="str">
        <f t="shared" si="75"/>
        <v>396</v>
      </c>
    </row>
    <row r="985" spans="1:12" x14ac:dyDescent="0.25">
      <c r="A985" s="2" t="s">
        <v>6041</v>
      </c>
      <c r="B985" s="3">
        <v>44785</v>
      </c>
      <c r="C985" s="2" t="s">
        <v>6042</v>
      </c>
      <c r="D985" t="s">
        <v>6179</v>
      </c>
      <c r="E985" s="2">
        <v>2</v>
      </c>
      <c r="F985" s="2" t="str">
        <f>_xlfn.XLOOKUP(C985,customers!$A$2:$A$1001,customers!$B$2:$B$1001,,0)</f>
        <v>Kim Kemery</v>
      </c>
      <c r="G985" s="2" t="str">
        <f>_xlfn.XLOOKUP(C985,customers!$A$1:$A$1001,customers!$G$1:$G$1001,,0)</f>
        <v>United States</v>
      </c>
      <c r="H985" t="str">
        <f>INDEX(products!$A$1:$G$49,MATCH(RFM_prep!$D985,products!$A$1:$A$49,0),MATCH(RFM_prep!H$2,products!$A$1:$G$1,0))</f>
        <v>Rob</v>
      </c>
      <c r="I985">
        <f>INDEX(products!$A$1:$G$49,MATCH(RFM_prep!$D985,products!$A$1:$A$49,0),MATCH(RFM_prep!I$2,products!$A$1:$G$1,0))</f>
        <v>11.95</v>
      </c>
      <c r="J985">
        <f>I985*E985</f>
        <v>23.9</v>
      </c>
      <c r="K985" t="str">
        <f>_xlfn.XLOOKUP(C985,customers!$A$2:$A$1001,customers!$I$2:$I$1001,,0)</f>
        <v>Yes</v>
      </c>
      <c r="L985" t="str">
        <f t="shared" si="75"/>
        <v>8</v>
      </c>
    </row>
    <row r="986" spans="1:12" x14ac:dyDescent="0.25">
      <c r="A986" s="2" t="s">
        <v>6047</v>
      </c>
      <c r="B986" s="3">
        <v>43831</v>
      </c>
      <c r="C986" s="2" t="s">
        <v>6048</v>
      </c>
      <c r="D986" t="s">
        <v>6152</v>
      </c>
      <c r="E986" s="2">
        <v>2</v>
      </c>
      <c r="F986" s="2" t="str">
        <f>_xlfn.XLOOKUP(C986,customers!$A$2:$A$1001,customers!$B$2:$B$1001,,0)</f>
        <v>Fanchette Parlot</v>
      </c>
      <c r="G986" s="2" t="str">
        <f>_xlfn.XLOOKUP(C986,customers!$A$1:$A$1001,customers!$G$1:$G$1001,,0)</f>
        <v>United States</v>
      </c>
      <c r="H986" t="str">
        <f>INDEX(products!$A$1:$G$49,MATCH(RFM_prep!$D986,products!$A$1:$A$49,0),MATCH(RFM_prep!H$2,products!$A$1:$G$1,0))</f>
        <v>Ara</v>
      </c>
      <c r="I986">
        <f>INDEX(products!$A$1:$G$49,MATCH(RFM_prep!$D986,products!$A$1:$A$49,0),MATCH(RFM_prep!I$2,products!$A$1:$G$1,0))</f>
        <v>3.375</v>
      </c>
      <c r="J986">
        <f>I986*E986</f>
        <v>6.75</v>
      </c>
      <c r="K986" t="str">
        <f>_xlfn.XLOOKUP(C986,customers!$A$2:$A$1001,customers!$I$2:$I$1001,,0)</f>
        <v>Yes</v>
      </c>
      <c r="L986" t="str">
        <f t="shared" si="75"/>
        <v>962</v>
      </c>
    </row>
    <row r="987" spans="1:12" x14ac:dyDescent="0.25">
      <c r="A987" s="2" t="s">
        <v>6053</v>
      </c>
      <c r="B987" s="3">
        <v>44214</v>
      </c>
      <c r="C987" s="2" t="s">
        <v>6054</v>
      </c>
      <c r="D987" t="s">
        <v>6166</v>
      </c>
      <c r="E987" s="2">
        <v>1</v>
      </c>
      <c r="F987" s="2" t="str">
        <f>_xlfn.XLOOKUP(C987,customers!$A$2:$A$1001,customers!$B$2:$B$1001,,0)</f>
        <v>Ramon Cheak</v>
      </c>
      <c r="G987" s="2" t="str">
        <f>_xlfn.XLOOKUP(C987,customers!$A$1:$A$1001,customers!$G$1:$G$1001,,0)</f>
        <v>Ireland</v>
      </c>
      <c r="H987" t="str">
        <f>INDEX(products!$A$1:$G$49,MATCH(RFM_prep!$D987,products!$A$1:$A$49,0),MATCH(RFM_prep!H$2,products!$A$1:$G$1,0))</f>
        <v>Exc</v>
      </c>
      <c r="I987">
        <f>INDEX(products!$A$1:$G$49,MATCH(RFM_prep!$D987,products!$A$1:$A$49,0),MATCH(RFM_prep!I$2,products!$A$1:$G$1,0))</f>
        <v>31.624999999999996</v>
      </c>
      <c r="J987">
        <f>I987*E987</f>
        <v>31.624999999999996</v>
      </c>
      <c r="K987" t="str">
        <f>_xlfn.XLOOKUP(C987,customers!$A$2:$A$1001,customers!$I$2:$I$1001,,0)</f>
        <v>Yes</v>
      </c>
      <c r="L987" t="str">
        <f t="shared" si="75"/>
        <v>579</v>
      </c>
    </row>
    <row r="988" spans="1:12" x14ac:dyDescent="0.25">
      <c r="A988" s="2" t="s">
        <v>6058</v>
      </c>
      <c r="B988" s="3">
        <v>44561</v>
      </c>
      <c r="C988" s="2" t="s">
        <v>6059</v>
      </c>
      <c r="D988" t="s">
        <v>6179</v>
      </c>
      <c r="E988" s="2">
        <v>4</v>
      </c>
      <c r="F988" s="2" t="str">
        <f>_xlfn.XLOOKUP(C988,customers!$A$2:$A$1001,customers!$B$2:$B$1001,,0)</f>
        <v>Koressa O'Geneay</v>
      </c>
      <c r="G988" s="2" t="str">
        <f>_xlfn.XLOOKUP(C988,customers!$A$1:$A$1001,customers!$G$1:$G$1001,,0)</f>
        <v>United States</v>
      </c>
      <c r="H988" t="str">
        <f>INDEX(products!$A$1:$G$49,MATCH(RFM_prep!$D988,products!$A$1:$A$49,0),MATCH(RFM_prep!H$2,products!$A$1:$G$1,0))</f>
        <v>Rob</v>
      </c>
      <c r="I988">
        <f>INDEX(products!$A$1:$G$49,MATCH(RFM_prep!$D988,products!$A$1:$A$49,0),MATCH(RFM_prep!I$2,products!$A$1:$G$1,0))</f>
        <v>11.95</v>
      </c>
      <c r="J988">
        <f>I988*E988</f>
        <v>47.8</v>
      </c>
      <c r="K988" t="str">
        <f>_xlfn.XLOOKUP(C988,customers!$A$2:$A$1001,customers!$I$2:$I$1001,,0)</f>
        <v>No</v>
      </c>
      <c r="L988" t="str">
        <f t="shared" si="75"/>
        <v>232</v>
      </c>
    </row>
    <row r="989" spans="1:12" x14ac:dyDescent="0.25">
      <c r="A989" s="2" t="s">
        <v>6064</v>
      </c>
      <c r="B989" s="3">
        <v>43955</v>
      </c>
      <c r="C989" s="2" t="s">
        <v>6065</v>
      </c>
      <c r="D989" t="s">
        <v>6181</v>
      </c>
      <c r="E989" s="2">
        <v>1</v>
      </c>
      <c r="F989" s="2" t="str">
        <f>_xlfn.XLOOKUP(C989,customers!$A$2:$A$1001,customers!$B$2:$B$1001,,0)</f>
        <v>Claudell Ayre</v>
      </c>
      <c r="G989" s="2" t="str">
        <f>_xlfn.XLOOKUP(C989,customers!$A$1:$A$1001,customers!$G$1:$G$1001,,0)</f>
        <v>United States</v>
      </c>
      <c r="H989" t="str">
        <f>INDEX(products!$A$1:$G$49,MATCH(RFM_prep!$D989,products!$A$1:$A$49,0),MATCH(RFM_prep!H$2,products!$A$1:$G$1,0))</f>
        <v>Lib</v>
      </c>
      <c r="I989">
        <f>INDEX(products!$A$1:$G$49,MATCH(RFM_prep!$D989,products!$A$1:$A$49,0),MATCH(RFM_prep!I$2,products!$A$1:$G$1,0))</f>
        <v>33.464999999999996</v>
      </c>
      <c r="J989">
        <f>I989*E989</f>
        <v>33.464999999999996</v>
      </c>
      <c r="K989" t="str">
        <f>_xlfn.XLOOKUP(C989,customers!$A$2:$A$1001,customers!$I$2:$I$1001,,0)</f>
        <v>No</v>
      </c>
      <c r="L989" t="str">
        <f t="shared" si="75"/>
        <v>838</v>
      </c>
    </row>
    <row r="990" spans="1:12" x14ac:dyDescent="0.25">
      <c r="A990" s="2" t="s">
        <v>6070</v>
      </c>
      <c r="B990" s="3">
        <v>44247</v>
      </c>
      <c r="C990" s="2" t="s">
        <v>6071</v>
      </c>
      <c r="D990" t="s">
        <v>6158</v>
      </c>
      <c r="E990" s="2">
        <v>5</v>
      </c>
      <c r="F990" s="2" t="str">
        <f>_xlfn.XLOOKUP(C990,customers!$A$2:$A$1001,customers!$B$2:$B$1001,,0)</f>
        <v>Lorianne Kyneton</v>
      </c>
      <c r="G990" s="2" t="str">
        <f>_xlfn.XLOOKUP(C990,customers!$A$1:$A$1001,customers!$G$1:$G$1001,,0)</f>
        <v>United Kingdom</v>
      </c>
      <c r="H990" t="str">
        <f>INDEX(products!$A$1:$G$49,MATCH(RFM_prep!$D990,products!$A$1:$A$49,0),MATCH(RFM_prep!H$2,products!$A$1:$G$1,0))</f>
        <v>Ara</v>
      </c>
      <c r="I990">
        <f>INDEX(products!$A$1:$G$49,MATCH(RFM_prep!$D990,products!$A$1:$A$49,0),MATCH(RFM_prep!I$2,products!$A$1:$G$1,0))</f>
        <v>5.97</v>
      </c>
      <c r="J990">
        <f>I990*E990</f>
        <v>29.849999999999998</v>
      </c>
      <c r="K990" t="str">
        <f>_xlfn.XLOOKUP(C990,customers!$A$2:$A$1001,customers!$I$2:$I$1001,,0)</f>
        <v>Yes</v>
      </c>
      <c r="L990" t="str">
        <f t="shared" si="75"/>
        <v>546</v>
      </c>
    </row>
    <row r="991" spans="1:12" x14ac:dyDescent="0.25">
      <c r="A991" s="2" t="s">
        <v>6076</v>
      </c>
      <c r="B991" s="3">
        <v>43897</v>
      </c>
      <c r="C991" s="2" t="s">
        <v>6077</v>
      </c>
      <c r="D991" t="s">
        <v>6138</v>
      </c>
      <c r="E991" s="2">
        <v>3</v>
      </c>
      <c r="F991" s="2" t="str">
        <f>_xlfn.XLOOKUP(C991,customers!$A$2:$A$1001,customers!$B$2:$B$1001,,0)</f>
        <v>Adele McFayden</v>
      </c>
      <c r="G991" s="2" t="str">
        <f>_xlfn.XLOOKUP(C991,customers!$A$1:$A$1001,customers!$G$1:$G$1001,,0)</f>
        <v>United Kingdom</v>
      </c>
      <c r="H991" t="str">
        <f>INDEX(products!$A$1:$G$49,MATCH(RFM_prep!$D991,products!$A$1:$A$49,0),MATCH(RFM_prep!H$2,products!$A$1:$G$1,0))</f>
        <v>Rob</v>
      </c>
      <c r="I991">
        <f>INDEX(products!$A$1:$G$49,MATCH(RFM_prep!$D991,products!$A$1:$A$49,0),MATCH(RFM_prep!I$2,products!$A$1:$G$1,0))</f>
        <v>9.9499999999999993</v>
      </c>
      <c r="J991">
        <f>I991*E991</f>
        <v>29.849999999999998</v>
      </c>
      <c r="K991" t="str">
        <f>_xlfn.XLOOKUP(C991,customers!$A$2:$A$1001,customers!$I$2:$I$1001,,0)</f>
        <v>Yes</v>
      </c>
      <c r="L991" t="str">
        <f t="shared" si="75"/>
        <v>896</v>
      </c>
    </row>
    <row r="992" spans="1:12" x14ac:dyDescent="0.25">
      <c r="A992" s="2" t="s">
        <v>6081</v>
      </c>
      <c r="B992" s="3">
        <v>43560</v>
      </c>
      <c r="C992" s="2" t="s">
        <v>6082</v>
      </c>
      <c r="D992" t="s">
        <v>6175</v>
      </c>
      <c r="E992" s="2">
        <v>6</v>
      </c>
      <c r="F992" s="2" t="str">
        <f>_xlfn.XLOOKUP(C992,customers!$A$2:$A$1001,customers!$B$2:$B$1001,,0)</f>
        <v>Herta Layne</v>
      </c>
      <c r="G992" s="2" t="str">
        <f>_xlfn.XLOOKUP(C992,customers!$A$1:$A$1001,customers!$G$1:$G$1001,,0)</f>
        <v>United States</v>
      </c>
      <c r="H992" t="str">
        <f>INDEX(products!$A$1:$G$49,MATCH(RFM_prep!$D992,products!$A$1:$A$49,0),MATCH(RFM_prep!H$2,products!$A$1:$G$1,0))</f>
        <v>Ara</v>
      </c>
      <c r="I992">
        <f>INDEX(products!$A$1:$G$49,MATCH(RFM_prep!$D992,products!$A$1:$A$49,0),MATCH(RFM_prep!I$2,products!$A$1:$G$1,0))</f>
        <v>25.874999999999996</v>
      </c>
      <c r="J992">
        <f>I992*E992</f>
        <v>155.24999999999997</v>
      </c>
      <c r="K992" t="str">
        <f>_xlfn.XLOOKUP(C992,customers!$A$2:$A$1001,customers!$I$2:$I$1001,,0)</f>
        <v>Yes</v>
      </c>
      <c r="L992" t="str">
        <f t="shared" si="75"/>
        <v>1233</v>
      </c>
    </row>
    <row r="993" spans="1:12" x14ac:dyDescent="0.25">
      <c r="A993" s="2" t="s">
        <v>6086</v>
      </c>
      <c r="B993" s="3">
        <v>44718</v>
      </c>
      <c r="C993" s="2" t="s">
        <v>6118</v>
      </c>
      <c r="D993" t="s">
        <v>6153</v>
      </c>
      <c r="E993" s="2">
        <v>5</v>
      </c>
      <c r="F993" s="2" t="str">
        <f>_xlfn.XLOOKUP(C993,customers!$A$2:$A$1001,customers!$B$2:$B$1001,,0)</f>
        <v>Marguerite Graves</v>
      </c>
      <c r="G993" s="2" t="str">
        <f>_xlfn.XLOOKUP(C993,customers!$A$1:$A$1001,customers!$G$1:$G$1001,,0)</f>
        <v>United States</v>
      </c>
      <c r="H993" t="str">
        <f>INDEX(products!$A$1:$G$49,MATCH(RFM_prep!$D993,products!$A$1:$A$49,0),MATCH(RFM_prep!H$2,products!$A$1:$G$1,0))</f>
        <v>Exc</v>
      </c>
      <c r="I993">
        <f>INDEX(products!$A$1:$G$49,MATCH(RFM_prep!$D993,products!$A$1:$A$49,0),MATCH(RFM_prep!I$2,products!$A$1:$G$1,0))</f>
        <v>3.645</v>
      </c>
      <c r="J993">
        <f>I993*E993</f>
        <v>18.225000000000001</v>
      </c>
      <c r="K993" t="str">
        <f>_xlfn.XLOOKUP(C993,customers!$A$2:$A$1001,customers!$I$2:$I$1001,,0)</f>
        <v>No</v>
      </c>
      <c r="L993" t="str">
        <f t="shared" si="75"/>
        <v>75</v>
      </c>
    </row>
    <row r="994" spans="1:12" x14ac:dyDescent="0.25">
      <c r="A994" s="2" t="s">
        <v>6086</v>
      </c>
      <c r="B994" s="3">
        <v>44718</v>
      </c>
      <c r="C994" s="2" t="s">
        <v>6118</v>
      </c>
      <c r="D994" t="s">
        <v>6169</v>
      </c>
      <c r="E994" s="2">
        <v>2</v>
      </c>
      <c r="F994" s="2" t="str">
        <f>_xlfn.XLOOKUP(C994,customers!$A$2:$A$1001,customers!$B$2:$B$1001,,0)</f>
        <v>Marguerite Graves</v>
      </c>
      <c r="G994" s="2" t="str">
        <f>_xlfn.XLOOKUP(C994,customers!$A$1:$A$1001,customers!$G$1:$G$1001,,0)</f>
        <v>United States</v>
      </c>
      <c r="H994" t="str">
        <f>INDEX(products!$A$1:$G$49,MATCH(RFM_prep!$D994,products!$A$1:$A$49,0),MATCH(RFM_prep!H$2,products!$A$1:$G$1,0))</f>
        <v>Lib</v>
      </c>
      <c r="I994">
        <f>INDEX(products!$A$1:$G$49,MATCH(RFM_prep!$D994,products!$A$1:$A$49,0),MATCH(RFM_prep!I$2,products!$A$1:$G$1,0))</f>
        <v>7.77</v>
      </c>
      <c r="J994">
        <f>I994*E994</f>
        <v>15.54</v>
      </c>
      <c r="K994" t="str">
        <f>_xlfn.XLOOKUP(C994,customers!$A$2:$A$1001,customers!$I$2:$I$1001,,0)</f>
        <v>No</v>
      </c>
      <c r="L994" t="str">
        <f t="shared" si="75"/>
        <v>75</v>
      </c>
    </row>
    <row r="995" spans="1:12" x14ac:dyDescent="0.25">
      <c r="A995" s="2" t="s">
        <v>6096</v>
      </c>
      <c r="B995" s="3">
        <v>44276</v>
      </c>
      <c r="C995" s="2" t="s">
        <v>6097</v>
      </c>
      <c r="D995" t="s">
        <v>6164</v>
      </c>
      <c r="E995" s="2">
        <v>3</v>
      </c>
      <c r="F995" s="2" t="str">
        <f>_xlfn.XLOOKUP(C995,customers!$A$2:$A$1001,customers!$B$2:$B$1001,,0)</f>
        <v>Desdemona Eye</v>
      </c>
      <c r="G995" s="2" t="str">
        <f>_xlfn.XLOOKUP(C995,customers!$A$1:$A$1001,customers!$G$1:$G$1001,,0)</f>
        <v>Ireland</v>
      </c>
      <c r="H995" t="str">
        <f>INDEX(products!$A$1:$G$49,MATCH(RFM_prep!$D995,products!$A$1:$A$49,0),MATCH(RFM_prep!H$2,products!$A$1:$G$1,0))</f>
        <v>Lib</v>
      </c>
      <c r="I995">
        <f>INDEX(products!$A$1:$G$49,MATCH(RFM_prep!$D995,products!$A$1:$A$49,0),MATCH(RFM_prep!I$2,products!$A$1:$G$1,0))</f>
        <v>36.454999999999998</v>
      </c>
      <c r="J995">
        <f>I995*E995</f>
        <v>109.36499999999999</v>
      </c>
      <c r="K995" t="str">
        <f>_xlfn.XLOOKUP(C995,customers!$A$2:$A$1001,customers!$I$2:$I$1001,,0)</f>
        <v>No</v>
      </c>
      <c r="L995" t="str">
        <f t="shared" si="75"/>
        <v>517</v>
      </c>
    </row>
    <row r="996" spans="1:12" x14ac:dyDescent="0.25">
      <c r="A996" s="2" t="s">
        <v>6101</v>
      </c>
      <c r="B996" s="3">
        <v>44549</v>
      </c>
      <c r="C996" s="2" t="s">
        <v>6102</v>
      </c>
      <c r="D996" t="s">
        <v>6140</v>
      </c>
      <c r="E996" s="2">
        <v>6</v>
      </c>
      <c r="F996" s="2" t="str">
        <f>_xlfn.XLOOKUP(C996,customers!$A$2:$A$1001,customers!$B$2:$B$1001,,0)</f>
        <v>Margarette Sterland</v>
      </c>
      <c r="G996" s="2" t="str">
        <f>_xlfn.XLOOKUP(C996,customers!$A$1:$A$1001,customers!$G$1:$G$1001,,0)</f>
        <v>United States</v>
      </c>
      <c r="H996" t="str">
        <f>INDEX(products!$A$1:$G$49,MATCH(RFM_prep!$D996,products!$A$1:$A$49,0),MATCH(RFM_prep!H$2,products!$A$1:$G$1,0))</f>
        <v>Ara</v>
      </c>
      <c r="I996">
        <f>INDEX(products!$A$1:$G$49,MATCH(RFM_prep!$D996,products!$A$1:$A$49,0),MATCH(RFM_prep!I$2,products!$A$1:$G$1,0))</f>
        <v>12.95</v>
      </c>
      <c r="J996">
        <f>I996*E996</f>
        <v>77.699999999999989</v>
      </c>
      <c r="K996" t="str">
        <f>_xlfn.XLOOKUP(C996,customers!$A$2:$A$1001,customers!$I$2:$I$1001,,0)</f>
        <v>No</v>
      </c>
      <c r="L996" t="str">
        <f t="shared" si="75"/>
        <v>244</v>
      </c>
    </row>
    <row r="997" spans="1:12" x14ac:dyDescent="0.25">
      <c r="A997" s="2" t="s">
        <v>6106</v>
      </c>
      <c r="B997" s="3">
        <v>44244</v>
      </c>
      <c r="C997" s="2" t="s">
        <v>6107</v>
      </c>
      <c r="D997" t="s">
        <v>6154</v>
      </c>
      <c r="E997" s="2">
        <v>3</v>
      </c>
      <c r="F997" s="2" t="str">
        <f>_xlfn.XLOOKUP(C997,customers!$A$2:$A$1001,customers!$B$2:$B$1001,,0)</f>
        <v>Catharine Scoines</v>
      </c>
      <c r="G997" s="2" t="str">
        <f>_xlfn.XLOOKUP(C997,customers!$A$1:$A$1001,customers!$G$1:$G$1001,,0)</f>
        <v>Ireland</v>
      </c>
      <c r="H997" t="str">
        <f>INDEX(products!$A$1:$G$49,MATCH(RFM_prep!$D997,products!$A$1:$A$49,0),MATCH(RFM_prep!H$2,products!$A$1:$G$1,0))</f>
        <v>Ara</v>
      </c>
      <c r="I997">
        <f>INDEX(products!$A$1:$G$49,MATCH(RFM_prep!$D997,products!$A$1:$A$49,0),MATCH(RFM_prep!I$2,products!$A$1:$G$1,0))</f>
        <v>2.9849999999999999</v>
      </c>
      <c r="J997">
        <f>I997*E997</f>
        <v>8.9550000000000001</v>
      </c>
      <c r="K997" t="str">
        <f>_xlfn.XLOOKUP(C997,customers!$A$2:$A$1001,customers!$I$2:$I$1001,,0)</f>
        <v>No</v>
      </c>
      <c r="L997" t="str">
        <f t="shared" si="75"/>
        <v>549</v>
      </c>
    </row>
    <row r="998" spans="1:12" x14ac:dyDescent="0.25">
      <c r="A998" s="2" t="s">
        <v>6111</v>
      </c>
      <c r="B998" s="3">
        <v>43836</v>
      </c>
      <c r="C998" s="2" t="s">
        <v>6112</v>
      </c>
      <c r="D998" t="s">
        <v>6142</v>
      </c>
      <c r="E998" s="2">
        <v>1</v>
      </c>
      <c r="F998" s="2" t="str">
        <f>_xlfn.XLOOKUP(C998,customers!$A$2:$A$1001,customers!$B$2:$B$1001,,0)</f>
        <v>Jennica Tewelson</v>
      </c>
      <c r="G998" s="2" t="str">
        <f>_xlfn.XLOOKUP(C998,customers!$A$1:$A$1001,customers!$G$1:$G$1001,,0)</f>
        <v>United States</v>
      </c>
      <c r="H998" t="str">
        <f>INDEX(products!$A$1:$G$49,MATCH(RFM_prep!$D998,products!$A$1:$A$49,0),MATCH(RFM_prep!H$2,products!$A$1:$G$1,0))</f>
        <v>Rob</v>
      </c>
      <c r="I998">
        <f>INDEX(products!$A$1:$G$49,MATCH(RFM_prep!$D998,products!$A$1:$A$49,0),MATCH(RFM_prep!I$2,products!$A$1:$G$1,0))</f>
        <v>27.484999999999996</v>
      </c>
      <c r="J998">
        <f>I998*E998</f>
        <v>27.484999999999996</v>
      </c>
      <c r="K998" t="str">
        <f>_xlfn.XLOOKUP(C998,customers!$A$2:$A$1001,customers!$I$2:$I$1001,,0)</f>
        <v>No</v>
      </c>
      <c r="L998" t="str">
        <f t="shared" si="75"/>
        <v>957</v>
      </c>
    </row>
    <row r="999" spans="1:12" x14ac:dyDescent="0.25">
      <c r="A999" s="2" t="s">
        <v>6117</v>
      </c>
      <c r="B999" s="3">
        <v>44685</v>
      </c>
      <c r="C999" s="2" t="s">
        <v>6118</v>
      </c>
      <c r="D999" t="s">
        <v>6146</v>
      </c>
      <c r="E999" s="2">
        <v>5</v>
      </c>
      <c r="F999" s="2" t="str">
        <f>_xlfn.XLOOKUP(C999,customers!$A$2:$A$1001,customers!$B$2:$B$1001,,0)</f>
        <v>Marguerite Graves</v>
      </c>
      <c r="G999" s="2" t="str">
        <f>_xlfn.XLOOKUP(C999,customers!$A$1:$A$1001,customers!$G$1:$G$1001,,0)</f>
        <v>United States</v>
      </c>
      <c r="H999" t="str">
        <f>INDEX(products!$A$1:$G$49,MATCH(RFM_prep!$D999,products!$A$1:$A$49,0),MATCH(RFM_prep!H$2,products!$A$1:$G$1,0))</f>
        <v>Rob</v>
      </c>
      <c r="I999">
        <f>INDEX(products!$A$1:$G$49,MATCH(RFM_prep!$D999,products!$A$1:$A$49,0),MATCH(RFM_prep!I$2,products!$A$1:$G$1,0))</f>
        <v>5.97</v>
      </c>
      <c r="J999">
        <f>I999*E999</f>
        <v>29.849999999999998</v>
      </c>
      <c r="K999" t="str">
        <f>_xlfn.XLOOKUP(C999,customers!$A$2:$A$1001,customers!$I$2:$I$1001,,0)</f>
        <v>No</v>
      </c>
      <c r="L999" t="str">
        <f t="shared" si="75"/>
        <v>108</v>
      </c>
    </row>
    <row r="1000" spans="1:12" x14ac:dyDescent="0.25">
      <c r="A1000" s="2" t="s">
        <v>6122</v>
      </c>
      <c r="B1000" s="3">
        <v>43749</v>
      </c>
      <c r="C1000" s="2" t="s">
        <v>6118</v>
      </c>
      <c r="D1000" t="s">
        <v>6157</v>
      </c>
      <c r="E1000" s="2">
        <v>4</v>
      </c>
      <c r="F1000" s="2" t="str">
        <f>_xlfn.XLOOKUP(C1000,customers!$A$2:$A$1001,customers!$B$2:$B$1001,,0)</f>
        <v>Marguerite Graves</v>
      </c>
      <c r="G1000" s="2" t="str">
        <f>_xlfn.XLOOKUP(C1000,customers!$A$1:$A$1001,customers!$G$1:$G$1001,,0)</f>
        <v>United States</v>
      </c>
      <c r="H1000" t="str">
        <f>INDEX(products!$A$1:$G$49,MATCH(RFM_prep!$D1000,products!$A$1:$A$49,0),MATCH(RFM_prep!H$2,products!$A$1:$G$1,0))</f>
        <v>Ara</v>
      </c>
      <c r="I1000">
        <f>INDEX(products!$A$1:$G$49,MATCH(RFM_prep!$D1000,products!$A$1:$A$49,0),MATCH(RFM_prep!I$2,products!$A$1:$G$1,0))</f>
        <v>6.75</v>
      </c>
      <c r="J1000">
        <f>I1000*E1000</f>
        <v>27</v>
      </c>
      <c r="K1000" t="str">
        <f>_xlfn.XLOOKUP(C1000,customers!$A$2:$A$1001,customers!$I$2:$I$1001,,0)</f>
        <v>No</v>
      </c>
      <c r="L1000" t="str">
        <f t="shared" si="75"/>
        <v>1044</v>
      </c>
    </row>
    <row r="1001" spans="1:12" x14ac:dyDescent="0.25">
      <c r="A1001" s="2" t="s">
        <v>6127</v>
      </c>
      <c r="B1001" s="3">
        <v>44411</v>
      </c>
      <c r="C1001" s="2" t="s">
        <v>6128</v>
      </c>
      <c r="D1001" t="s">
        <v>6147</v>
      </c>
      <c r="E1001" s="2">
        <v>1</v>
      </c>
      <c r="F1001" s="2" t="str">
        <f>_xlfn.XLOOKUP(C1001,customers!$A$2:$A$1001,customers!$B$2:$B$1001,,0)</f>
        <v>Nicolina Jenny</v>
      </c>
      <c r="G1001" s="2" t="str">
        <f>_xlfn.XLOOKUP(C1001,customers!$A$1:$A$1001,customers!$G$1:$G$1001,,0)</f>
        <v>United States</v>
      </c>
      <c r="H1001" t="str">
        <f>INDEX(products!$A$1:$G$49,MATCH(RFM_prep!$D1001,products!$A$1:$A$49,0),MATCH(RFM_prep!H$2,products!$A$1:$G$1,0))</f>
        <v>Ara</v>
      </c>
      <c r="I1001">
        <f>INDEX(products!$A$1:$G$49,MATCH(RFM_prep!$D1001,products!$A$1:$A$49,0),MATCH(RFM_prep!I$2,products!$A$1:$G$1,0))</f>
        <v>9.9499999999999993</v>
      </c>
      <c r="J1001">
        <f>I1001*E1001</f>
        <v>9.9499999999999993</v>
      </c>
      <c r="K1001" t="str">
        <f>_xlfn.XLOOKUP(C1001,customers!$A$2:$A$1001,customers!$I$2:$I$1001,,0)</f>
        <v>No</v>
      </c>
      <c r="L1001" t="str">
        <f t="shared" si="75"/>
        <v>382</v>
      </c>
    </row>
    <row r="1002" spans="1:12" x14ac:dyDescent="0.25">
      <c r="A1002" s="2" t="s">
        <v>6133</v>
      </c>
      <c r="B1002" s="3">
        <v>44119</v>
      </c>
      <c r="C1002" s="2" t="s">
        <v>6134</v>
      </c>
      <c r="D1002" t="s">
        <v>6156</v>
      </c>
      <c r="E1002" s="2">
        <v>3</v>
      </c>
      <c r="F1002" s="2" t="str">
        <f>_xlfn.XLOOKUP(C1002,customers!$A$2:$A$1001,customers!$B$2:$B$1001,,0)</f>
        <v>Vidovic Antonelli</v>
      </c>
      <c r="G1002" s="2" t="str">
        <f>_xlfn.XLOOKUP(C1002,customers!$A$1:$A$1001,customers!$G$1:$G$1001,,0)</f>
        <v>United Kingdom</v>
      </c>
      <c r="H1002" t="str">
        <f>INDEX(products!$A$1:$G$49,MATCH(RFM_prep!$D1002,products!$A$1:$A$49,0),MATCH(RFM_prep!H$2,products!$A$1:$G$1,0))</f>
        <v>Exc</v>
      </c>
      <c r="I1002">
        <f>INDEX(products!$A$1:$G$49,MATCH(RFM_prep!$D1002,products!$A$1:$A$49,0),MATCH(RFM_prep!I$2,products!$A$1:$G$1,0))</f>
        <v>4.125</v>
      </c>
      <c r="J1002">
        <f>I1002*E1002</f>
        <v>12.375</v>
      </c>
      <c r="K1002" t="str">
        <f>_xlfn.XLOOKUP(C1002,customers!$A$2:$A$1001,customers!$I$2:$I$1001,,0)</f>
        <v>Yes</v>
      </c>
      <c r="L1002" t="str">
        <f t="shared" si="75"/>
        <v>674</v>
      </c>
    </row>
  </sheetData>
  <pageMargins left="0.7" right="0.7" top="0.75" bottom="0.75" header="0.3" footer="0.3"/>
  <tableParts count="2">
    <tablePart r:id="rId2"/>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984FEC-2585-475E-B97F-4D5C1AFAEB18}">
  <dimension ref="A2:T54"/>
  <sheetViews>
    <sheetView zoomScale="85" zoomScaleNormal="85" workbookViewId="0">
      <selection activeCell="N17" sqref="N17"/>
    </sheetView>
  </sheetViews>
  <sheetFormatPr defaultRowHeight="15" x14ac:dyDescent="0.25"/>
  <cols>
    <col min="1" max="1" width="13.140625" bestFit="1" customWidth="1"/>
    <col min="2" max="2" width="16.28515625" bestFit="1" customWidth="1"/>
    <col min="3" max="4" width="9" bestFit="1" customWidth="1"/>
    <col min="5" max="5" width="8.140625" bestFit="1" customWidth="1"/>
    <col min="6" max="6" width="11.28515625" bestFit="1" customWidth="1"/>
    <col min="7" max="7" width="2.42578125" customWidth="1"/>
    <col min="8" max="8" width="13.140625" bestFit="1" customWidth="1"/>
    <col min="9" max="9" width="12.140625" bestFit="1" customWidth="1"/>
    <col min="10" max="10" width="17.5703125" bestFit="1" customWidth="1"/>
    <col min="11" max="11" width="22.7109375" customWidth="1"/>
    <col min="12" max="12" width="3.140625" customWidth="1"/>
    <col min="13" max="13" width="15.42578125" bestFit="1" customWidth="1"/>
    <col min="14" max="15" width="12.140625" bestFit="1" customWidth="1"/>
    <col min="16" max="16" width="3.7109375" customWidth="1"/>
  </cols>
  <sheetData>
    <row r="2" spans="1:20" x14ac:dyDescent="0.25">
      <c r="A2" t="s">
        <v>6276</v>
      </c>
      <c r="M2" t="s">
        <v>6279</v>
      </c>
      <c r="Q2" s="9" t="s">
        <v>6282</v>
      </c>
    </row>
    <row r="3" spans="1:20" x14ac:dyDescent="0.25">
      <c r="A3" s="5" t="s">
        <v>6200</v>
      </c>
      <c r="B3" s="5" t="s">
        <v>6202</v>
      </c>
      <c r="M3" s="5" t="s">
        <v>6196</v>
      </c>
      <c r="N3" t="s">
        <v>6200</v>
      </c>
      <c r="Q3" s="5" t="s">
        <v>4</v>
      </c>
      <c r="R3" s="5" t="s">
        <v>7</v>
      </c>
      <c r="S3" s="5" t="s">
        <v>6224</v>
      </c>
      <c r="T3" t="s">
        <v>6200</v>
      </c>
    </row>
    <row r="4" spans="1:20" x14ac:dyDescent="0.25">
      <c r="A4" s="5" t="s">
        <v>6196</v>
      </c>
      <c r="B4" t="s">
        <v>6229</v>
      </c>
      <c r="C4" t="s">
        <v>6230</v>
      </c>
      <c r="D4" t="s">
        <v>6231</v>
      </c>
      <c r="E4" t="s">
        <v>6232</v>
      </c>
      <c r="F4" t="s">
        <v>6197</v>
      </c>
      <c r="M4" s="6" t="s">
        <v>318</v>
      </c>
      <c r="N4" s="23">
        <v>6696.8649999999989</v>
      </c>
      <c r="Q4" t="s">
        <v>5114</v>
      </c>
      <c r="T4" s="19">
        <v>317.06999999999994</v>
      </c>
    </row>
    <row r="5" spans="1:20" x14ac:dyDescent="0.25">
      <c r="A5" s="6" t="s">
        <v>6225</v>
      </c>
      <c r="B5" s="23">
        <v>2926.63</v>
      </c>
      <c r="C5" s="23">
        <v>3481.4599999999996</v>
      </c>
      <c r="D5" s="23">
        <v>3378.0049999999997</v>
      </c>
      <c r="E5" s="23">
        <v>2401.0700000000002</v>
      </c>
      <c r="F5" s="23">
        <v>12187.164999999999</v>
      </c>
      <c r="M5" s="6" t="s">
        <v>28</v>
      </c>
      <c r="N5" s="23">
        <v>2798.5050000000001</v>
      </c>
      <c r="R5" t="s">
        <v>19</v>
      </c>
      <c r="T5" s="19">
        <v>317.06999999999994</v>
      </c>
    </row>
    <row r="6" spans="1:20" x14ac:dyDescent="0.25">
      <c r="A6" s="9" t="s">
        <v>6233</v>
      </c>
      <c r="B6" s="23">
        <v>186.85499999999999</v>
      </c>
      <c r="C6" s="23">
        <v>305.97000000000003</v>
      </c>
      <c r="D6" s="23">
        <v>213.15999999999997</v>
      </c>
      <c r="E6" s="23">
        <v>123</v>
      </c>
      <c r="F6" s="23">
        <v>828.98500000000001</v>
      </c>
      <c r="M6" s="6" t="s">
        <v>19</v>
      </c>
      <c r="N6" s="23">
        <v>35638.88499999998</v>
      </c>
      <c r="S6" t="s">
        <v>6231</v>
      </c>
      <c r="T6" s="19">
        <v>179.64499999999998</v>
      </c>
    </row>
    <row r="7" spans="1:20" x14ac:dyDescent="0.25">
      <c r="A7" s="9" t="s">
        <v>6234</v>
      </c>
      <c r="B7" s="23">
        <v>251.96499999999997</v>
      </c>
      <c r="C7" s="23">
        <v>129.46</v>
      </c>
      <c r="D7" s="23">
        <v>434.03999999999996</v>
      </c>
      <c r="E7" s="23">
        <v>171.93999999999997</v>
      </c>
      <c r="F7" s="23">
        <v>987.40499999999986</v>
      </c>
      <c r="S7" t="s">
        <v>6232</v>
      </c>
      <c r="T7" s="19">
        <v>137.42499999999998</v>
      </c>
    </row>
    <row r="8" spans="1:20" x14ac:dyDescent="0.25">
      <c r="A8" s="9" t="s">
        <v>6235</v>
      </c>
      <c r="B8" s="23">
        <v>224.94499999999999</v>
      </c>
      <c r="C8" s="23">
        <v>349.12</v>
      </c>
      <c r="D8" s="23">
        <v>321.04000000000002</v>
      </c>
      <c r="E8" s="23">
        <v>126.035</v>
      </c>
      <c r="F8" s="23">
        <v>1021.14</v>
      </c>
      <c r="M8" s="6" t="s">
        <v>6280</v>
      </c>
      <c r="Q8" t="s">
        <v>5765</v>
      </c>
      <c r="T8" s="19">
        <v>307.04499999999996</v>
      </c>
    </row>
    <row r="9" spans="1:20" x14ac:dyDescent="0.25">
      <c r="A9" s="9" t="s">
        <v>6236</v>
      </c>
      <c r="B9" s="23">
        <v>307.12</v>
      </c>
      <c r="C9" s="23">
        <v>681.07499999999993</v>
      </c>
      <c r="D9" s="23">
        <v>533.70499999999993</v>
      </c>
      <c r="E9" s="23">
        <v>158.85</v>
      </c>
      <c r="F9" s="23">
        <v>1680.7499999999998</v>
      </c>
      <c r="M9" s="5" t="s">
        <v>6196</v>
      </c>
      <c r="N9" t="s">
        <v>6200</v>
      </c>
      <c r="R9" t="s">
        <v>19</v>
      </c>
      <c r="T9" s="19">
        <v>307.04499999999996</v>
      </c>
    </row>
    <row r="10" spans="1:20" x14ac:dyDescent="0.25">
      <c r="A10" s="9" t="s">
        <v>6237</v>
      </c>
      <c r="B10" s="23">
        <v>53.664999999999992</v>
      </c>
      <c r="C10" s="23">
        <v>83.025000000000006</v>
      </c>
      <c r="D10" s="23">
        <v>193.83499999999998</v>
      </c>
      <c r="E10" s="23">
        <v>68.039999999999992</v>
      </c>
      <c r="F10" s="23">
        <v>398.56499999999994</v>
      </c>
      <c r="M10" s="6" t="s">
        <v>6229</v>
      </c>
      <c r="N10" s="23">
        <v>11768.494999999997</v>
      </c>
      <c r="S10" t="s">
        <v>6229</v>
      </c>
      <c r="T10" s="19">
        <v>11.654999999999999</v>
      </c>
    </row>
    <row r="11" spans="1:20" x14ac:dyDescent="0.25">
      <c r="A11" s="9" t="s">
        <v>6238</v>
      </c>
      <c r="B11" s="23">
        <v>163.01999999999998</v>
      </c>
      <c r="C11" s="23">
        <v>678.3599999999999</v>
      </c>
      <c r="D11" s="23">
        <v>171.04500000000002</v>
      </c>
      <c r="E11" s="23">
        <v>372.255</v>
      </c>
      <c r="F11" s="23">
        <v>1384.6799999999998</v>
      </c>
      <c r="M11" s="6" t="s">
        <v>6230</v>
      </c>
      <c r="N11" s="23">
        <v>12306.439999999995</v>
      </c>
      <c r="S11" t="s">
        <v>6230</v>
      </c>
      <c r="T11" s="19">
        <v>213.56999999999996</v>
      </c>
    </row>
    <row r="12" spans="1:20" x14ac:dyDescent="0.25">
      <c r="A12" s="9" t="s">
        <v>6239</v>
      </c>
      <c r="B12" s="23">
        <v>345.02</v>
      </c>
      <c r="C12" s="23">
        <v>273.86999999999995</v>
      </c>
      <c r="D12" s="23">
        <v>184.12999999999997</v>
      </c>
      <c r="E12" s="23">
        <v>201.11499999999998</v>
      </c>
      <c r="F12" s="23">
        <v>1004.1349999999999</v>
      </c>
      <c r="M12" s="6" t="s">
        <v>6231</v>
      </c>
      <c r="N12" s="23">
        <v>12054.074999999995</v>
      </c>
      <c r="S12" t="s">
        <v>6232</v>
      </c>
      <c r="T12" s="19">
        <v>81.819999999999993</v>
      </c>
    </row>
    <row r="13" spans="1:20" x14ac:dyDescent="0.25">
      <c r="A13" s="9" t="s">
        <v>6240</v>
      </c>
      <c r="B13" s="23">
        <v>334.89</v>
      </c>
      <c r="C13" s="23">
        <v>70.95</v>
      </c>
      <c r="D13" s="23">
        <v>134.23000000000002</v>
      </c>
      <c r="E13" s="23">
        <v>166.27499999999998</v>
      </c>
      <c r="F13" s="23">
        <v>706.34499999999991</v>
      </c>
      <c r="H13" t="s">
        <v>6277</v>
      </c>
      <c r="M13" s="6" t="s">
        <v>6232</v>
      </c>
      <c r="N13" s="23">
        <v>9005.2450000000099</v>
      </c>
      <c r="Q13" t="s">
        <v>2587</v>
      </c>
      <c r="T13" s="19">
        <v>289.10999999999996</v>
      </c>
    </row>
    <row r="14" spans="1:20" x14ac:dyDescent="0.25">
      <c r="A14" s="9" t="s">
        <v>6241</v>
      </c>
      <c r="B14" s="23">
        <v>178.70999999999998</v>
      </c>
      <c r="C14" s="23">
        <v>166.1</v>
      </c>
      <c r="D14" s="23">
        <v>439.30999999999995</v>
      </c>
      <c r="E14" s="23">
        <v>492.9</v>
      </c>
      <c r="F14" s="23">
        <v>1277.02</v>
      </c>
      <c r="H14" s="5" t="s">
        <v>6196</v>
      </c>
      <c r="I14" t="s">
        <v>6200</v>
      </c>
      <c r="M14" s="6" t="s">
        <v>6197</v>
      </c>
      <c r="N14" s="23">
        <v>45134.254999999997</v>
      </c>
      <c r="R14" t="s">
        <v>19</v>
      </c>
      <c r="T14" s="19">
        <v>289.10999999999996</v>
      </c>
    </row>
    <row r="15" spans="1:20" x14ac:dyDescent="0.25">
      <c r="A15" s="9" t="s">
        <v>6242</v>
      </c>
      <c r="B15" s="23">
        <v>301.98500000000001</v>
      </c>
      <c r="C15" s="23">
        <v>153.76499999999999</v>
      </c>
      <c r="D15" s="23">
        <v>215.55499999999998</v>
      </c>
      <c r="E15" s="23">
        <v>213.66499999999999</v>
      </c>
      <c r="F15" s="23">
        <v>884.96999999999991</v>
      </c>
      <c r="H15" s="6" t="s">
        <v>6230</v>
      </c>
      <c r="I15" s="23">
        <v>12306.439999999999</v>
      </c>
      <c r="M15" s="6" t="s">
        <v>6250</v>
      </c>
      <c r="S15" t="s">
        <v>6229</v>
      </c>
      <c r="T15" s="19">
        <v>215.01</v>
      </c>
    </row>
    <row r="16" spans="1:20" x14ac:dyDescent="0.25">
      <c r="A16" s="9" t="s">
        <v>6243</v>
      </c>
      <c r="B16" s="23">
        <v>312.83499999999998</v>
      </c>
      <c r="C16" s="23">
        <v>63.249999999999993</v>
      </c>
      <c r="D16" s="23">
        <v>350.89500000000004</v>
      </c>
      <c r="E16" s="23">
        <v>96.405000000000001</v>
      </c>
      <c r="F16" s="23">
        <v>823.38499999999999</v>
      </c>
      <c r="H16" s="9" t="s">
        <v>6245</v>
      </c>
      <c r="I16" s="23">
        <v>4082.375</v>
      </c>
      <c r="M16" s="5" t="s">
        <v>6251</v>
      </c>
      <c r="N16" s="5" t="s">
        <v>6224</v>
      </c>
      <c r="O16" t="s">
        <v>6200</v>
      </c>
      <c r="S16" t="s">
        <v>6231</v>
      </c>
      <c r="T16" s="19">
        <v>31.08</v>
      </c>
    </row>
    <row r="17" spans="1:20" x14ac:dyDescent="0.25">
      <c r="A17" s="9" t="s">
        <v>6244</v>
      </c>
      <c r="B17" s="23">
        <v>265.62</v>
      </c>
      <c r="C17" s="23">
        <v>526.51499999999987</v>
      </c>
      <c r="D17" s="23">
        <v>187.06</v>
      </c>
      <c r="E17" s="23">
        <v>210.58999999999997</v>
      </c>
      <c r="F17" s="23">
        <v>1189.7849999999999</v>
      </c>
      <c r="H17" s="9" t="s">
        <v>6246</v>
      </c>
      <c r="I17" s="23">
        <v>4796.5499999999984</v>
      </c>
      <c r="M17" t="s">
        <v>6225</v>
      </c>
      <c r="N17" t="s">
        <v>6229</v>
      </c>
      <c r="O17" s="23">
        <v>2926.63</v>
      </c>
      <c r="S17" t="s">
        <v>6232</v>
      </c>
      <c r="T17" s="19">
        <v>43.019999999999996</v>
      </c>
    </row>
    <row r="18" spans="1:20" x14ac:dyDescent="0.25">
      <c r="A18" s="6" t="s">
        <v>6226</v>
      </c>
      <c r="B18" s="23">
        <v>3356.415</v>
      </c>
      <c r="C18" s="23">
        <v>3663.41</v>
      </c>
      <c r="D18" s="23">
        <v>2604.4550000000004</v>
      </c>
      <c r="E18" s="23">
        <v>2493.2649999999999</v>
      </c>
      <c r="F18" s="23">
        <v>12117.544999999998</v>
      </c>
      <c r="H18" s="9" t="s">
        <v>6247</v>
      </c>
      <c r="I18" s="23">
        <v>3427.5149999999999</v>
      </c>
      <c r="N18" t="s">
        <v>6230</v>
      </c>
      <c r="O18" s="23">
        <v>3481.46</v>
      </c>
      <c r="Q18" t="s">
        <v>1598</v>
      </c>
      <c r="T18" s="19">
        <v>281.67499999999995</v>
      </c>
    </row>
    <row r="19" spans="1:20" x14ac:dyDescent="0.25">
      <c r="A19" s="9" t="s">
        <v>6233</v>
      </c>
      <c r="B19" s="23">
        <v>47.25</v>
      </c>
      <c r="C19" s="23">
        <v>65.805000000000007</v>
      </c>
      <c r="D19" s="23">
        <v>274.67500000000001</v>
      </c>
      <c r="E19" s="23">
        <v>179.22</v>
      </c>
      <c r="F19" s="23">
        <v>566.95000000000005</v>
      </c>
      <c r="H19" s="6" t="s">
        <v>6231</v>
      </c>
      <c r="I19" s="23">
        <v>12054.074999999999</v>
      </c>
      <c r="N19" t="s">
        <v>6231</v>
      </c>
      <c r="O19" s="23">
        <v>3378.0049999999987</v>
      </c>
      <c r="R19" t="s">
        <v>19</v>
      </c>
      <c r="T19" s="19">
        <v>281.67499999999995</v>
      </c>
    </row>
    <row r="20" spans="1:20" x14ac:dyDescent="0.25">
      <c r="A20" s="9" t="s">
        <v>6234</v>
      </c>
      <c r="B20" s="23">
        <v>745.44999999999993</v>
      </c>
      <c r="C20" s="23">
        <v>428.88499999999999</v>
      </c>
      <c r="D20" s="23">
        <v>194.17499999999998</v>
      </c>
      <c r="E20" s="23">
        <v>429.82999999999993</v>
      </c>
      <c r="F20" s="23">
        <v>1798.34</v>
      </c>
      <c r="H20" s="9" t="s">
        <v>6245</v>
      </c>
      <c r="I20" s="23">
        <v>3391.6050000000005</v>
      </c>
      <c r="N20" t="s">
        <v>6232</v>
      </c>
      <c r="O20" s="23">
        <v>2401.0700000000006</v>
      </c>
      <c r="S20" t="s">
        <v>6230</v>
      </c>
      <c r="T20" s="19">
        <v>94.710000000000008</v>
      </c>
    </row>
    <row r="21" spans="1:20" x14ac:dyDescent="0.25">
      <c r="A21" s="9" t="s">
        <v>6235</v>
      </c>
      <c r="B21" s="23">
        <v>130.47</v>
      </c>
      <c r="C21" s="23">
        <v>271.48500000000001</v>
      </c>
      <c r="D21" s="23">
        <v>281.20499999999998</v>
      </c>
      <c r="E21" s="23">
        <v>231.63000000000002</v>
      </c>
      <c r="F21" s="23">
        <v>914.79000000000008</v>
      </c>
      <c r="H21" s="9" t="s">
        <v>6246</v>
      </c>
      <c r="I21" s="23">
        <v>4566.3850000000002</v>
      </c>
      <c r="M21" t="s">
        <v>6252</v>
      </c>
      <c r="O21" s="23">
        <v>12187.165000000001</v>
      </c>
      <c r="S21" t="s">
        <v>6231</v>
      </c>
      <c r="T21" s="19">
        <v>186.96499999999997</v>
      </c>
    </row>
    <row r="22" spans="1:20" x14ac:dyDescent="0.25">
      <c r="A22" s="9" t="s">
        <v>6236</v>
      </c>
      <c r="B22" s="23">
        <v>27</v>
      </c>
      <c r="C22" s="23">
        <v>347.26</v>
      </c>
      <c r="D22" s="23">
        <v>147.51</v>
      </c>
      <c r="E22" s="23">
        <v>240.04</v>
      </c>
      <c r="F22" s="23">
        <v>761.81</v>
      </c>
      <c r="H22" s="9" t="s">
        <v>6247</v>
      </c>
      <c r="I22" s="23">
        <v>4096.0849999999982</v>
      </c>
      <c r="M22" t="s">
        <v>6226</v>
      </c>
      <c r="N22" t="s">
        <v>6229</v>
      </c>
      <c r="O22" s="23">
        <v>3356.415</v>
      </c>
      <c r="Q22" t="s">
        <v>3753</v>
      </c>
      <c r="T22" s="19">
        <v>278.01</v>
      </c>
    </row>
    <row r="23" spans="1:20" x14ac:dyDescent="0.25">
      <c r="A23" s="9" t="s">
        <v>6237</v>
      </c>
      <c r="B23" s="23">
        <v>255.11499999999995</v>
      </c>
      <c r="C23" s="23">
        <v>541.73</v>
      </c>
      <c r="D23" s="23">
        <v>83.43</v>
      </c>
      <c r="E23" s="23">
        <v>59.079999999999991</v>
      </c>
      <c r="F23" s="23">
        <v>939.35500000000013</v>
      </c>
      <c r="H23" s="6" t="s">
        <v>6229</v>
      </c>
      <c r="I23" s="23">
        <v>11768.494999999999</v>
      </c>
      <c r="N23" t="s">
        <v>6230</v>
      </c>
      <c r="O23" s="23">
        <v>3663.4100000000008</v>
      </c>
      <c r="R23" t="s">
        <v>28</v>
      </c>
      <c r="T23" s="19">
        <v>278.01</v>
      </c>
    </row>
    <row r="24" spans="1:20" x14ac:dyDescent="0.25">
      <c r="A24" s="9" t="s">
        <v>6238</v>
      </c>
      <c r="B24" s="23">
        <v>584.78999999999985</v>
      </c>
      <c r="C24" s="23">
        <v>357.42999999999995</v>
      </c>
      <c r="D24" s="23">
        <v>355.34</v>
      </c>
      <c r="E24" s="23">
        <v>140.88</v>
      </c>
      <c r="F24" s="23">
        <v>1438.4399999999996</v>
      </c>
      <c r="H24" s="9" t="s">
        <v>6245</v>
      </c>
      <c r="I24" s="23">
        <v>4488.75</v>
      </c>
      <c r="N24" t="s">
        <v>6231</v>
      </c>
      <c r="O24" s="23">
        <v>2604.4550000000004</v>
      </c>
      <c r="S24" t="s">
        <v>6229</v>
      </c>
      <c r="T24" s="19">
        <v>137.31</v>
      </c>
    </row>
    <row r="25" spans="1:20" x14ac:dyDescent="0.25">
      <c r="A25" s="9" t="s">
        <v>6239</v>
      </c>
      <c r="B25" s="23">
        <v>430.62</v>
      </c>
      <c r="C25" s="23">
        <v>227.42500000000001</v>
      </c>
      <c r="D25" s="23">
        <v>236.315</v>
      </c>
      <c r="E25" s="23">
        <v>414.58499999999992</v>
      </c>
      <c r="F25" s="23">
        <v>1308.9450000000002</v>
      </c>
      <c r="H25" s="9" t="s">
        <v>6246</v>
      </c>
      <c r="I25" s="23">
        <v>4232.0599999999995</v>
      </c>
      <c r="N25" t="s">
        <v>6232</v>
      </c>
      <c r="O25" s="23">
        <v>2493.2649999999994</v>
      </c>
      <c r="S25" t="s">
        <v>6230</v>
      </c>
      <c r="T25" s="19">
        <v>82.5</v>
      </c>
    </row>
    <row r="26" spans="1:20" x14ac:dyDescent="0.25">
      <c r="A26" s="9" t="s">
        <v>6240</v>
      </c>
      <c r="B26" s="23">
        <v>22.5</v>
      </c>
      <c r="C26" s="23">
        <v>77.72</v>
      </c>
      <c r="D26" s="23">
        <v>60.5</v>
      </c>
      <c r="E26" s="23">
        <v>139.67999999999998</v>
      </c>
      <c r="F26" s="23">
        <v>300.39999999999998</v>
      </c>
      <c r="H26" s="9" t="s">
        <v>6247</v>
      </c>
      <c r="I26" s="23">
        <v>3047.6849999999995</v>
      </c>
      <c r="M26" t="s">
        <v>6253</v>
      </c>
      <c r="O26" s="23">
        <v>12117.545</v>
      </c>
      <c r="S26" t="s">
        <v>6231</v>
      </c>
      <c r="T26" s="19">
        <v>58.2</v>
      </c>
    </row>
    <row r="27" spans="1:20" x14ac:dyDescent="0.25">
      <c r="A27" s="9" t="s">
        <v>6241</v>
      </c>
      <c r="B27" s="23">
        <v>126.14999999999999</v>
      </c>
      <c r="C27" s="23">
        <v>195.11</v>
      </c>
      <c r="D27" s="23">
        <v>89.13</v>
      </c>
      <c r="E27" s="23">
        <v>302.65999999999997</v>
      </c>
      <c r="F27" s="23">
        <v>713.05</v>
      </c>
      <c r="H27" s="6" t="s">
        <v>6232</v>
      </c>
      <c r="I27" s="23">
        <v>9005.2450000000008</v>
      </c>
      <c r="M27" t="s">
        <v>6227</v>
      </c>
      <c r="N27" t="s">
        <v>6229</v>
      </c>
      <c r="O27" s="23">
        <v>4045.6299999999992</v>
      </c>
    </row>
    <row r="28" spans="1:20" x14ac:dyDescent="0.25">
      <c r="A28" s="9" t="s">
        <v>6242</v>
      </c>
      <c r="B28" s="23">
        <v>376.03</v>
      </c>
      <c r="C28" s="23">
        <v>523.24</v>
      </c>
      <c r="D28" s="23">
        <v>440.96499999999997</v>
      </c>
      <c r="E28" s="23">
        <v>174.46999999999997</v>
      </c>
      <c r="F28" s="23">
        <v>1514.7049999999999</v>
      </c>
      <c r="H28" s="9" t="s">
        <v>6245</v>
      </c>
      <c r="I28" s="23">
        <v>2637.7449999999994</v>
      </c>
      <c r="N28" t="s">
        <v>6230</v>
      </c>
      <c r="O28" s="23">
        <v>3469.6399999999994</v>
      </c>
    </row>
    <row r="29" spans="1:20" x14ac:dyDescent="0.25">
      <c r="A29" s="9" t="s">
        <v>6243</v>
      </c>
      <c r="B29" s="23">
        <v>515.17999999999995</v>
      </c>
      <c r="C29" s="23">
        <v>142.56</v>
      </c>
      <c r="D29" s="23">
        <v>347.03999999999996</v>
      </c>
      <c r="E29" s="23">
        <v>104.08499999999999</v>
      </c>
      <c r="F29" s="23">
        <v>1108.865</v>
      </c>
      <c r="H29" s="9" t="s">
        <v>6246</v>
      </c>
      <c r="I29" s="23">
        <v>3759.4700000000016</v>
      </c>
      <c r="N29" t="s">
        <v>6231</v>
      </c>
      <c r="O29" s="23">
        <v>3836.6950000000011</v>
      </c>
    </row>
    <row r="30" spans="1:20" x14ac:dyDescent="0.25">
      <c r="A30" s="9" t="s">
        <v>6244</v>
      </c>
      <c r="B30" s="23">
        <v>95.859999999999985</v>
      </c>
      <c r="C30" s="23">
        <v>484.76</v>
      </c>
      <c r="D30" s="23">
        <v>94.17</v>
      </c>
      <c r="E30" s="23">
        <v>77.10499999999999</v>
      </c>
      <c r="F30" s="23">
        <v>751.89499999999998</v>
      </c>
      <c r="H30" s="9" t="s">
        <v>6247</v>
      </c>
      <c r="I30" s="23">
        <v>2608.0299999999997</v>
      </c>
      <c r="N30" t="s">
        <v>6232</v>
      </c>
      <c r="O30" s="23">
        <v>2414.1449999999995</v>
      </c>
    </row>
    <row r="31" spans="1:20" x14ac:dyDescent="0.25">
      <c r="A31" s="6" t="s">
        <v>6227</v>
      </c>
      <c r="B31" s="23">
        <v>4045.63</v>
      </c>
      <c r="C31" s="23">
        <v>3469.64</v>
      </c>
      <c r="D31" s="23">
        <v>3836.6949999999997</v>
      </c>
      <c r="E31" s="23">
        <v>2414.145</v>
      </c>
      <c r="F31" s="23">
        <v>13766.109999999999</v>
      </c>
      <c r="M31" t="s">
        <v>6254</v>
      </c>
      <c r="O31" s="23">
        <v>13766.11</v>
      </c>
    </row>
    <row r="32" spans="1:20" x14ac:dyDescent="0.25">
      <c r="A32" s="9" t="s">
        <v>6233</v>
      </c>
      <c r="B32" s="23">
        <v>258.34500000000003</v>
      </c>
      <c r="C32" s="23">
        <v>139.625</v>
      </c>
      <c r="D32" s="23">
        <v>279.52000000000004</v>
      </c>
      <c r="E32" s="23">
        <v>160.19499999999999</v>
      </c>
      <c r="F32" s="23">
        <v>837.68499999999995</v>
      </c>
      <c r="H32" t="s">
        <v>6278</v>
      </c>
      <c r="M32" t="s">
        <v>6228</v>
      </c>
      <c r="N32" t="s">
        <v>6229</v>
      </c>
      <c r="O32" s="23">
        <v>1439.82</v>
      </c>
    </row>
    <row r="33" spans="1:15" x14ac:dyDescent="0.25">
      <c r="A33" s="9" t="s">
        <v>6234</v>
      </c>
      <c r="B33" s="23">
        <v>342.2</v>
      </c>
      <c r="C33" s="23">
        <v>284.24999999999994</v>
      </c>
      <c r="D33" s="23">
        <v>251.83</v>
      </c>
      <c r="E33" s="23">
        <v>80.550000000000011</v>
      </c>
      <c r="F33" s="23">
        <v>958.82999999999993</v>
      </c>
      <c r="H33" s="5" t="s">
        <v>6196</v>
      </c>
      <c r="I33" t="s">
        <v>6248</v>
      </c>
      <c r="N33" t="s">
        <v>6230</v>
      </c>
      <c r="O33" s="23">
        <v>1691.9299999999996</v>
      </c>
    </row>
    <row r="34" spans="1:15" x14ac:dyDescent="0.25">
      <c r="A34" s="9" t="s">
        <v>6235</v>
      </c>
      <c r="B34" s="23">
        <v>418.30499999999989</v>
      </c>
      <c r="C34" s="23">
        <v>468.125</v>
      </c>
      <c r="D34" s="23">
        <v>405.05500000000006</v>
      </c>
      <c r="E34" s="23">
        <v>253.15499999999997</v>
      </c>
      <c r="F34" s="23">
        <v>1544.6399999999999</v>
      </c>
      <c r="H34" s="6" t="s">
        <v>6229</v>
      </c>
      <c r="I34" s="7">
        <v>947</v>
      </c>
      <c r="N34" t="s">
        <v>6231</v>
      </c>
      <c r="O34" s="23">
        <v>2234.92</v>
      </c>
    </row>
    <row r="35" spans="1:15" x14ac:dyDescent="0.25">
      <c r="A35" s="9" t="s">
        <v>6236</v>
      </c>
      <c r="B35" s="23">
        <v>102.32999999999998</v>
      </c>
      <c r="C35" s="23">
        <v>242.14000000000001</v>
      </c>
      <c r="D35" s="23">
        <v>554.875</v>
      </c>
      <c r="E35" s="23">
        <v>106.23999999999998</v>
      </c>
      <c r="F35" s="23">
        <v>1005.585</v>
      </c>
      <c r="H35" s="9" t="s">
        <v>6245</v>
      </c>
      <c r="I35" s="7">
        <v>358</v>
      </c>
      <c r="N35" t="s">
        <v>6232</v>
      </c>
      <c r="O35" s="23">
        <v>1696.7650000000001</v>
      </c>
    </row>
    <row r="36" spans="1:15" x14ac:dyDescent="0.25">
      <c r="A36" s="9" t="s">
        <v>6237</v>
      </c>
      <c r="B36" s="23">
        <v>234.71999999999997</v>
      </c>
      <c r="C36" s="23">
        <v>133.08000000000001</v>
      </c>
      <c r="D36" s="23">
        <v>267.2</v>
      </c>
      <c r="E36" s="23">
        <v>272.68999999999994</v>
      </c>
      <c r="F36" s="23">
        <v>907.68999999999994</v>
      </c>
      <c r="H36" s="9" t="s">
        <v>6246</v>
      </c>
      <c r="I36" s="7">
        <v>278</v>
      </c>
      <c r="M36" t="s">
        <v>6255</v>
      </c>
      <c r="O36" s="23">
        <v>7063.4350000000004</v>
      </c>
    </row>
    <row r="37" spans="1:15" x14ac:dyDescent="0.25">
      <c r="A37" s="9" t="s">
        <v>6238</v>
      </c>
      <c r="B37" s="23">
        <v>430.39</v>
      </c>
      <c r="C37" s="23">
        <v>136.20500000000001</v>
      </c>
      <c r="D37" s="23">
        <v>209.6</v>
      </c>
      <c r="E37" s="23">
        <v>88.334999999999994</v>
      </c>
      <c r="F37" s="23">
        <v>864.53000000000009</v>
      </c>
      <c r="H37" s="9" t="s">
        <v>6247</v>
      </c>
      <c r="I37" s="7">
        <v>311</v>
      </c>
    </row>
    <row r="38" spans="1:15" x14ac:dyDescent="0.25">
      <c r="A38" s="9" t="s">
        <v>6239</v>
      </c>
      <c r="B38" s="23">
        <v>109.005</v>
      </c>
      <c r="C38" s="23">
        <v>393.57499999999999</v>
      </c>
      <c r="D38" s="23">
        <v>61.034999999999997</v>
      </c>
      <c r="E38" s="23">
        <v>199.48999999999998</v>
      </c>
      <c r="F38" s="23">
        <v>763.10500000000002</v>
      </c>
      <c r="H38" s="6" t="s">
        <v>6232</v>
      </c>
      <c r="I38" s="7">
        <v>878</v>
      </c>
      <c r="M38" t="s">
        <v>6281</v>
      </c>
    </row>
    <row r="39" spans="1:15" x14ac:dyDescent="0.25">
      <c r="A39" s="9" t="s">
        <v>6240</v>
      </c>
      <c r="B39" s="23">
        <v>287.52499999999998</v>
      </c>
      <c r="C39" s="23">
        <v>288.67</v>
      </c>
      <c r="D39" s="23">
        <v>125.58</v>
      </c>
      <c r="E39" s="23">
        <v>374.13499999999999</v>
      </c>
      <c r="F39" s="23">
        <v>1075.9099999999999</v>
      </c>
      <c r="H39" s="9" t="s">
        <v>6245</v>
      </c>
      <c r="I39" s="7">
        <v>266</v>
      </c>
      <c r="M39" s="5" t="s">
        <v>7</v>
      </c>
      <c r="N39" s="5" t="s">
        <v>6224</v>
      </c>
      <c r="O39" t="s">
        <v>6200</v>
      </c>
    </row>
    <row r="40" spans="1:15" x14ac:dyDescent="0.25">
      <c r="A40" s="9" t="s">
        <v>6241</v>
      </c>
      <c r="B40" s="23">
        <v>840.92999999999984</v>
      </c>
      <c r="C40" s="23">
        <v>409.875</v>
      </c>
      <c r="D40" s="23">
        <v>171.32999999999998</v>
      </c>
      <c r="E40" s="23">
        <v>221.43999999999997</v>
      </c>
      <c r="F40" s="23">
        <v>1643.5749999999998</v>
      </c>
      <c r="H40" s="9" t="s">
        <v>6246</v>
      </c>
      <c r="I40" s="7">
        <v>326</v>
      </c>
      <c r="M40" t="s">
        <v>28</v>
      </c>
      <c r="N40" t="s">
        <v>6229</v>
      </c>
      <c r="O40" s="23">
        <v>267.18</v>
      </c>
    </row>
    <row r="41" spans="1:15" x14ac:dyDescent="0.25">
      <c r="A41" s="9" t="s">
        <v>6242</v>
      </c>
      <c r="B41" s="23">
        <v>299.07</v>
      </c>
      <c r="C41" s="23">
        <v>260.32499999999999</v>
      </c>
      <c r="D41" s="23">
        <v>584.64</v>
      </c>
      <c r="E41" s="23">
        <v>256.36500000000001</v>
      </c>
      <c r="F41" s="23">
        <v>1400.3999999999999</v>
      </c>
      <c r="H41" s="9" t="s">
        <v>6247</v>
      </c>
      <c r="I41" s="7">
        <v>286</v>
      </c>
      <c r="N41" t="s">
        <v>6232</v>
      </c>
      <c r="O41" s="23">
        <v>704.59999999999991</v>
      </c>
    </row>
    <row r="42" spans="1:15" x14ac:dyDescent="0.25">
      <c r="A42" s="9" t="s">
        <v>6243</v>
      </c>
      <c r="B42" s="23">
        <v>323.32499999999999</v>
      </c>
      <c r="C42" s="23">
        <v>565.57000000000005</v>
      </c>
      <c r="D42" s="23">
        <v>537.80999999999995</v>
      </c>
      <c r="E42" s="23">
        <v>189.47499999999999</v>
      </c>
      <c r="F42" s="23">
        <v>1616.1799999999998</v>
      </c>
      <c r="H42" s="6" t="s">
        <v>6230</v>
      </c>
      <c r="I42" s="7">
        <v>872</v>
      </c>
      <c r="N42" t="s">
        <v>6231</v>
      </c>
      <c r="O42" s="23">
        <v>877.14499999999998</v>
      </c>
    </row>
    <row r="43" spans="1:15" x14ac:dyDescent="0.25">
      <c r="A43" s="9" t="s">
        <v>6244</v>
      </c>
      <c r="B43" s="23">
        <v>399.48499999999996</v>
      </c>
      <c r="C43" s="23">
        <v>148.19999999999999</v>
      </c>
      <c r="D43" s="23">
        <v>388.21999999999997</v>
      </c>
      <c r="E43" s="23">
        <v>212.07499999999999</v>
      </c>
      <c r="F43" s="23">
        <v>1147.98</v>
      </c>
      <c r="H43" s="9" t="s">
        <v>6245</v>
      </c>
      <c r="I43" s="7">
        <v>273</v>
      </c>
      <c r="N43" t="s">
        <v>6230</v>
      </c>
      <c r="O43" s="23">
        <v>949.58</v>
      </c>
    </row>
    <row r="44" spans="1:15" x14ac:dyDescent="0.25">
      <c r="A44" s="6" t="s">
        <v>6228</v>
      </c>
      <c r="B44" s="23">
        <v>1439.82</v>
      </c>
      <c r="C44" s="23">
        <v>1691.9299999999998</v>
      </c>
      <c r="D44" s="23">
        <v>2234.9199999999996</v>
      </c>
      <c r="E44" s="23">
        <v>1696.7649999999999</v>
      </c>
      <c r="F44" s="23">
        <v>7063.4349999999986</v>
      </c>
      <c r="H44" s="9" t="s">
        <v>6246</v>
      </c>
      <c r="I44" s="7">
        <v>319</v>
      </c>
      <c r="M44" t="s">
        <v>6258</v>
      </c>
      <c r="O44" s="23">
        <v>2798.5049999999997</v>
      </c>
    </row>
    <row r="45" spans="1:15" x14ac:dyDescent="0.25">
      <c r="A45" s="9" t="s">
        <v>6233</v>
      </c>
      <c r="B45" s="23">
        <v>112.69499999999999</v>
      </c>
      <c r="C45" s="23">
        <v>166.32</v>
      </c>
      <c r="D45" s="23">
        <v>843.71499999999992</v>
      </c>
      <c r="E45" s="23">
        <v>146.685</v>
      </c>
      <c r="F45" s="23">
        <v>1269.415</v>
      </c>
      <c r="H45" s="9" t="s">
        <v>6247</v>
      </c>
      <c r="I45" s="7">
        <v>280</v>
      </c>
      <c r="M45" t="s">
        <v>318</v>
      </c>
      <c r="N45" t="s">
        <v>6229</v>
      </c>
      <c r="O45" s="23">
        <v>1360.3050000000001</v>
      </c>
    </row>
    <row r="46" spans="1:15" x14ac:dyDescent="0.25">
      <c r="A46" s="9" t="s">
        <v>6234</v>
      </c>
      <c r="B46" s="23">
        <v>114.87999999999998</v>
      </c>
      <c r="C46" s="23">
        <v>133.815</v>
      </c>
      <c r="D46" s="23">
        <v>91.175000000000011</v>
      </c>
      <c r="E46" s="23">
        <v>53.759999999999991</v>
      </c>
      <c r="F46" s="23">
        <v>393.63</v>
      </c>
      <c r="H46" s="6" t="s">
        <v>6231</v>
      </c>
      <c r="I46" s="7">
        <v>854</v>
      </c>
      <c r="N46" t="s">
        <v>6230</v>
      </c>
      <c r="O46" s="23">
        <v>1533.35</v>
      </c>
    </row>
    <row r="47" spans="1:15" x14ac:dyDescent="0.25">
      <c r="A47" s="9" t="s">
        <v>6235</v>
      </c>
      <c r="B47" s="23">
        <v>277.76</v>
      </c>
      <c r="C47" s="23">
        <v>175.41</v>
      </c>
      <c r="D47" s="23">
        <v>462.50999999999993</v>
      </c>
      <c r="E47" s="23">
        <v>399.52499999999998</v>
      </c>
      <c r="F47" s="23">
        <v>1315.2049999999999</v>
      </c>
      <c r="H47" s="9" t="s">
        <v>6245</v>
      </c>
      <c r="I47" s="7">
        <v>268</v>
      </c>
      <c r="N47" t="s">
        <v>6232</v>
      </c>
      <c r="O47" s="23">
        <v>1636.6249999999993</v>
      </c>
    </row>
    <row r="48" spans="1:15" x14ac:dyDescent="0.25">
      <c r="A48" s="9" t="s">
        <v>6236</v>
      </c>
      <c r="B48" s="23">
        <v>197.89499999999998</v>
      </c>
      <c r="C48" s="23">
        <v>289.755</v>
      </c>
      <c r="D48" s="23">
        <v>88.545000000000002</v>
      </c>
      <c r="E48" s="23">
        <v>200.25499999999997</v>
      </c>
      <c r="F48" s="23">
        <v>776.44999999999993</v>
      </c>
      <c r="H48" s="9" t="s">
        <v>6246</v>
      </c>
      <c r="I48" s="7">
        <v>307</v>
      </c>
      <c r="N48" t="s">
        <v>6231</v>
      </c>
      <c r="O48" s="23">
        <v>2166.5850000000005</v>
      </c>
    </row>
    <row r="49" spans="1:15" x14ac:dyDescent="0.25">
      <c r="A49" s="9" t="s">
        <v>6237</v>
      </c>
      <c r="B49" s="23">
        <v>193.11499999999998</v>
      </c>
      <c r="C49" s="23">
        <v>212.49499999999998</v>
      </c>
      <c r="D49" s="23">
        <v>292.29000000000002</v>
      </c>
      <c r="E49" s="23">
        <v>304.46999999999997</v>
      </c>
      <c r="F49" s="23">
        <v>1002.3699999999999</v>
      </c>
      <c r="H49" s="9" t="s">
        <v>6247</v>
      </c>
      <c r="I49" s="7">
        <v>279</v>
      </c>
      <c r="M49" t="s">
        <v>6257</v>
      </c>
      <c r="O49" s="23">
        <v>6696.8649999999989</v>
      </c>
    </row>
    <row r="50" spans="1:15" x14ac:dyDescent="0.25">
      <c r="A50" s="9" t="s">
        <v>6238</v>
      </c>
      <c r="B50" s="23">
        <v>179.79</v>
      </c>
      <c r="C50" s="23">
        <v>426.2</v>
      </c>
      <c r="D50" s="23">
        <v>170.08999999999997</v>
      </c>
      <c r="E50" s="23">
        <v>379.31</v>
      </c>
      <c r="F50" s="23">
        <v>1155.3899999999999</v>
      </c>
      <c r="M50" t="s">
        <v>19</v>
      </c>
      <c r="N50" t="s">
        <v>6232</v>
      </c>
      <c r="O50" s="23">
        <v>6664.020000000005</v>
      </c>
    </row>
    <row r="51" spans="1:15" x14ac:dyDescent="0.25">
      <c r="A51" s="9" t="s">
        <v>6239</v>
      </c>
      <c r="B51" s="23">
        <v>247.28999999999996</v>
      </c>
      <c r="C51" s="23">
        <v>246.685</v>
      </c>
      <c r="D51" s="23">
        <v>271.05499999999995</v>
      </c>
      <c r="E51" s="23">
        <v>141.69999999999999</v>
      </c>
      <c r="F51" s="23">
        <v>906.73</v>
      </c>
      <c r="N51" t="s">
        <v>6231</v>
      </c>
      <c r="O51" s="23">
        <v>9010.3449999999993</v>
      </c>
    </row>
    <row r="52" spans="1:15" x14ac:dyDescent="0.25">
      <c r="A52" s="9" t="s">
        <v>6240</v>
      </c>
      <c r="B52" s="23">
        <v>116.39499999999998</v>
      </c>
      <c r="C52" s="23">
        <v>41.25</v>
      </c>
      <c r="D52" s="23">
        <v>15.54</v>
      </c>
      <c r="E52" s="23">
        <v>71.06</v>
      </c>
      <c r="F52" s="23">
        <v>244.24499999999998</v>
      </c>
      <c r="N52" t="s">
        <v>6230</v>
      </c>
      <c r="O52" s="23">
        <v>9823.5099999999966</v>
      </c>
    </row>
    <row r="53" spans="1:15" x14ac:dyDescent="0.25">
      <c r="A53" s="6" t="s">
        <v>6197</v>
      </c>
      <c r="B53" s="23">
        <v>11768.495000000003</v>
      </c>
      <c r="C53" s="23">
        <v>12306.440000000002</v>
      </c>
      <c r="D53" s="23">
        <v>12054.075000000003</v>
      </c>
      <c r="E53" s="23">
        <v>9005.244999999999</v>
      </c>
      <c r="F53" s="23">
        <v>45134.255000000005</v>
      </c>
      <c r="N53" t="s">
        <v>6229</v>
      </c>
      <c r="O53" s="23">
        <v>10141.009999999997</v>
      </c>
    </row>
    <row r="54" spans="1:15" x14ac:dyDescent="0.25">
      <c r="M54" t="s">
        <v>6259</v>
      </c>
      <c r="O54" s="23">
        <v>35638.884999999995</v>
      </c>
    </row>
  </sheetData>
  <pageMargins left="0.7" right="0.7" top="0.75" bottom="0.75" header="0.3" footer="0.3"/>
  <drawing r:id="rId9"/>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1D41D4-2E5E-4629-85A1-0E24F1499965}">
  <dimension ref="A2:I31"/>
  <sheetViews>
    <sheetView workbookViewId="0">
      <selection activeCell="M37" sqref="M37"/>
    </sheetView>
  </sheetViews>
  <sheetFormatPr defaultRowHeight="15" x14ac:dyDescent="0.25"/>
  <cols>
    <col min="1" max="1" width="18.7109375" bestFit="1" customWidth="1"/>
    <col min="2" max="2" width="22.7109375" bestFit="1" customWidth="1"/>
    <col min="3" max="3" width="3" customWidth="1"/>
    <col min="4" max="4" width="18.7109375" bestFit="1" customWidth="1"/>
    <col min="5" max="5" width="29.140625" bestFit="1" customWidth="1"/>
    <col min="6" max="6" width="3.7109375" customWidth="1"/>
    <col min="7" max="7" width="20.5703125" bestFit="1" customWidth="1"/>
    <col min="8" max="8" width="20" bestFit="1" customWidth="1"/>
    <col min="9" max="9" width="9.42578125" bestFit="1" customWidth="1"/>
    <col min="10" max="10" width="18.7109375" bestFit="1" customWidth="1"/>
    <col min="11" max="11" width="22.7109375" bestFit="1" customWidth="1"/>
    <col min="12" max="12" width="31" bestFit="1" customWidth="1"/>
  </cols>
  <sheetData>
    <row r="2" spans="1:9" ht="16.5" customHeight="1" x14ac:dyDescent="0.25">
      <c r="A2" t="s">
        <v>6283</v>
      </c>
      <c r="D2" s="21" t="s">
        <v>6284</v>
      </c>
      <c r="E2" s="21"/>
      <c r="G2" t="s">
        <v>6289</v>
      </c>
    </row>
    <row r="3" spans="1:9" x14ac:dyDescent="0.25">
      <c r="A3" s="5" t="s">
        <v>6196</v>
      </c>
      <c r="B3" t="s">
        <v>6217</v>
      </c>
      <c r="D3" s="5" t="s">
        <v>6196</v>
      </c>
      <c r="E3" t="s">
        <v>6220</v>
      </c>
      <c r="G3" s="5" t="s">
        <v>6196</v>
      </c>
      <c r="H3" t="s">
        <v>6201</v>
      </c>
    </row>
    <row r="4" spans="1:9" x14ac:dyDescent="0.25">
      <c r="A4" s="6" t="s">
        <v>6213</v>
      </c>
      <c r="B4" s="66">
        <v>0.36692223439211391</v>
      </c>
      <c r="D4" s="6" t="s">
        <v>6213</v>
      </c>
      <c r="E4" s="11">
        <v>826.21791044776114</v>
      </c>
      <c r="G4" s="6" t="s">
        <v>6213</v>
      </c>
      <c r="H4" s="7">
        <v>335</v>
      </c>
    </row>
    <row r="5" spans="1:9" x14ac:dyDescent="0.25">
      <c r="A5" s="6" t="s">
        <v>6214</v>
      </c>
      <c r="B5" s="66">
        <v>1.8619934282584884E-2</v>
      </c>
      <c r="D5" s="6" t="s">
        <v>6214</v>
      </c>
      <c r="E5" s="11">
        <v>269.23529411764707</v>
      </c>
      <c r="G5" s="9" t="s">
        <v>6191</v>
      </c>
      <c r="H5" s="7">
        <v>168</v>
      </c>
      <c r="I5" s="11"/>
    </row>
    <row r="6" spans="1:9" x14ac:dyDescent="0.25">
      <c r="A6" s="6" t="s">
        <v>6215</v>
      </c>
      <c r="B6" s="66">
        <v>0.46549835706462211</v>
      </c>
      <c r="D6" s="6" t="s">
        <v>6215</v>
      </c>
      <c r="E6" s="11">
        <v>504.9435294117647</v>
      </c>
      <c r="G6" s="9" t="s">
        <v>6190</v>
      </c>
      <c r="H6" s="7">
        <v>167</v>
      </c>
    </row>
    <row r="7" spans="1:9" x14ac:dyDescent="0.25">
      <c r="A7" s="6" t="s">
        <v>6216</v>
      </c>
      <c r="B7" s="66">
        <v>3.9430449069003289E-2</v>
      </c>
      <c r="D7" s="6" t="s">
        <v>6216</v>
      </c>
      <c r="E7" s="11">
        <v>554.41666666666663</v>
      </c>
      <c r="G7" s="6" t="s">
        <v>6214</v>
      </c>
      <c r="H7" s="7">
        <v>17</v>
      </c>
    </row>
    <row r="8" spans="1:9" x14ac:dyDescent="0.25">
      <c r="A8" s="6" t="s">
        <v>6218</v>
      </c>
      <c r="B8" s="66">
        <v>4.1621029572836803E-2</v>
      </c>
      <c r="D8" s="6" t="s">
        <v>6218</v>
      </c>
      <c r="E8" s="11">
        <v>269.10526315789474</v>
      </c>
      <c r="G8" s="9" t="s">
        <v>6191</v>
      </c>
      <c r="H8" s="7">
        <v>11</v>
      </c>
    </row>
    <row r="9" spans="1:9" x14ac:dyDescent="0.25">
      <c r="A9" s="6" t="s">
        <v>6219</v>
      </c>
      <c r="B9" s="66">
        <v>6.7907995618838993E-2</v>
      </c>
      <c r="D9" s="6" t="s">
        <v>6219</v>
      </c>
      <c r="E9" s="11">
        <v>1128.2096774193549</v>
      </c>
      <c r="G9" s="9" t="s">
        <v>6190</v>
      </c>
      <c r="H9" s="7">
        <v>6</v>
      </c>
    </row>
    <row r="10" spans="1:9" x14ac:dyDescent="0.25">
      <c r="A10" s="6" t="s">
        <v>6197</v>
      </c>
      <c r="B10" s="66">
        <v>1</v>
      </c>
      <c r="G10" s="6" t="s">
        <v>6215</v>
      </c>
      <c r="H10" s="7">
        <v>425</v>
      </c>
    </row>
    <row r="11" spans="1:9" x14ac:dyDescent="0.25">
      <c r="D11" t="s">
        <v>6285</v>
      </c>
      <c r="G11" s="9" t="s">
        <v>6191</v>
      </c>
      <c r="H11" s="7">
        <v>225</v>
      </c>
    </row>
    <row r="12" spans="1:9" x14ac:dyDescent="0.25">
      <c r="D12" s="5" t="s">
        <v>6196</v>
      </c>
      <c r="E12" t="s">
        <v>6221</v>
      </c>
      <c r="G12" s="9" t="s">
        <v>6190</v>
      </c>
      <c r="H12" s="7">
        <v>200</v>
      </c>
    </row>
    <row r="13" spans="1:9" x14ac:dyDescent="0.25">
      <c r="D13" s="6" t="s">
        <v>6213</v>
      </c>
      <c r="E13" s="10">
        <v>1</v>
      </c>
      <c r="G13" s="6" t="s">
        <v>6216</v>
      </c>
      <c r="H13" s="7">
        <v>36</v>
      </c>
    </row>
    <row r="14" spans="1:9" x14ac:dyDescent="0.25">
      <c r="D14" s="6" t="s">
        <v>6214</v>
      </c>
      <c r="E14" s="10">
        <v>3.1764705882352939</v>
      </c>
      <c r="G14" s="9" t="s">
        <v>6191</v>
      </c>
      <c r="H14" s="7">
        <v>22</v>
      </c>
    </row>
    <row r="15" spans="1:9" x14ac:dyDescent="0.25">
      <c r="D15" s="6" t="s">
        <v>6215</v>
      </c>
      <c r="E15" s="10">
        <v>1.0211764705882354</v>
      </c>
      <c r="G15" s="9" t="s">
        <v>6190</v>
      </c>
      <c r="H15" s="7">
        <v>14</v>
      </c>
    </row>
    <row r="16" spans="1:9" x14ac:dyDescent="0.25">
      <c r="D16" s="6" t="s">
        <v>6216</v>
      </c>
      <c r="E16" s="10">
        <v>2.1388888888888888</v>
      </c>
      <c r="G16" s="6" t="s">
        <v>6218</v>
      </c>
      <c r="H16" s="7">
        <v>38</v>
      </c>
    </row>
    <row r="17" spans="4:8" x14ac:dyDescent="0.25">
      <c r="D17" s="6" t="s">
        <v>6218</v>
      </c>
      <c r="E17" s="10">
        <v>1</v>
      </c>
      <c r="G17" s="9" t="s">
        <v>6191</v>
      </c>
      <c r="H17" s="7">
        <v>18</v>
      </c>
    </row>
    <row r="18" spans="4:8" x14ac:dyDescent="0.25">
      <c r="D18" s="6" t="s">
        <v>6219</v>
      </c>
      <c r="E18" s="10">
        <v>1</v>
      </c>
      <c r="G18" s="9" t="s">
        <v>6190</v>
      </c>
      <c r="H18" s="7">
        <v>20</v>
      </c>
    </row>
    <row r="19" spans="4:8" x14ac:dyDescent="0.25">
      <c r="G19" s="6" t="s">
        <v>6219</v>
      </c>
      <c r="H19" s="7">
        <v>62</v>
      </c>
    </row>
    <row r="20" spans="4:8" x14ac:dyDescent="0.25">
      <c r="D20" t="s">
        <v>6286</v>
      </c>
      <c r="G20" s="9" t="s">
        <v>6191</v>
      </c>
      <c r="H20" s="7">
        <v>26</v>
      </c>
    </row>
    <row r="21" spans="4:8" x14ac:dyDescent="0.25">
      <c r="D21" s="5" t="s">
        <v>6196</v>
      </c>
      <c r="E21" t="s">
        <v>6223</v>
      </c>
      <c r="G21" s="9" t="s">
        <v>6190</v>
      </c>
      <c r="H21" s="7">
        <v>36</v>
      </c>
    </row>
    <row r="22" spans="4:8" x14ac:dyDescent="0.25">
      <c r="D22" s="6" t="s">
        <v>6213</v>
      </c>
      <c r="E22" s="18">
        <v>23.76520895522388</v>
      </c>
    </row>
    <row r="23" spans="4:8" x14ac:dyDescent="0.25">
      <c r="D23" s="6" t="s">
        <v>6214</v>
      </c>
      <c r="E23" s="18">
        <v>151.46764705882353</v>
      </c>
      <c r="G23" s="9" t="s">
        <v>6287</v>
      </c>
    </row>
    <row r="24" spans="4:8" x14ac:dyDescent="0.25">
      <c r="D24" s="6" t="s">
        <v>6215</v>
      </c>
      <c r="E24" s="18">
        <v>62.969999999999921</v>
      </c>
      <c r="G24" t="s">
        <v>6273</v>
      </c>
    </row>
    <row r="25" spans="4:8" x14ac:dyDescent="0.25">
      <c r="D25" s="6" t="s">
        <v>6216</v>
      </c>
      <c r="E25" s="18">
        <v>110.57388888888887</v>
      </c>
      <c r="G25" s="7">
        <v>913</v>
      </c>
    </row>
    <row r="26" spans="4:8" x14ac:dyDescent="0.25">
      <c r="D26" s="6" t="s">
        <v>6218</v>
      </c>
      <c r="E26" s="18">
        <v>86.551052631578941</v>
      </c>
    </row>
    <row r="27" spans="4:8" x14ac:dyDescent="0.25">
      <c r="D27" s="6" t="s">
        <v>6219</v>
      </c>
      <c r="E27" s="18">
        <v>9.1308064516129033</v>
      </c>
      <c r="G27" t="s">
        <v>6288</v>
      </c>
    </row>
    <row r="28" spans="4:8" x14ac:dyDescent="0.25">
      <c r="G28" s="5" t="s">
        <v>6196</v>
      </c>
      <c r="H28" t="s">
        <v>6273</v>
      </c>
    </row>
    <row r="29" spans="4:8" x14ac:dyDescent="0.25">
      <c r="G29" s="6" t="s">
        <v>6191</v>
      </c>
      <c r="H29" s="67">
        <v>0.51478641840087624</v>
      </c>
    </row>
    <row r="30" spans="4:8" x14ac:dyDescent="0.25">
      <c r="G30" s="6" t="s">
        <v>6190</v>
      </c>
      <c r="H30" s="67">
        <v>0.48521358159912376</v>
      </c>
    </row>
    <row r="31" spans="4:8" x14ac:dyDescent="0.25">
      <c r="G31" s="6" t="s">
        <v>6197</v>
      </c>
      <c r="H31" s="67">
        <v>1</v>
      </c>
    </row>
  </sheetData>
  <mergeCells count="1">
    <mergeCell ref="D2:E2"/>
  </mergeCells>
  <pageMargins left="0.7" right="0.7" top="0.75" bottom="0.75" header="0.3" footer="0.3"/>
  <drawing r:id="rId8"/>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DC6600-846F-40FE-A531-399DA8890560}">
  <dimension ref="B2:AA69"/>
  <sheetViews>
    <sheetView showGridLines="0" zoomScale="90" zoomScaleNormal="90" workbookViewId="0">
      <selection activeCell="Y46" sqref="Y46"/>
    </sheetView>
  </sheetViews>
  <sheetFormatPr defaultRowHeight="15" x14ac:dyDescent="0.25"/>
  <cols>
    <col min="1" max="1" width="3" customWidth="1"/>
    <col min="5" max="5" width="3.28515625" customWidth="1"/>
    <col min="9" max="9" width="4.42578125" customWidth="1"/>
    <col min="15" max="15" width="8.7109375" customWidth="1"/>
    <col min="18" max="18" width="3.42578125" customWidth="1"/>
    <col min="19" max="19" width="15" bestFit="1" customWidth="1"/>
    <col min="20" max="20" width="14.28515625" bestFit="1" customWidth="1"/>
    <col min="21" max="21" width="3.42578125" customWidth="1"/>
    <col min="22" max="22" width="20.5703125" bestFit="1" customWidth="1"/>
    <col min="23" max="23" width="19.7109375" bestFit="1" customWidth="1"/>
    <col min="24" max="24" width="14.28515625" bestFit="1" customWidth="1"/>
    <col min="25" max="25" width="4.140625" customWidth="1"/>
  </cols>
  <sheetData>
    <row r="2" spans="2:25" x14ac:dyDescent="0.25">
      <c r="E2" s="22"/>
      <c r="T2" s="22"/>
      <c r="U2" s="22"/>
      <c r="V2" s="29" t="s">
        <v>6250</v>
      </c>
      <c r="W2" s="29"/>
      <c r="X2" s="29"/>
      <c r="Y2" s="22"/>
    </row>
    <row r="3" spans="2:25" x14ac:dyDescent="0.25">
      <c r="E3" s="22"/>
      <c r="T3" s="22"/>
      <c r="U3" s="22"/>
      <c r="V3" s="29"/>
      <c r="W3" s="29"/>
      <c r="X3" s="29"/>
      <c r="Y3" s="22"/>
    </row>
    <row r="4" spans="2:25" x14ac:dyDescent="0.25">
      <c r="E4" s="22"/>
      <c r="T4" s="22"/>
      <c r="U4" s="22"/>
      <c r="V4" s="38" t="s">
        <v>6256</v>
      </c>
      <c r="W4" s="38" t="s">
        <v>6224</v>
      </c>
      <c r="X4" s="38" t="s">
        <v>6200</v>
      </c>
      <c r="Y4" s="22"/>
    </row>
    <row r="5" spans="2:25" x14ac:dyDescent="0.25">
      <c r="E5" s="22"/>
      <c r="T5" s="22"/>
      <c r="U5" s="22"/>
      <c r="V5" s="28" t="s">
        <v>6225</v>
      </c>
      <c r="W5" s="28" t="s">
        <v>6229</v>
      </c>
      <c r="X5" s="34">
        <v>2926.63</v>
      </c>
      <c r="Y5" s="22"/>
    </row>
    <row r="6" spans="2:25" x14ac:dyDescent="0.25">
      <c r="E6" s="22"/>
      <c r="T6" s="22"/>
      <c r="U6" s="22"/>
      <c r="V6" s="28"/>
      <c r="W6" s="28" t="s">
        <v>6230</v>
      </c>
      <c r="X6" s="34">
        <v>3481.46</v>
      </c>
      <c r="Y6" s="22"/>
    </row>
    <row r="7" spans="2:25" x14ac:dyDescent="0.25">
      <c r="E7" s="22"/>
      <c r="T7" s="22"/>
      <c r="U7" s="22"/>
      <c r="V7" s="28"/>
      <c r="W7" s="28" t="s">
        <v>6231</v>
      </c>
      <c r="X7" s="34">
        <v>3378.0049999999987</v>
      </c>
      <c r="Y7" s="22"/>
    </row>
    <row r="8" spans="2:25" x14ac:dyDescent="0.25">
      <c r="E8" s="22"/>
      <c r="T8" s="22"/>
      <c r="U8" s="22"/>
      <c r="V8" s="28"/>
      <c r="W8" s="28" t="s">
        <v>6232</v>
      </c>
      <c r="X8" s="34">
        <v>2401.0700000000006</v>
      </c>
      <c r="Y8" s="22"/>
    </row>
    <row r="9" spans="2:25" x14ac:dyDescent="0.25">
      <c r="B9" s="22"/>
      <c r="C9" s="22"/>
      <c r="D9" s="22"/>
      <c r="E9" s="22"/>
      <c r="F9" s="22"/>
      <c r="G9" s="22"/>
      <c r="H9" s="22"/>
      <c r="I9" s="22"/>
      <c r="J9" s="22"/>
      <c r="K9" s="22"/>
      <c r="L9" s="22"/>
      <c r="M9" s="22"/>
      <c r="N9" s="22"/>
      <c r="O9" s="22"/>
      <c r="P9" s="22"/>
      <c r="Q9" s="22"/>
      <c r="R9" s="22"/>
      <c r="S9" s="24" t="s">
        <v>6206</v>
      </c>
      <c r="T9" s="24"/>
      <c r="U9" s="22"/>
      <c r="V9" s="35" t="s">
        <v>6252</v>
      </c>
      <c r="W9" s="35"/>
      <c r="X9" s="36">
        <v>12187.165000000001</v>
      </c>
      <c r="Y9" s="22"/>
    </row>
    <row r="10" spans="2:25" x14ac:dyDescent="0.25">
      <c r="B10" s="22"/>
      <c r="C10" s="22"/>
      <c r="D10" s="22"/>
      <c r="E10" s="22"/>
      <c r="F10" s="22"/>
      <c r="G10" s="22"/>
      <c r="H10" s="22"/>
      <c r="I10" s="22"/>
      <c r="J10" s="22"/>
      <c r="K10" s="22"/>
      <c r="L10" s="22"/>
      <c r="M10" s="22"/>
      <c r="N10" s="22"/>
      <c r="O10" s="22"/>
      <c r="P10" s="22"/>
      <c r="Q10" s="22"/>
      <c r="R10" s="22"/>
      <c r="S10" s="24"/>
      <c r="T10" s="24"/>
      <c r="U10" s="22"/>
      <c r="V10" s="28" t="s">
        <v>6226</v>
      </c>
      <c r="W10" s="28" t="s">
        <v>6229</v>
      </c>
      <c r="X10" s="34">
        <v>3356.415</v>
      </c>
      <c r="Y10" s="22"/>
    </row>
    <row r="11" spans="2:25" x14ac:dyDescent="0.25">
      <c r="B11" s="22"/>
      <c r="C11" s="22"/>
      <c r="D11" s="22"/>
      <c r="E11" s="22"/>
      <c r="F11" s="22"/>
      <c r="G11" s="22"/>
      <c r="H11" s="22"/>
      <c r="I11" s="22"/>
      <c r="J11" s="22"/>
      <c r="K11" s="22"/>
      <c r="L11" s="22"/>
      <c r="M11" s="22"/>
      <c r="N11" s="22"/>
      <c r="O11" s="22"/>
      <c r="P11" s="22"/>
      <c r="Q11" s="22"/>
      <c r="R11" s="22"/>
      <c r="S11" s="68" t="s">
        <v>6196</v>
      </c>
      <c r="T11" s="69" t="s">
        <v>6200</v>
      </c>
      <c r="U11" s="22"/>
      <c r="V11" s="28"/>
      <c r="W11" s="28" t="s">
        <v>6230</v>
      </c>
      <c r="X11" s="34">
        <v>3663.4100000000008</v>
      </c>
      <c r="Y11" s="22"/>
    </row>
    <row r="12" spans="2:25" x14ac:dyDescent="0.25">
      <c r="B12" s="22"/>
      <c r="C12" s="22"/>
      <c r="D12" s="22"/>
      <c r="E12" s="22"/>
      <c r="F12" s="22"/>
      <c r="G12" s="22"/>
      <c r="H12" s="22"/>
      <c r="I12" s="22"/>
      <c r="J12" s="22"/>
      <c r="K12" s="22"/>
      <c r="L12" s="22"/>
      <c r="M12" s="22"/>
      <c r="N12" s="22"/>
      <c r="O12" s="22"/>
      <c r="P12" s="22"/>
      <c r="Q12" s="22"/>
      <c r="R12" s="22"/>
      <c r="S12" s="30" t="s">
        <v>6229</v>
      </c>
      <c r="T12" s="31">
        <v>11768.494999999997</v>
      </c>
      <c r="U12" s="22"/>
      <c r="V12" s="28"/>
      <c r="W12" s="28" t="s">
        <v>6231</v>
      </c>
      <c r="X12" s="34">
        <v>2604.4550000000004</v>
      </c>
      <c r="Y12" s="22"/>
    </row>
    <row r="13" spans="2:25" x14ac:dyDescent="0.25">
      <c r="B13" s="22"/>
      <c r="C13" s="22"/>
      <c r="D13" s="22"/>
      <c r="E13" s="22"/>
      <c r="F13" s="22"/>
      <c r="G13" s="22"/>
      <c r="H13" s="22"/>
      <c r="I13" s="22"/>
      <c r="J13" s="22"/>
      <c r="K13" s="22"/>
      <c r="L13" s="22"/>
      <c r="M13" s="22"/>
      <c r="N13" s="22"/>
      <c r="O13" s="22"/>
      <c r="P13" s="22"/>
      <c r="Q13" s="22"/>
      <c r="R13" s="22"/>
      <c r="S13" s="30" t="s">
        <v>6230</v>
      </c>
      <c r="T13" s="31">
        <v>12306.439999999995</v>
      </c>
      <c r="U13" s="22"/>
      <c r="V13" s="28"/>
      <c r="W13" s="28" t="s">
        <v>6232</v>
      </c>
      <c r="X13" s="34">
        <v>2493.2649999999994</v>
      </c>
      <c r="Y13" s="22"/>
    </row>
    <row r="14" spans="2:25" x14ac:dyDescent="0.25">
      <c r="B14" s="22"/>
      <c r="C14" s="22"/>
      <c r="D14" s="22"/>
      <c r="E14" s="22"/>
      <c r="F14" s="22"/>
      <c r="G14" s="22"/>
      <c r="H14" s="22"/>
      <c r="I14" s="22"/>
      <c r="J14" s="22"/>
      <c r="K14" s="22"/>
      <c r="L14" s="22"/>
      <c r="M14" s="22"/>
      <c r="N14" s="22"/>
      <c r="O14" s="22"/>
      <c r="P14" s="22"/>
      <c r="Q14" s="22"/>
      <c r="R14" s="22"/>
      <c r="S14" s="30" t="s">
        <v>6231</v>
      </c>
      <c r="T14" s="31">
        <v>12054.074999999995</v>
      </c>
      <c r="U14" s="22"/>
      <c r="V14" s="35" t="s">
        <v>6253</v>
      </c>
      <c r="W14" s="35"/>
      <c r="X14" s="36">
        <v>12117.545</v>
      </c>
      <c r="Y14" s="22"/>
    </row>
    <row r="15" spans="2:25" x14ac:dyDescent="0.25">
      <c r="B15" s="22"/>
      <c r="C15" s="22"/>
      <c r="D15" s="22"/>
      <c r="E15" s="22"/>
      <c r="F15" s="22"/>
      <c r="G15" s="22"/>
      <c r="H15" s="22"/>
      <c r="I15" s="22"/>
      <c r="J15" s="22"/>
      <c r="K15" s="22"/>
      <c r="L15" s="22"/>
      <c r="M15" s="22"/>
      <c r="N15" s="22"/>
      <c r="O15" s="22"/>
      <c r="P15" s="22"/>
      <c r="Q15" s="22"/>
      <c r="R15" s="22"/>
      <c r="S15" s="30" t="s">
        <v>6232</v>
      </c>
      <c r="T15" s="31">
        <v>9005.2450000000099</v>
      </c>
      <c r="U15" s="22"/>
      <c r="V15" s="28" t="s">
        <v>6227</v>
      </c>
      <c r="W15" s="28" t="s">
        <v>6229</v>
      </c>
      <c r="X15" s="34">
        <v>4045.6299999999992</v>
      </c>
      <c r="Y15" s="22"/>
    </row>
    <row r="16" spans="2:25" x14ac:dyDescent="0.25">
      <c r="B16" s="22"/>
      <c r="C16" s="22"/>
      <c r="D16" s="22"/>
      <c r="E16" s="26"/>
      <c r="F16" s="22"/>
      <c r="G16" s="22"/>
      <c r="H16" s="22"/>
      <c r="I16" s="22"/>
      <c r="J16" s="22"/>
      <c r="K16" s="22"/>
      <c r="L16" s="22"/>
      <c r="M16" s="22"/>
      <c r="N16" s="22"/>
      <c r="O16" s="22"/>
      <c r="P16" s="22"/>
      <c r="Q16" s="22"/>
      <c r="R16" s="22"/>
      <c r="S16" s="32" t="s">
        <v>6197</v>
      </c>
      <c r="T16" s="33">
        <v>45134.254999999997</v>
      </c>
      <c r="U16" s="22"/>
      <c r="V16" s="28"/>
      <c r="W16" s="28" t="s">
        <v>6230</v>
      </c>
      <c r="X16" s="34">
        <v>3469.6399999999994</v>
      </c>
      <c r="Y16" s="22"/>
    </row>
    <row r="17" spans="2:25" x14ac:dyDescent="0.25">
      <c r="B17" s="22"/>
      <c r="C17" s="22"/>
      <c r="D17" s="22"/>
      <c r="E17" s="22"/>
      <c r="F17" s="22"/>
      <c r="G17" s="22"/>
      <c r="H17" s="22"/>
      <c r="I17" s="22"/>
      <c r="J17" s="22"/>
      <c r="K17" s="22"/>
      <c r="L17" s="22"/>
      <c r="M17" s="22"/>
      <c r="N17" s="22"/>
      <c r="O17" s="22"/>
      <c r="P17" s="22"/>
      <c r="Q17" s="22"/>
      <c r="R17" s="22"/>
      <c r="S17" s="22"/>
      <c r="T17" s="22"/>
      <c r="U17" s="22"/>
      <c r="V17" s="28"/>
      <c r="W17" s="28" t="s">
        <v>6231</v>
      </c>
      <c r="X17" s="34">
        <v>3836.6950000000011</v>
      </c>
      <c r="Y17" s="22"/>
    </row>
    <row r="18" spans="2:25" x14ac:dyDescent="0.25">
      <c r="B18" s="22"/>
      <c r="C18" s="22"/>
      <c r="D18" s="22"/>
      <c r="E18" s="22"/>
      <c r="F18" s="22"/>
      <c r="G18" s="22"/>
      <c r="H18" s="22"/>
      <c r="I18" s="22"/>
      <c r="J18" s="22"/>
      <c r="K18" s="22"/>
      <c r="L18" s="22"/>
      <c r="M18" s="22"/>
      <c r="N18" s="22"/>
      <c r="O18" s="22"/>
      <c r="P18" s="22"/>
      <c r="Q18" s="22"/>
      <c r="R18" s="22"/>
      <c r="S18" s="24" t="s">
        <v>6249</v>
      </c>
      <c r="T18" s="24"/>
      <c r="U18" s="22"/>
      <c r="V18" s="28"/>
      <c r="W18" s="28" t="s">
        <v>6232</v>
      </c>
      <c r="X18" s="34">
        <v>2414.1449999999995</v>
      </c>
      <c r="Y18" s="22"/>
    </row>
    <row r="19" spans="2:25" x14ac:dyDescent="0.25">
      <c r="B19" s="22"/>
      <c r="C19" s="22"/>
      <c r="D19" s="22"/>
      <c r="E19" s="22"/>
      <c r="F19" s="22"/>
      <c r="G19" s="22"/>
      <c r="H19" s="22"/>
      <c r="I19" s="22"/>
      <c r="J19" s="22"/>
      <c r="K19" s="22"/>
      <c r="L19" s="22"/>
      <c r="M19" s="22"/>
      <c r="N19" s="22"/>
      <c r="O19" s="22"/>
      <c r="P19" s="22"/>
      <c r="Q19" s="22"/>
      <c r="R19" s="22"/>
      <c r="S19" s="24"/>
      <c r="T19" s="24"/>
      <c r="U19" s="22"/>
      <c r="V19" s="25" t="s">
        <v>6254</v>
      </c>
      <c r="W19" s="25"/>
      <c r="X19" s="33">
        <v>13766.11</v>
      </c>
      <c r="Y19" s="22"/>
    </row>
    <row r="20" spans="2:25" x14ac:dyDescent="0.25">
      <c r="B20" s="22"/>
      <c r="C20" s="22"/>
      <c r="D20" s="22"/>
      <c r="E20" s="22"/>
      <c r="F20" s="22"/>
      <c r="G20" s="22"/>
      <c r="H20" s="22"/>
      <c r="I20" s="22"/>
      <c r="J20" s="22"/>
      <c r="K20" s="22"/>
      <c r="L20" s="22"/>
      <c r="M20" s="22"/>
      <c r="N20" s="22"/>
      <c r="O20" s="22"/>
      <c r="P20" s="22"/>
      <c r="Q20" s="22"/>
      <c r="R20" s="22"/>
      <c r="S20" s="25" t="s">
        <v>6196</v>
      </c>
      <c r="T20" s="25" t="s">
        <v>6200</v>
      </c>
      <c r="U20" s="22"/>
      <c r="V20" s="28" t="s">
        <v>6228</v>
      </c>
      <c r="W20" s="28" t="s">
        <v>6229</v>
      </c>
      <c r="X20" s="34">
        <v>1439.82</v>
      </c>
      <c r="Y20" s="22"/>
    </row>
    <row r="21" spans="2:25" x14ac:dyDescent="0.25">
      <c r="B21" s="22"/>
      <c r="C21" s="22"/>
      <c r="D21" s="22"/>
      <c r="E21" s="22"/>
      <c r="F21" s="22"/>
      <c r="G21" s="22"/>
      <c r="H21" s="22"/>
      <c r="I21" s="22"/>
      <c r="J21" s="22"/>
      <c r="K21" s="22"/>
      <c r="L21" s="22"/>
      <c r="M21" s="22"/>
      <c r="N21" s="22"/>
      <c r="O21" s="22"/>
      <c r="P21" s="22"/>
      <c r="Q21" s="22"/>
      <c r="R21" s="22"/>
      <c r="S21" s="37" t="s">
        <v>318</v>
      </c>
      <c r="T21" s="34">
        <v>6696.8649999999989</v>
      </c>
      <c r="U21" s="22"/>
      <c r="V21" s="28"/>
      <c r="W21" s="28" t="s">
        <v>6230</v>
      </c>
      <c r="X21" s="34">
        <v>1691.9299999999996</v>
      </c>
      <c r="Y21" s="22"/>
    </row>
    <row r="22" spans="2:25" x14ac:dyDescent="0.25">
      <c r="B22" s="22"/>
      <c r="C22" s="22"/>
      <c r="D22" s="22"/>
      <c r="E22" s="22"/>
      <c r="F22" s="22"/>
      <c r="G22" s="22"/>
      <c r="H22" s="22"/>
      <c r="I22" s="22"/>
      <c r="J22" s="22"/>
      <c r="K22" s="22"/>
      <c r="L22" s="22"/>
      <c r="M22" s="22"/>
      <c r="N22" s="22"/>
      <c r="O22" s="22"/>
      <c r="P22" s="22"/>
      <c r="Q22" s="22"/>
      <c r="R22" s="22"/>
      <c r="S22" s="37" t="s">
        <v>28</v>
      </c>
      <c r="T22" s="34">
        <v>2798.5050000000001</v>
      </c>
      <c r="U22" s="22"/>
      <c r="V22" s="28"/>
      <c r="W22" s="28" t="s">
        <v>6231</v>
      </c>
      <c r="X22" s="34">
        <v>2234.92</v>
      </c>
      <c r="Y22" s="22"/>
    </row>
    <row r="23" spans="2:25" x14ac:dyDescent="0.25">
      <c r="B23" s="22"/>
      <c r="C23" s="22"/>
      <c r="D23" s="22"/>
      <c r="E23" s="22"/>
      <c r="F23" s="22"/>
      <c r="G23" s="22"/>
      <c r="H23" s="22"/>
      <c r="I23" s="22"/>
      <c r="J23" s="22"/>
      <c r="K23" s="22"/>
      <c r="L23" s="22"/>
      <c r="M23" s="22"/>
      <c r="N23" s="22"/>
      <c r="O23" s="22"/>
      <c r="P23" s="22"/>
      <c r="Q23" s="22"/>
      <c r="R23" s="22"/>
      <c r="S23" s="37" t="s">
        <v>19</v>
      </c>
      <c r="T23" s="34">
        <v>35638.88499999998</v>
      </c>
      <c r="U23" s="22"/>
      <c r="V23" s="28"/>
      <c r="W23" s="28" t="s">
        <v>6232</v>
      </c>
      <c r="X23" s="34">
        <v>1696.7650000000001</v>
      </c>
      <c r="Y23" s="22"/>
    </row>
    <row r="24" spans="2:25" x14ac:dyDescent="0.25">
      <c r="B24" s="22"/>
      <c r="C24" s="22"/>
      <c r="D24" s="22"/>
      <c r="E24" s="22"/>
      <c r="F24" s="22"/>
      <c r="G24" s="22"/>
      <c r="H24" s="22"/>
      <c r="I24" s="22"/>
      <c r="J24" s="22"/>
      <c r="K24" s="22"/>
      <c r="L24" s="22"/>
      <c r="M24" s="22"/>
      <c r="N24" s="22"/>
      <c r="O24" s="22"/>
      <c r="P24" s="22"/>
      <c r="Q24" s="22"/>
      <c r="R24" s="22"/>
      <c r="S24" s="22"/>
      <c r="T24" s="22"/>
      <c r="U24" s="22"/>
      <c r="V24" s="25" t="s">
        <v>6255</v>
      </c>
      <c r="W24" s="25"/>
      <c r="X24" s="33">
        <v>7063.4350000000004</v>
      </c>
      <c r="Y24" s="22"/>
    </row>
    <row r="25" spans="2:25" x14ac:dyDescent="0.25">
      <c r="B25" s="22"/>
      <c r="C25" s="22"/>
      <c r="D25" s="22"/>
      <c r="E25" s="22"/>
      <c r="F25" s="22"/>
      <c r="G25" s="22"/>
      <c r="H25" s="22"/>
      <c r="I25" s="22"/>
      <c r="J25" s="22"/>
      <c r="K25" s="22"/>
      <c r="L25" s="22"/>
      <c r="M25" s="22"/>
      <c r="N25" s="22"/>
      <c r="O25" s="22"/>
      <c r="P25" s="22"/>
      <c r="Q25" s="22"/>
      <c r="R25" s="22"/>
      <c r="S25" s="22"/>
      <c r="T25" s="22"/>
      <c r="U25" s="22"/>
      <c r="V25" s="22"/>
      <c r="W25" s="22"/>
      <c r="X25" s="22"/>
      <c r="Y25" s="22"/>
    </row>
    <row r="26" spans="2:25" x14ac:dyDescent="0.25">
      <c r="B26" s="22"/>
      <c r="C26" s="22"/>
      <c r="D26" s="22"/>
      <c r="E26" s="22"/>
      <c r="F26" s="22"/>
      <c r="G26" s="22"/>
      <c r="H26" s="22"/>
      <c r="I26" s="22"/>
      <c r="J26" s="22"/>
      <c r="K26" s="22"/>
      <c r="L26" s="22"/>
      <c r="M26" s="22"/>
      <c r="N26" s="22"/>
      <c r="O26" s="22"/>
      <c r="P26" s="22"/>
      <c r="Q26" s="22"/>
      <c r="R26" s="22"/>
      <c r="S26" s="22"/>
      <c r="T26" s="22"/>
      <c r="U26" s="22"/>
      <c r="V26" s="22"/>
      <c r="W26" s="22"/>
      <c r="X26" s="22"/>
      <c r="Y26" s="22"/>
    </row>
    <row r="27" spans="2:25" x14ac:dyDescent="0.25">
      <c r="B27" s="22"/>
      <c r="C27" s="22"/>
      <c r="D27" s="22"/>
      <c r="E27" s="22"/>
      <c r="F27" s="22"/>
      <c r="G27" s="22"/>
      <c r="H27" s="22"/>
      <c r="I27" s="22"/>
      <c r="J27" s="22"/>
      <c r="K27" s="22"/>
      <c r="L27" s="22"/>
      <c r="M27" s="22"/>
      <c r="N27" s="22"/>
      <c r="O27" s="22"/>
      <c r="P27" s="22"/>
      <c r="Q27" s="22"/>
      <c r="R27" s="22"/>
      <c r="S27" s="22"/>
      <c r="T27" s="22"/>
      <c r="U27" s="22"/>
      <c r="V27" s="22"/>
      <c r="W27" s="22"/>
      <c r="X27" s="22"/>
      <c r="Y27" s="22"/>
    </row>
    <row r="28" spans="2:25" x14ac:dyDescent="0.25">
      <c r="B28" s="22"/>
      <c r="C28" s="22"/>
      <c r="D28" s="22"/>
      <c r="E28" s="22"/>
      <c r="F28" s="22"/>
      <c r="G28" s="22"/>
      <c r="H28" s="22"/>
      <c r="I28" s="22"/>
      <c r="J28" s="22"/>
      <c r="K28" s="22"/>
      <c r="L28" s="22"/>
      <c r="M28" s="22"/>
      <c r="N28" s="22"/>
      <c r="O28" s="22"/>
      <c r="P28" s="22"/>
      <c r="Q28" s="22"/>
      <c r="R28" s="22"/>
      <c r="S28" s="22"/>
      <c r="T28" s="22"/>
      <c r="U28" s="22"/>
      <c r="V28" s="22"/>
      <c r="W28" s="22"/>
      <c r="X28" s="22"/>
      <c r="Y28" s="22"/>
    </row>
    <row r="29" spans="2:25" x14ac:dyDescent="0.25">
      <c r="B29" s="22"/>
      <c r="C29" s="22"/>
      <c r="D29" s="22"/>
      <c r="E29" s="22"/>
      <c r="F29" s="22"/>
      <c r="G29" s="22"/>
      <c r="H29" s="22"/>
      <c r="I29" s="22"/>
      <c r="J29" s="22"/>
      <c r="K29" s="22"/>
      <c r="L29" s="22"/>
      <c r="M29" s="22"/>
      <c r="N29" s="22"/>
      <c r="O29" s="22"/>
      <c r="P29" s="22"/>
      <c r="Q29" s="22"/>
      <c r="R29" s="22"/>
      <c r="S29" s="22"/>
      <c r="T29" s="22"/>
      <c r="U29" s="22"/>
      <c r="V29" s="22"/>
      <c r="W29" s="22"/>
      <c r="X29" s="22"/>
      <c r="Y29" s="22"/>
    </row>
    <row r="30" spans="2:25" x14ac:dyDescent="0.25">
      <c r="B30" s="22"/>
      <c r="C30" s="22"/>
      <c r="D30" s="22"/>
      <c r="E30" s="22"/>
      <c r="F30" s="22"/>
      <c r="G30" s="22"/>
      <c r="H30" s="22"/>
      <c r="I30" s="22"/>
      <c r="J30" s="22"/>
      <c r="K30" s="22"/>
      <c r="L30" s="22"/>
      <c r="M30" s="22"/>
      <c r="N30" s="22"/>
      <c r="O30" s="22"/>
      <c r="P30" s="22"/>
      <c r="Q30" s="22"/>
      <c r="R30" s="22"/>
      <c r="S30" s="22"/>
      <c r="T30" s="22"/>
      <c r="U30" s="22"/>
      <c r="V30" s="22"/>
      <c r="W30" s="22"/>
      <c r="X30" s="22"/>
      <c r="Y30" s="22"/>
    </row>
    <row r="31" spans="2:25" x14ac:dyDescent="0.25">
      <c r="B31" s="22"/>
      <c r="C31" s="22"/>
      <c r="D31" s="22"/>
      <c r="E31" s="22"/>
      <c r="F31" s="22"/>
      <c r="G31" s="22"/>
      <c r="H31" s="22"/>
      <c r="I31" s="22"/>
      <c r="J31" s="22"/>
      <c r="K31" s="22"/>
      <c r="L31" s="22"/>
      <c r="M31" s="22"/>
      <c r="N31" s="22"/>
      <c r="O31" s="22"/>
      <c r="P31" s="22"/>
      <c r="Q31" s="22"/>
      <c r="R31" s="22"/>
      <c r="S31" s="27"/>
      <c r="T31" s="27"/>
      <c r="U31" s="22"/>
      <c r="V31" s="22"/>
      <c r="W31" s="22"/>
      <c r="X31" s="22"/>
      <c r="Y31" s="22"/>
    </row>
    <row r="32" spans="2:25" x14ac:dyDescent="0.25">
      <c r="B32" s="22"/>
      <c r="C32" s="22"/>
      <c r="D32" s="22"/>
      <c r="E32" s="22"/>
      <c r="F32" s="22"/>
      <c r="G32" s="22"/>
      <c r="H32" s="22"/>
      <c r="I32" s="22"/>
      <c r="J32" s="22"/>
      <c r="K32" s="22"/>
      <c r="L32" s="22"/>
      <c r="M32" s="22"/>
      <c r="N32" s="22"/>
      <c r="O32" s="22"/>
      <c r="P32" s="22"/>
      <c r="Q32" s="22"/>
      <c r="R32" s="22"/>
      <c r="S32" s="27"/>
      <c r="T32" s="27"/>
      <c r="U32" s="22"/>
      <c r="V32" s="22"/>
      <c r="W32" s="22"/>
      <c r="X32" s="22"/>
      <c r="Y32" s="22"/>
    </row>
    <row r="33" spans="2:27" x14ac:dyDescent="0.25">
      <c r="B33" s="22"/>
      <c r="C33" s="22"/>
      <c r="D33" s="22"/>
      <c r="E33" s="22"/>
      <c r="F33" s="22"/>
      <c r="G33" s="22"/>
      <c r="H33" s="22"/>
      <c r="I33" s="22"/>
      <c r="J33" s="22"/>
      <c r="K33" s="22"/>
      <c r="L33" s="22"/>
      <c r="M33" s="22"/>
      <c r="N33" s="22"/>
      <c r="O33" s="22"/>
      <c r="P33" s="22"/>
      <c r="Q33" s="22"/>
      <c r="R33" s="22"/>
      <c r="S33" s="22"/>
      <c r="T33" s="22"/>
      <c r="U33" s="22"/>
      <c r="V33" s="22"/>
      <c r="W33" s="22"/>
      <c r="X33" s="22"/>
      <c r="Y33" s="22"/>
    </row>
    <row r="34" spans="2:27" x14ac:dyDescent="0.25">
      <c r="B34" s="22"/>
      <c r="C34" s="22"/>
      <c r="D34" s="22"/>
      <c r="E34" s="22"/>
      <c r="F34" s="22"/>
      <c r="G34" s="22"/>
      <c r="H34" s="22"/>
      <c r="I34" s="22"/>
      <c r="J34" s="22"/>
      <c r="K34" s="22"/>
      <c r="L34" s="22"/>
      <c r="M34" s="22"/>
      <c r="N34" s="22"/>
      <c r="O34" s="22"/>
      <c r="P34" s="22"/>
      <c r="Q34" s="22"/>
      <c r="R34" s="22"/>
      <c r="S34" s="22"/>
      <c r="T34" s="22"/>
      <c r="U34" s="22"/>
      <c r="V34" s="27"/>
      <c r="W34" s="27"/>
      <c r="X34" s="22"/>
      <c r="Y34" s="22"/>
    </row>
    <row r="35" spans="2:27" x14ac:dyDescent="0.25">
      <c r="B35" s="22"/>
      <c r="C35" s="22"/>
      <c r="D35" s="22"/>
      <c r="E35" s="22"/>
      <c r="F35" s="22"/>
      <c r="G35" s="22"/>
      <c r="H35" s="22"/>
      <c r="I35" s="22"/>
      <c r="J35" s="22"/>
      <c r="K35" s="22"/>
      <c r="L35" s="22"/>
      <c r="M35" s="22"/>
      <c r="N35" s="22"/>
      <c r="O35" s="22"/>
      <c r="P35" s="22"/>
      <c r="Q35" s="22"/>
      <c r="R35" s="22"/>
      <c r="S35" s="22"/>
      <c r="T35" s="22"/>
      <c r="U35" s="22"/>
      <c r="V35" s="27"/>
      <c r="W35" s="27"/>
      <c r="X35" s="22"/>
      <c r="Y35" s="22"/>
    </row>
    <row r="36" spans="2:27" x14ac:dyDescent="0.25">
      <c r="B36" s="22"/>
      <c r="C36" s="22"/>
      <c r="D36" s="22"/>
      <c r="E36" s="22"/>
      <c r="F36" s="22"/>
      <c r="G36" s="22"/>
      <c r="H36" s="22"/>
      <c r="I36" s="22"/>
      <c r="J36" s="22"/>
      <c r="K36" s="22"/>
      <c r="L36" s="22"/>
      <c r="M36" s="22"/>
      <c r="N36" s="22"/>
      <c r="O36" s="22"/>
      <c r="P36" s="22"/>
      <c r="Q36" s="22"/>
      <c r="R36" s="22"/>
      <c r="S36" s="22"/>
      <c r="T36" s="22"/>
      <c r="U36" s="22"/>
      <c r="V36" s="22"/>
      <c r="W36" s="22"/>
      <c r="X36" s="22"/>
      <c r="Y36" s="22"/>
    </row>
    <row r="37" spans="2:27" x14ac:dyDescent="0.25">
      <c r="B37" s="22"/>
      <c r="C37" s="22"/>
      <c r="D37" s="22"/>
      <c r="E37" s="22"/>
      <c r="F37" s="22"/>
      <c r="G37" s="22"/>
      <c r="H37" s="22"/>
      <c r="I37" s="22"/>
      <c r="J37" s="22"/>
      <c r="K37" s="22"/>
      <c r="L37" s="22"/>
      <c r="M37" s="22"/>
      <c r="N37" s="22"/>
      <c r="O37" s="22"/>
      <c r="P37" s="22"/>
      <c r="Q37" s="22"/>
      <c r="R37" s="22"/>
      <c r="S37" s="22"/>
      <c r="T37" s="22"/>
      <c r="U37" s="22"/>
      <c r="V37" s="22"/>
      <c r="W37" s="22"/>
      <c r="X37" s="22"/>
      <c r="Y37" s="22"/>
    </row>
    <row r="38" spans="2:27" x14ac:dyDescent="0.25">
      <c r="B38" s="22"/>
      <c r="C38" s="22"/>
      <c r="D38" s="22"/>
      <c r="E38" s="22"/>
      <c r="F38" s="22"/>
      <c r="G38" s="22"/>
      <c r="H38" s="22"/>
      <c r="I38" s="22"/>
      <c r="J38" s="22"/>
      <c r="K38" s="22"/>
      <c r="L38" s="22"/>
      <c r="M38" s="22"/>
      <c r="N38" s="22"/>
      <c r="O38" s="22"/>
      <c r="P38" s="22"/>
      <c r="Q38" s="22"/>
      <c r="R38" s="22"/>
      <c r="S38" s="22"/>
      <c r="T38" s="22"/>
      <c r="U38" s="22"/>
      <c r="V38" s="22"/>
      <c r="W38" s="22"/>
      <c r="X38" s="22"/>
      <c r="Y38" s="22"/>
    </row>
    <row r="39" spans="2:27" x14ac:dyDescent="0.25">
      <c r="B39" s="22"/>
      <c r="C39" s="22"/>
      <c r="D39" s="22"/>
      <c r="E39" s="22"/>
      <c r="F39" s="22"/>
      <c r="G39" s="22"/>
      <c r="H39" s="22"/>
      <c r="I39" s="22"/>
      <c r="J39" s="22"/>
      <c r="K39" s="22"/>
      <c r="L39" s="22"/>
      <c r="M39" s="22"/>
      <c r="N39" s="22"/>
      <c r="O39" s="22"/>
      <c r="P39" s="22"/>
      <c r="Q39" s="22"/>
      <c r="R39" s="22"/>
      <c r="S39" s="22"/>
      <c r="T39" s="22"/>
      <c r="U39" s="22"/>
      <c r="V39" s="22"/>
      <c r="W39" s="22"/>
      <c r="X39" s="22"/>
      <c r="Y39" s="22"/>
    </row>
    <row r="40" spans="2:27" x14ac:dyDescent="0.25">
      <c r="B40" s="22"/>
      <c r="C40" s="22"/>
      <c r="D40" s="22"/>
      <c r="E40" s="22"/>
      <c r="F40" s="22"/>
      <c r="G40" s="22"/>
      <c r="H40" s="22"/>
      <c r="I40" s="22"/>
      <c r="J40" s="22"/>
      <c r="K40" s="22"/>
      <c r="L40" s="22"/>
      <c r="M40" s="22"/>
      <c r="N40" s="22"/>
      <c r="O40" s="22"/>
      <c r="P40" s="22"/>
      <c r="Q40" s="22"/>
      <c r="R40" s="22"/>
      <c r="S40" s="22"/>
      <c r="T40" s="22"/>
      <c r="U40" s="22"/>
      <c r="V40" s="22"/>
      <c r="W40" s="22"/>
      <c r="X40" s="22"/>
      <c r="Y40" s="22"/>
    </row>
    <row r="41" spans="2:27" x14ac:dyDescent="0.25">
      <c r="B41" s="39"/>
      <c r="C41" s="39"/>
      <c r="D41" s="39"/>
      <c r="E41" s="39"/>
      <c r="F41" s="39"/>
      <c r="G41" s="39"/>
      <c r="H41" s="39"/>
      <c r="I41" s="39"/>
      <c r="J41" s="39"/>
      <c r="K41" s="39"/>
      <c r="L41" s="39"/>
      <c r="M41" s="39"/>
      <c r="N41" s="39"/>
      <c r="O41" s="39"/>
      <c r="P41" s="39"/>
      <c r="Q41" s="39"/>
      <c r="R41" s="39"/>
      <c r="S41" s="39"/>
      <c r="T41" s="39"/>
      <c r="U41" s="39"/>
      <c r="V41" s="39"/>
      <c r="W41" s="39"/>
      <c r="X41" s="39"/>
    </row>
    <row r="42" spans="2:27" x14ac:dyDescent="0.25">
      <c r="B42" s="39"/>
      <c r="C42" s="39"/>
      <c r="D42" s="39"/>
      <c r="E42" s="39"/>
      <c r="F42" s="39"/>
      <c r="G42" s="39"/>
      <c r="H42" s="39"/>
      <c r="I42" s="39"/>
      <c r="J42" s="39"/>
      <c r="K42" s="39"/>
      <c r="L42" s="39"/>
      <c r="M42" s="39"/>
      <c r="N42" s="39"/>
      <c r="O42" s="39"/>
      <c r="P42" s="39"/>
      <c r="Q42" s="39"/>
      <c r="R42" s="39"/>
      <c r="S42" s="40"/>
      <c r="T42" s="40"/>
      <c r="U42" s="39"/>
      <c r="V42" s="39"/>
      <c r="W42" s="39"/>
      <c r="X42" s="39"/>
      <c r="Y42" s="39"/>
      <c r="Z42" s="39"/>
      <c r="AA42" s="39"/>
    </row>
    <row r="43" spans="2:27" x14ac:dyDescent="0.25">
      <c r="B43" s="39"/>
      <c r="C43" s="39"/>
      <c r="D43" s="39"/>
      <c r="E43" s="39"/>
      <c r="F43" s="39"/>
      <c r="G43" s="39"/>
      <c r="H43" s="39"/>
      <c r="I43" s="39"/>
      <c r="J43" s="39"/>
      <c r="K43" s="39"/>
      <c r="L43" s="39"/>
      <c r="M43" s="39"/>
      <c r="N43" s="39"/>
      <c r="O43" s="39"/>
      <c r="P43" s="39"/>
      <c r="Q43" s="39"/>
      <c r="R43" s="39"/>
      <c r="S43" s="40"/>
      <c r="T43" s="40"/>
      <c r="U43" s="39"/>
      <c r="V43" s="40"/>
      <c r="W43" s="40"/>
      <c r="X43" s="40"/>
      <c r="Y43" s="39"/>
      <c r="Z43" s="39"/>
      <c r="AA43" s="39"/>
    </row>
    <row r="44" spans="2:27" x14ac:dyDescent="0.25">
      <c r="B44" s="39"/>
      <c r="C44" s="39"/>
      <c r="D44" s="39"/>
      <c r="E44" s="39"/>
      <c r="F44" s="40"/>
      <c r="G44" s="40"/>
      <c r="H44" s="39"/>
      <c r="I44" s="39"/>
      <c r="J44" s="39"/>
      <c r="K44" s="39"/>
      <c r="L44" s="39"/>
      <c r="M44" s="39"/>
      <c r="N44" s="39"/>
      <c r="O44" s="39"/>
      <c r="P44" s="39"/>
      <c r="Q44" s="39"/>
      <c r="R44" s="39"/>
      <c r="S44" s="39"/>
      <c r="T44" s="39"/>
      <c r="U44" s="39"/>
      <c r="V44" s="40"/>
      <c r="W44" s="40"/>
      <c r="X44" s="40"/>
      <c r="Y44" s="39"/>
      <c r="Z44" s="39"/>
      <c r="AA44" s="39"/>
    </row>
    <row r="45" spans="2:27" x14ac:dyDescent="0.25">
      <c r="B45" s="39"/>
      <c r="C45" s="39"/>
      <c r="D45" s="39"/>
      <c r="E45" s="39"/>
      <c r="F45" s="40"/>
      <c r="G45" s="40"/>
      <c r="H45" s="39"/>
      <c r="I45" s="39"/>
      <c r="J45" s="39"/>
      <c r="K45" s="39"/>
      <c r="L45" s="39"/>
      <c r="M45" s="39"/>
      <c r="N45" s="39"/>
      <c r="O45" s="39"/>
      <c r="P45" s="39"/>
      <c r="Q45" s="39"/>
      <c r="R45" s="39"/>
      <c r="S45" s="39"/>
      <c r="T45" s="39"/>
      <c r="U45" s="40"/>
      <c r="V45" s="40"/>
      <c r="W45" s="40"/>
      <c r="X45" s="39"/>
      <c r="Y45" s="39"/>
      <c r="Z45" s="39"/>
      <c r="AA45" s="39"/>
    </row>
    <row r="46" spans="2:27" x14ac:dyDescent="0.25">
      <c r="B46" s="39"/>
      <c r="C46" s="39"/>
      <c r="D46" s="39"/>
      <c r="E46" s="39"/>
      <c r="F46" s="39"/>
      <c r="G46" s="39"/>
      <c r="H46" s="39"/>
      <c r="I46" s="39"/>
      <c r="J46" s="39"/>
      <c r="K46" s="39"/>
      <c r="L46" s="39"/>
      <c r="M46" s="39"/>
      <c r="N46" s="39"/>
      <c r="O46" s="39"/>
      <c r="P46" s="39"/>
      <c r="Q46" s="39"/>
      <c r="R46" s="39"/>
      <c r="S46" s="39"/>
      <c r="T46" s="39"/>
      <c r="U46" s="40"/>
      <c r="V46" s="40"/>
      <c r="W46" s="40"/>
      <c r="X46" s="39"/>
      <c r="Y46" s="39"/>
      <c r="Z46" s="39"/>
      <c r="AA46" s="39"/>
    </row>
    <row r="47" spans="2:27" x14ac:dyDescent="0.25">
      <c r="B47" s="39"/>
      <c r="C47" s="39"/>
      <c r="D47" s="39"/>
      <c r="E47" s="39"/>
      <c r="F47" s="39"/>
      <c r="G47" s="39"/>
      <c r="H47" s="39"/>
      <c r="I47" s="39"/>
      <c r="J47" s="39"/>
      <c r="K47" s="39"/>
      <c r="L47" s="39"/>
      <c r="M47" s="39"/>
      <c r="N47" s="39"/>
      <c r="O47" s="39"/>
      <c r="P47" s="39"/>
      <c r="Q47" s="39"/>
      <c r="R47" s="39"/>
      <c r="S47" s="39"/>
      <c r="T47" s="39"/>
      <c r="U47" s="39"/>
      <c r="V47" s="39"/>
      <c r="W47" s="39"/>
      <c r="X47" s="39"/>
      <c r="Y47" s="39"/>
      <c r="Z47" s="39"/>
      <c r="AA47" s="39"/>
    </row>
    <row r="48" spans="2:27" x14ac:dyDescent="0.25">
      <c r="B48" s="39"/>
      <c r="C48" s="39"/>
      <c r="D48" s="39"/>
      <c r="E48" s="39"/>
      <c r="F48" s="39"/>
      <c r="G48" s="39"/>
      <c r="H48" s="39"/>
      <c r="I48" s="39"/>
      <c r="J48" s="39"/>
      <c r="K48" s="39"/>
      <c r="L48" s="39"/>
      <c r="M48" s="39"/>
      <c r="N48" s="39"/>
      <c r="O48" s="39"/>
      <c r="P48" s="39"/>
      <c r="Q48" s="39"/>
      <c r="R48" s="39"/>
      <c r="S48" s="39"/>
      <c r="T48" s="39"/>
      <c r="U48" s="39"/>
      <c r="V48" s="39"/>
      <c r="W48" s="39"/>
      <c r="X48" s="39"/>
      <c r="Y48" s="39"/>
      <c r="Z48" s="39"/>
      <c r="AA48" s="39"/>
    </row>
    <row r="49" spans="2:27" x14ac:dyDescent="0.25">
      <c r="B49" s="39"/>
      <c r="C49" s="39"/>
      <c r="D49" s="39"/>
      <c r="E49" s="39"/>
      <c r="F49" s="39"/>
      <c r="G49" s="39"/>
      <c r="H49" s="39"/>
      <c r="I49" s="39"/>
      <c r="J49" s="39"/>
      <c r="K49" s="39"/>
      <c r="L49" s="39"/>
      <c r="M49" s="39"/>
      <c r="N49" s="39"/>
      <c r="O49" s="39"/>
      <c r="P49" s="39"/>
      <c r="Q49" s="39"/>
      <c r="R49" s="39"/>
      <c r="S49" s="39"/>
      <c r="T49" s="39"/>
      <c r="U49" s="39"/>
      <c r="V49" s="39"/>
      <c r="W49" s="39"/>
      <c r="X49" s="39"/>
      <c r="Y49" s="39"/>
      <c r="Z49" s="39"/>
      <c r="AA49" s="39"/>
    </row>
    <row r="50" spans="2:27" x14ac:dyDescent="0.25">
      <c r="B50" s="39"/>
      <c r="C50" s="39"/>
      <c r="D50" s="39"/>
      <c r="E50" s="39"/>
      <c r="F50" s="39"/>
      <c r="G50" s="39"/>
      <c r="H50" s="39"/>
      <c r="I50" s="39"/>
      <c r="J50" s="39"/>
      <c r="K50" s="39"/>
      <c r="L50" s="39"/>
      <c r="M50" s="39"/>
      <c r="N50" s="39"/>
      <c r="O50" s="39"/>
      <c r="P50" s="39"/>
      <c r="Q50" s="39"/>
      <c r="R50" s="39"/>
      <c r="S50" s="39"/>
      <c r="T50" s="39"/>
      <c r="U50" s="39"/>
      <c r="V50" s="39"/>
      <c r="W50" s="39"/>
      <c r="X50" s="39"/>
      <c r="Y50" s="39"/>
      <c r="Z50" s="39"/>
      <c r="AA50" s="39"/>
    </row>
    <row r="51" spans="2:27" x14ac:dyDescent="0.25">
      <c r="B51" s="39"/>
      <c r="C51" s="39"/>
      <c r="D51" s="39"/>
      <c r="E51" s="39"/>
      <c r="F51" s="39"/>
      <c r="G51" s="39"/>
      <c r="H51" s="39"/>
      <c r="I51" s="39"/>
      <c r="J51" s="39"/>
      <c r="K51" s="39"/>
      <c r="L51" s="39"/>
      <c r="M51" s="39"/>
      <c r="N51" s="39"/>
      <c r="O51" s="39"/>
      <c r="P51" s="39"/>
      <c r="Q51" s="39"/>
      <c r="R51" s="39"/>
      <c r="S51" s="39"/>
      <c r="T51" s="39"/>
      <c r="U51" s="39"/>
      <c r="V51" s="39"/>
      <c r="W51" s="39"/>
      <c r="X51" s="39"/>
      <c r="Y51" s="39"/>
      <c r="Z51" s="39"/>
      <c r="AA51" s="39"/>
    </row>
    <row r="52" spans="2:27" x14ac:dyDescent="0.25">
      <c r="B52" s="39"/>
      <c r="C52" s="39"/>
      <c r="D52" s="39"/>
      <c r="E52" s="39"/>
      <c r="F52" s="39"/>
      <c r="G52" s="39"/>
      <c r="H52" s="39"/>
      <c r="I52" s="39"/>
      <c r="J52" s="39"/>
      <c r="K52" s="39"/>
      <c r="L52" s="39"/>
      <c r="M52" s="39"/>
      <c r="N52" s="39"/>
      <c r="O52" s="39"/>
      <c r="P52" s="39"/>
      <c r="Q52" s="39"/>
      <c r="R52" s="39"/>
      <c r="S52" s="39"/>
      <c r="T52" s="39"/>
      <c r="U52" s="39"/>
      <c r="V52" s="39"/>
      <c r="W52" s="39"/>
      <c r="X52" s="39"/>
      <c r="Y52" s="39"/>
      <c r="Z52" s="39"/>
      <c r="AA52" s="39"/>
    </row>
    <row r="53" spans="2:27" x14ac:dyDescent="0.25">
      <c r="B53" s="39"/>
      <c r="C53" s="39"/>
      <c r="D53" s="39"/>
      <c r="E53" s="39"/>
      <c r="F53" s="39"/>
      <c r="G53" s="39"/>
      <c r="H53" s="39"/>
      <c r="I53" s="39"/>
      <c r="J53" s="39"/>
      <c r="K53" s="39"/>
      <c r="L53" s="39"/>
      <c r="M53" s="39"/>
      <c r="N53" s="39"/>
      <c r="O53" s="39"/>
      <c r="P53" s="39"/>
      <c r="Q53" s="39"/>
      <c r="R53" s="39"/>
      <c r="S53" s="39"/>
      <c r="T53" s="39"/>
      <c r="U53" s="39"/>
      <c r="V53" s="39"/>
      <c r="W53" s="39"/>
      <c r="X53" s="39"/>
      <c r="Y53" s="39"/>
      <c r="Z53" s="39"/>
      <c r="AA53" s="39"/>
    </row>
    <row r="54" spans="2:27" x14ac:dyDescent="0.25">
      <c r="B54" s="39"/>
      <c r="C54" s="39"/>
      <c r="D54" s="39"/>
      <c r="E54" s="39"/>
      <c r="F54" s="39"/>
      <c r="G54" s="39"/>
      <c r="H54" s="39"/>
      <c r="I54" s="39"/>
      <c r="J54" s="39"/>
      <c r="K54" s="39"/>
      <c r="L54" s="39"/>
      <c r="M54" s="39"/>
      <c r="N54" s="39"/>
      <c r="O54" s="39"/>
      <c r="P54" s="39"/>
      <c r="Q54" s="39"/>
      <c r="R54" s="39"/>
      <c r="S54" s="39"/>
      <c r="T54" s="39"/>
      <c r="U54" s="39"/>
      <c r="V54" s="39"/>
      <c r="W54" s="39"/>
      <c r="X54" s="39"/>
      <c r="Y54" s="39"/>
      <c r="Z54" s="39"/>
      <c r="AA54" s="39"/>
    </row>
    <row r="55" spans="2:27" x14ac:dyDescent="0.25">
      <c r="B55" s="39"/>
      <c r="C55" s="39"/>
      <c r="D55" s="39"/>
      <c r="E55" s="39"/>
      <c r="F55" s="39"/>
      <c r="G55" s="39"/>
      <c r="H55" s="39"/>
      <c r="I55" s="39"/>
      <c r="J55" s="39"/>
      <c r="K55" s="39"/>
      <c r="L55" s="39"/>
      <c r="M55" s="39"/>
      <c r="N55" s="39"/>
      <c r="O55" s="39"/>
      <c r="P55" s="39"/>
      <c r="Q55" s="39"/>
      <c r="R55" s="39"/>
      <c r="S55" s="39"/>
      <c r="T55" s="39"/>
      <c r="U55" s="39"/>
      <c r="V55" s="39"/>
      <c r="W55" s="39"/>
      <c r="X55" s="39"/>
      <c r="Y55" s="39"/>
      <c r="Z55" s="39"/>
      <c r="AA55" s="39"/>
    </row>
    <row r="56" spans="2:27" x14ac:dyDescent="0.25">
      <c r="B56" s="39"/>
      <c r="C56" s="39"/>
      <c r="D56" s="39"/>
      <c r="E56" s="39"/>
      <c r="F56" s="39"/>
      <c r="G56" s="39"/>
      <c r="H56" s="39"/>
      <c r="I56" s="39"/>
      <c r="J56" s="39"/>
      <c r="K56" s="39"/>
      <c r="L56" s="39"/>
      <c r="M56" s="39"/>
      <c r="N56" s="39"/>
      <c r="O56" s="39"/>
      <c r="P56" s="39"/>
      <c r="Q56" s="39"/>
      <c r="R56" s="39"/>
      <c r="S56" s="39"/>
      <c r="T56" s="39"/>
      <c r="U56" s="39"/>
      <c r="V56" s="39"/>
      <c r="W56" s="39"/>
      <c r="X56" s="39"/>
      <c r="Y56" s="39"/>
      <c r="Z56" s="39"/>
      <c r="AA56" s="39"/>
    </row>
    <row r="57" spans="2:27" x14ac:dyDescent="0.25">
      <c r="B57" s="39"/>
      <c r="C57" s="39"/>
      <c r="D57" s="39"/>
      <c r="E57" s="39"/>
      <c r="F57" s="39"/>
      <c r="G57" s="39"/>
      <c r="H57" s="39"/>
      <c r="I57" s="39"/>
      <c r="J57" s="39"/>
      <c r="K57" s="39"/>
      <c r="L57" s="39"/>
      <c r="M57" s="39"/>
      <c r="N57" s="39"/>
      <c r="O57" s="39"/>
      <c r="P57" s="39"/>
      <c r="Q57" s="39"/>
      <c r="R57" s="39"/>
      <c r="S57" s="39"/>
      <c r="T57" s="39"/>
      <c r="U57" s="39"/>
      <c r="V57" s="39"/>
      <c r="W57" s="39"/>
      <c r="X57" s="39"/>
      <c r="Y57" s="39"/>
      <c r="Z57" s="39"/>
      <c r="AA57" s="39"/>
    </row>
    <row r="58" spans="2:27" x14ac:dyDescent="0.25">
      <c r="B58" s="39"/>
      <c r="C58" s="39"/>
      <c r="D58" s="39"/>
      <c r="E58" s="39"/>
      <c r="F58" s="39"/>
      <c r="G58" s="39"/>
      <c r="H58" s="39"/>
      <c r="I58" s="39"/>
      <c r="J58" s="39"/>
      <c r="K58" s="39"/>
      <c r="L58" s="39"/>
      <c r="M58" s="39"/>
      <c r="N58" s="39"/>
      <c r="O58" s="39"/>
      <c r="P58" s="39"/>
      <c r="Q58" s="39"/>
      <c r="R58" s="39"/>
      <c r="S58" s="39"/>
      <c r="T58" s="39"/>
      <c r="U58" s="39"/>
      <c r="V58" s="39"/>
      <c r="W58" s="39"/>
      <c r="X58" s="39"/>
      <c r="Y58" s="39"/>
      <c r="Z58" s="39"/>
      <c r="AA58" s="39"/>
    </row>
    <row r="59" spans="2:27" x14ac:dyDescent="0.25">
      <c r="B59" s="39"/>
      <c r="C59" s="39"/>
      <c r="D59" s="39"/>
      <c r="E59" s="39"/>
      <c r="F59" s="39"/>
      <c r="G59" s="39"/>
      <c r="H59" s="39"/>
      <c r="I59" s="39"/>
      <c r="J59" s="39"/>
      <c r="K59" s="39"/>
      <c r="L59" s="39"/>
      <c r="M59" s="39"/>
      <c r="N59" s="39"/>
      <c r="O59" s="39"/>
      <c r="P59" s="39"/>
      <c r="Q59" s="39"/>
      <c r="R59" s="39"/>
      <c r="S59" s="39"/>
      <c r="T59" s="39"/>
      <c r="U59" s="39"/>
      <c r="V59" s="39"/>
      <c r="W59" s="39"/>
      <c r="X59" s="39"/>
      <c r="Y59" s="39"/>
      <c r="Z59" s="39"/>
      <c r="AA59" s="39"/>
    </row>
    <row r="60" spans="2:27" x14ac:dyDescent="0.25">
      <c r="B60" s="39"/>
      <c r="C60" s="39"/>
      <c r="D60" s="39"/>
      <c r="E60" s="39"/>
      <c r="F60" s="39"/>
      <c r="G60" s="39"/>
      <c r="H60" s="39"/>
      <c r="I60" s="39"/>
      <c r="J60" s="39"/>
      <c r="K60" s="39"/>
      <c r="L60" s="39"/>
      <c r="M60" s="39"/>
      <c r="N60" s="39"/>
      <c r="O60" s="39"/>
      <c r="P60" s="39"/>
      <c r="Q60" s="39"/>
      <c r="R60" s="39"/>
      <c r="S60" s="39"/>
      <c r="T60" s="39"/>
      <c r="U60" s="39"/>
      <c r="V60" s="39"/>
      <c r="W60" s="39"/>
      <c r="X60" s="39"/>
      <c r="Y60" s="39"/>
      <c r="Z60" s="39"/>
      <c r="AA60" s="39"/>
    </row>
    <row r="61" spans="2:27" x14ac:dyDescent="0.25">
      <c r="B61" s="39"/>
      <c r="C61" s="39"/>
      <c r="D61" s="39"/>
      <c r="E61" s="39"/>
      <c r="F61" s="39"/>
      <c r="G61" s="39"/>
      <c r="H61" s="39"/>
      <c r="I61" s="39"/>
      <c r="J61" s="39"/>
      <c r="K61" s="39"/>
      <c r="L61" s="39"/>
      <c r="M61" s="39"/>
      <c r="N61" s="39"/>
      <c r="O61" s="39"/>
      <c r="P61" s="39"/>
      <c r="Q61" s="39"/>
      <c r="R61" s="39"/>
      <c r="S61" s="39"/>
      <c r="T61" s="39"/>
      <c r="U61" s="39"/>
      <c r="V61" s="39"/>
      <c r="W61" s="39"/>
      <c r="X61" s="39"/>
      <c r="Y61" s="39"/>
      <c r="Z61" s="39"/>
      <c r="AA61" s="39"/>
    </row>
    <row r="62" spans="2:27" x14ac:dyDescent="0.25">
      <c r="B62" s="39"/>
      <c r="C62" s="39"/>
      <c r="D62" s="39"/>
      <c r="E62" s="39"/>
      <c r="F62" s="39"/>
      <c r="G62" s="39"/>
      <c r="H62" s="39"/>
      <c r="I62" s="39"/>
      <c r="J62" s="39"/>
      <c r="K62" s="39"/>
      <c r="L62" s="39"/>
      <c r="M62" s="39"/>
      <c r="N62" s="39"/>
      <c r="O62" s="39"/>
      <c r="P62" s="39"/>
      <c r="Q62" s="39"/>
      <c r="R62" s="39"/>
      <c r="S62" s="39"/>
      <c r="T62" s="39"/>
      <c r="U62" s="39"/>
      <c r="V62" s="39"/>
      <c r="W62" s="39"/>
      <c r="X62" s="39"/>
      <c r="Y62" s="39"/>
      <c r="Z62" s="39"/>
      <c r="AA62" s="39"/>
    </row>
    <row r="63" spans="2:27" x14ac:dyDescent="0.25">
      <c r="B63" s="39"/>
      <c r="C63" s="39"/>
      <c r="D63" s="39"/>
      <c r="E63" s="39"/>
      <c r="F63" s="39"/>
      <c r="G63" s="39"/>
      <c r="H63" s="39"/>
      <c r="I63" s="39"/>
      <c r="J63" s="39"/>
      <c r="K63" s="39"/>
      <c r="L63" s="39"/>
      <c r="M63" s="39"/>
      <c r="N63" s="39"/>
      <c r="O63" s="39"/>
      <c r="P63" s="39"/>
      <c r="Q63" s="39"/>
      <c r="R63" s="39"/>
      <c r="S63" s="39"/>
      <c r="T63" s="39"/>
      <c r="U63" s="39"/>
      <c r="V63" s="39"/>
      <c r="W63" s="39"/>
      <c r="X63" s="39"/>
      <c r="Y63" s="39"/>
      <c r="Z63" s="39"/>
      <c r="AA63" s="39"/>
    </row>
    <row r="64" spans="2:27" x14ac:dyDescent="0.25">
      <c r="B64" s="39"/>
      <c r="C64" s="39"/>
      <c r="D64" s="39"/>
      <c r="E64" s="39"/>
      <c r="F64" s="39"/>
      <c r="G64" s="39"/>
      <c r="H64" s="39"/>
      <c r="I64" s="39"/>
      <c r="J64" s="39"/>
      <c r="K64" s="39"/>
      <c r="L64" s="39"/>
      <c r="M64" s="39"/>
      <c r="N64" s="39"/>
      <c r="O64" s="39"/>
      <c r="P64" s="39"/>
      <c r="Q64" s="39"/>
      <c r="R64" s="39"/>
      <c r="S64" s="39"/>
      <c r="T64" s="39"/>
      <c r="U64" s="39"/>
      <c r="V64" s="39"/>
      <c r="W64" s="39"/>
      <c r="X64" s="39"/>
      <c r="Y64" s="39"/>
      <c r="Z64" s="39"/>
      <c r="AA64" s="39"/>
    </row>
    <row r="65" spans="2:27" x14ac:dyDescent="0.25">
      <c r="B65" s="39"/>
      <c r="C65" s="39"/>
      <c r="D65" s="39"/>
      <c r="E65" s="39"/>
      <c r="F65" s="39"/>
      <c r="G65" s="39"/>
      <c r="H65" s="39"/>
      <c r="I65" s="39"/>
      <c r="J65" s="39"/>
      <c r="K65" s="39"/>
      <c r="L65" s="39"/>
      <c r="M65" s="39"/>
      <c r="N65" s="39"/>
      <c r="O65" s="39"/>
      <c r="P65" s="39"/>
      <c r="Q65" s="39"/>
      <c r="R65" s="39"/>
      <c r="S65" s="39"/>
      <c r="T65" s="39"/>
      <c r="U65" s="39"/>
      <c r="V65" s="39"/>
      <c r="W65" s="39"/>
      <c r="X65" s="39"/>
      <c r="Y65" s="39"/>
      <c r="Z65" s="39"/>
      <c r="AA65" s="39"/>
    </row>
    <row r="66" spans="2:27" x14ac:dyDescent="0.25">
      <c r="B66" s="39"/>
      <c r="C66" s="39"/>
      <c r="D66" s="39"/>
      <c r="E66" s="39"/>
      <c r="F66" s="39"/>
      <c r="G66" s="39"/>
      <c r="H66" s="39"/>
      <c r="I66" s="39"/>
      <c r="J66" s="39"/>
      <c r="K66" s="39"/>
      <c r="L66" s="39"/>
      <c r="M66" s="39"/>
      <c r="N66" s="39"/>
      <c r="O66" s="39"/>
      <c r="P66" s="39"/>
      <c r="Q66" s="39"/>
      <c r="R66" s="39"/>
      <c r="S66" s="39"/>
      <c r="T66" s="39"/>
      <c r="U66" s="39"/>
      <c r="V66" s="39"/>
      <c r="W66" s="39"/>
      <c r="X66" s="39"/>
      <c r="Y66" s="39"/>
      <c r="Z66" s="39"/>
      <c r="AA66" s="39"/>
    </row>
    <row r="67" spans="2:27" x14ac:dyDescent="0.25">
      <c r="B67" s="39"/>
      <c r="C67" s="39"/>
      <c r="D67" s="39"/>
      <c r="E67" s="39"/>
      <c r="F67" s="39"/>
      <c r="G67" s="39"/>
      <c r="H67" s="39"/>
      <c r="I67" s="39"/>
      <c r="J67" s="39"/>
      <c r="K67" s="39"/>
      <c r="L67" s="39"/>
      <c r="M67" s="39"/>
      <c r="N67" s="39"/>
      <c r="O67" s="39"/>
      <c r="P67" s="39"/>
      <c r="Q67" s="39"/>
      <c r="R67" s="39"/>
      <c r="S67" s="39"/>
      <c r="T67" s="39"/>
      <c r="U67" s="39"/>
      <c r="V67" s="39"/>
      <c r="W67" s="39"/>
      <c r="X67" s="39"/>
      <c r="Y67" s="39"/>
      <c r="Z67" s="39"/>
      <c r="AA67" s="39"/>
    </row>
    <row r="68" spans="2:27" x14ac:dyDescent="0.25">
      <c r="B68" s="39"/>
      <c r="C68" s="39"/>
      <c r="D68" s="39"/>
      <c r="E68" s="39"/>
      <c r="F68" s="39"/>
      <c r="G68" s="39"/>
      <c r="H68" s="39"/>
      <c r="I68" s="39"/>
      <c r="J68" s="39"/>
      <c r="K68" s="39"/>
      <c r="L68" s="39"/>
      <c r="M68" s="39"/>
      <c r="N68" s="39"/>
      <c r="O68" s="39"/>
      <c r="P68" s="39"/>
      <c r="Q68" s="39"/>
      <c r="R68" s="39"/>
      <c r="S68" s="39"/>
      <c r="T68" s="39"/>
      <c r="U68" s="39"/>
      <c r="V68" s="39"/>
      <c r="W68" s="39"/>
      <c r="X68" s="39"/>
      <c r="Y68" s="39"/>
      <c r="Z68" s="39"/>
      <c r="AA68" s="39"/>
    </row>
    <row r="69" spans="2:27" x14ac:dyDescent="0.25">
      <c r="B69" s="39"/>
      <c r="C69" s="39"/>
      <c r="D69" s="39"/>
      <c r="E69" s="39"/>
      <c r="F69" s="39"/>
      <c r="G69" s="39"/>
      <c r="H69" s="39"/>
      <c r="I69" s="39"/>
      <c r="J69" s="39"/>
      <c r="K69" s="39"/>
      <c r="L69" s="39"/>
      <c r="M69" s="39"/>
      <c r="N69" s="39"/>
      <c r="O69" s="39"/>
      <c r="P69" s="39"/>
      <c r="Q69" s="39"/>
      <c r="R69" s="39"/>
      <c r="S69" s="39"/>
      <c r="T69" s="39"/>
      <c r="U69" s="39"/>
      <c r="V69" s="39"/>
      <c r="W69" s="39"/>
      <c r="X69" s="39"/>
      <c r="Y69" s="39"/>
      <c r="Z69" s="39"/>
      <c r="AA69" s="39"/>
    </row>
  </sheetData>
  <mergeCells count="3">
    <mergeCell ref="V2:X3"/>
    <mergeCell ref="S9:T10"/>
    <mergeCell ref="S18:T19"/>
  </mergeCells>
  <pageMargins left="0.7" right="0.7" top="0.75" bottom="0.75" header="0.3" footer="0.3"/>
  <drawing r:id="rId4"/>
  <extLst>
    <ext xmlns:x14="http://schemas.microsoft.com/office/spreadsheetml/2009/9/main" uri="{A8765BA9-456A-4dab-B4F3-ACF838C121DE}">
      <x14:slicerList>
        <x14:slicer r:id="rId5"/>
      </x14:slicerList>
    </ext>
    <ext xmlns:x15="http://schemas.microsoft.com/office/spreadsheetml/2010/11/main" uri="{7E03D99C-DC04-49d9-9315-930204A7B6E9}">
      <x15:timelineRefs>
        <x15:timelineRef r:id="rId6"/>
      </x15:timelineRef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52A214-6DA8-43A8-98B7-F0D45EADAEAC}">
  <dimension ref="B2:Z57"/>
  <sheetViews>
    <sheetView showGridLines="0" tabSelected="1" zoomScale="90" zoomScaleNormal="90" workbookViewId="0">
      <selection activeCell="AD40" sqref="AD40"/>
    </sheetView>
  </sheetViews>
  <sheetFormatPr defaultRowHeight="15" x14ac:dyDescent="0.25"/>
  <cols>
    <col min="1" max="1" width="4.28515625" customWidth="1"/>
    <col min="5" max="5" width="3.5703125" customWidth="1"/>
    <col min="6" max="6" width="6.7109375" customWidth="1"/>
    <col min="7" max="7" width="15.140625" customWidth="1"/>
    <col min="8" max="8" width="29.7109375" customWidth="1"/>
    <col min="9" max="9" width="4.140625" customWidth="1"/>
    <col min="10" max="10" width="3.140625" customWidth="1"/>
    <col min="11" max="11" width="3.5703125" customWidth="1"/>
    <col min="12" max="12" width="20.42578125" customWidth="1"/>
    <col min="13" max="13" width="29.7109375" customWidth="1"/>
    <col min="25" max="25" width="4.42578125" customWidth="1"/>
    <col min="26" max="26" width="1.85546875" customWidth="1"/>
  </cols>
  <sheetData>
    <row r="2" spans="2:26" x14ac:dyDescent="0.25">
      <c r="B2" s="22"/>
      <c r="C2" s="22"/>
      <c r="D2" s="22"/>
      <c r="E2" s="22"/>
      <c r="F2" s="41" t="s">
        <v>6260</v>
      </c>
      <c r="G2" s="41"/>
      <c r="H2" s="41"/>
      <c r="I2" s="41"/>
      <c r="J2" s="41"/>
      <c r="K2" s="41"/>
      <c r="L2" s="41"/>
      <c r="M2" s="41"/>
      <c r="N2" s="41"/>
      <c r="O2" s="41"/>
      <c r="P2" s="41"/>
      <c r="Q2" s="41"/>
      <c r="R2" s="41"/>
      <c r="S2" s="41"/>
      <c r="T2" s="41"/>
      <c r="U2" s="41"/>
      <c r="V2" s="41"/>
      <c r="W2" s="41"/>
      <c r="X2" s="41"/>
      <c r="Y2" s="22"/>
      <c r="Z2" s="22"/>
    </row>
    <row r="3" spans="2:26" x14ac:dyDescent="0.25">
      <c r="B3" s="22"/>
      <c r="C3" s="22"/>
      <c r="D3" s="22"/>
      <c r="E3" s="22"/>
      <c r="F3" s="41"/>
      <c r="G3" s="41"/>
      <c r="H3" s="41"/>
      <c r="I3" s="41"/>
      <c r="J3" s="41"/>
      <c r="K3" s="41"/>
      <c r="L3" s="41"/>
      <c r="M3" s="41"/>
      <c r="N3" s="41"/>
      <c r="O3" s="41"/>
      <c r="P3" s="41"/>
      <c r="Q3" s="41"/>
      <c r="R3" s="41"/>
      <c r="S3" s="41"/>
      <c r="T3" s="41"/>
      <c r="U3" s="41"/>
      <c r="V3" s="41"/>
      <c r="W3" s="41"/>
      <c r="X3" s="41"/>
      <c r="Y3" s="22"/>
      <c r="Z3" s="22"/>
    </row>
    <row r="4" spans="2:26" x14ac:dyDescent="0.25">
      <c r="B4" s="22"/>
      <c r="C4" s="22"/>
      <c r="D4" s="22"/>
      <c r="E4" s="22"/>
      <c r="F4" s="41"/>
      <c r="G4" s="41"/>
      <c r="H4" s="41"/>
      <c r="I4" s="41"/>
      <c r="J4" s="41"/>
      <c r="K4" s="41"/>
      <c r="L4" s="41"/>
      <c r="M4" s="41"/>
      <c r="N4" s="41"/>
      <c r="O4" s="41"/>
      <c r="P4" s="41"/>
      <c r="Q4" s="41"/>
      <c r="R4" s="41"/>
      <c r="S4" s="41"/>
      <c r="T4" s="41"/>
      <c r="U4" s="41"/>
      <c r="V4" s="41"/>
      <c r="W4" s="41"/>
      <c r="X4" s="41"/>
      <c r="Y4" s="22"/>
      <c r="Z4" s="22"/>
    </row>
    <row r="5" spans="2:26" x14ac:dyDescent="0.25">
      <c r="B5" s="22"/>
      <c r="C5" s="22"/>
      <c r="D5" s="22"/>
      <c r="E5" s="22"/>
      <c r="F5" s="55" t="s">
        <v>6291</v>
      </c>
      <c r="G5" s="43"/>
      <c r="H5" s="43"/>
      <c r="I5" s="43"/>
      <c r="J5" s="43"/>
      <c r="K5" s="43"/>
      <c r="L5" s="70"/>
      <c r="M5" s="43"/>
      <c r="N5" s="43"/>
      <c r="O5" s="43"/>
      <c r="P5" s="43"/>
      <c r="Q5" s="43"/>
      <c r="R5" s="43"/>
      <c r="S5" s="43"/>
      <c r="T5" s="43"/>
      <c r="U5" s="43"/>
      <c r="V5" s="43"/>
      <c r="W5" s="43"/>
      <c r="X5" s="43"/>
      <c r="Y5" s="22"/>
      <c r="Z5" s="22"/>
    </row>
    <row r="6" spans="2:26" x14ac:dyDescent="0.25">
      <c r="B6" s="22"/>
      <c r="C6" s="22"/>
      <c r="D6" s="22"/>
      <c r="E6" s="22"/>
      <c r="F6" s="44" t="s">
        <v>6274</v>
      </c>
      <c r="G6" s="44"/>
      <c r="H6" s="44"/>
      <c r="I6" s="44"/>
      <c r="J6" s="44"/>
      <c r="K6" s="44"/>
      <c r="L6" s="44"/>
      <c r="M6" s="44"/>
      <c r="N6" s="44"/>
      <c r="O6" s="44"/>
      <c r="P6" s="44"/>
      <c r="Q6" s="44"/>
      <c r="R6" s="44"/>
      <c r="S6" s="44"/>
      <c r="T6" s="44"/>
      <c r="U6" s="44"/>
      <c r="V6" s="44"/>
      <c r="W6" s="44"/>
      <c r="X6" s="44"/>
      <c r="Y6" s="22"/>
      <c r="Z6" s="22"/>
    </row>
    <row r="7" spans="2:26" x14ac:dyDescent="0.25">
      <c r="B7" s="22"/>
      <c r="C7" s="22"/>
      <c r="D7" s="22"/>
      <c r="E7" s="22"/>
      <c r="F7" s="44" t="s">
        <v>6290</v>
      </c>
      <c r="G7" s="44"/>
      <c r="H7" s="44"/>
      <c r="I7" s="44"/>
      <c r="J7" s="44"/>
      <c r="K7" s="44"/>
      <c r="L7" s="44"/>
      <c r="M7" s="44"/>
      <c r="N7" s="44"/>
      <c r="O7" s="44"/>
      <c r="P7" s="44"/>
      <c r="Q7" s="44"/>
      <c r="R7" s="44"/>
      <c r="S7" s="44"/>
      <c r="T7" s="44"/>
      <c r="U7" s="44"/>
      <c r="V7" s="44"/>
      <c r="W7" s="44"/>
      <c r="X7" s="44"/>
      <c r="Y7" s="44"/>
      <c r="Z7" s="22"/>
    </row>
    <row r="8" spans="2:26" x14ac:dyDescent="0.25">
      <c r="B8" s="22"/>
      <c r="C8" s="22"/>
      <c r="D8" s="22"/>
      <c r="E8" s="22"/>
      <c r="F8" s="42"/>
      <c r="G8" s="42"/>
      <c r="H8" s="42"/>
      <c r="I8" s="42"/>
      <c r="J8" s="42"/>
      <c r="K8" s="42"/>
      <c r="L8" s="42"/>
      <c r="M8" s="42"/>
      <c r="N8" s="42"/>
      <c r="O8" s="42"/>
      <c r="P8" s="42"/>
      <c r="Q8" s="42"/>
      <c r="R8" s="42"/>
      <c r="S8" s="42"/>
      <c r="T8" s="42"/>
      <c r="U8" s="42"/>
      <c r="V8" s="42"/>
      <c r="W8" s="42"/>
      <c r="X8" s="42"/>
      <c r="Y8" s="42"/>
      <c r="Z8" s="22"/>
    </row>
    <row r="9" spans="2:26" x14ac:dyDescent="0.25">
      <c r="B9" s="22"/>
      <c r="C9" s="22"/>
      <c r="D9" s="22"/>
      <c r="E9" s="22"/>
      <c r="F9" s="22"/>
      <c r="G9" s="22"/>
      <c r="H9" s="22"/>
      <c r="I9" s="22"/>
      <c r="J9" s="22"/>
      <c r="K9" s="22"/>
      <c r="L9" s="22"/>
      <c r="M9" s="22"/>
      <c r="N9" s="22"/>
      <c r="O9" s="22"/>
      <c r="P9" s="22"/>
      <c r="Q9" s="22"/>
      <c r="R9" s="22"/>
      <c r="S9" s="22"/>
      <c r="T9" s="22"/>
      <c r="U9" s="22"/>
      <c r="V9" s="22"/>
      <c r="W9" s="22"/>
      <c r="X9" s="22"/>
      <c r="Y9" s="22"/>
      <c r="Z9" s="22"/>
    </row>
    <row r="10" spans="2:26" x14ac:dyDescent="0.25">
      <c r="B10" s="22"/>
      <c r="C10" s="22"/>
      <c r="D10" s="22"/>
      <c r="E10" s="22"/>
      <c r="F10" s="22"/>
      <c r="G10" s="22"/>
      <c r="H10" s="22"/>
      <c r="I10" s="22"/>
      <c r="J10" s="22"/>
      <c r="K10" s="22"/>
      <c r="L10" s="22"/>
      <c r="M10" s="22"/>
      <c r="N10" s="22"/>
      <c r="O10" s="22"/>
      <c r="P10" s="22"/>
      <c r="Q10" s="22"/>
      <c r="R10" s="22"/>
      <c r="S10" s="22"/>
      <c r="T10" s="22"/>
      <c r="U10" s="22"/>
      <c r="V10" s="22"/>
      <c r="W10" s="22"/>
      <c r="X10" s="22"/>
      <c r="Y10" s="22"/>
      <c r="Z10" s="22"/>
    </row>
    <row r="11" spans="2:26" x14ac:dyDescent="0.25">
      <c r="B11" s="22"/>
      <c r="C11" s="22"/>
      <c r="D11" s="22"/>
      <c r="E11" s="22"/>
      <c r="F11" s="22"/>
      <c r="G11" s="22"/>
      <c r="H11" s="22"/>
      <c r="I11" s="22"/>
      <c r="J11" s="22"/>
      <c r="K11" s="22"/>
      <c r="L11" s="22"/>
      <c r="M11" s="22"/>
      <c r="N11" s="22"/>
      <c r="O11" s="22"/>
      <c r="P11" s="22"/>
      <c r="Q11" s="22"/>
      <c r="R11" s="22"/>
      <c r="S11" s="22"/>
      <c r="T11" s="22"/>
      <c r="U11" s="22"/>
      <c r="V11" s="22"/>
      <c r="W11" s="22"/>
      <c r="X11" s="22"/>
      <c r="Y11" s="22"/>
      <c r="Z11" s="22"/>
    </row>
    <row r="12" spans="2:26" x14ac:dyDescent="0.25">
      <c r="B12" s="22"/>
      <c r="C12" s="22"/>
      <c r="D12" s="22"/>
      <c r="E12" s="22"/>
      <c r="F12" s="22"/>
      <c r="G12" s="22"/>
      <c r="H12" s="22"/>
      <c r="I12" s="22"/>
      <c r="J12" s="22"/>
      <c r="K12" s="22"/>
      <c r="L12" s="22"/>
      <c r="M12" s="22"/>
      <c r="N12" s="22"/>
      <c r="O12" s="22"/>
      <c r="P12" s="22"/>
      <c r="Q12" s="22"/>
      <c r="R12" s="22"/>
      <c r="S12" s="22"/>
      <c r="T12" s="22"/>
      <c r="U12" s="22"/>
      <c r="V12" s="22"/>
      <c r="W12" s="22"/>
      <c r="X12" s="22"/>
      <c r="Y12" s="22"/>
      <c r="Z12" s="22"/>
    </row>
    <row r="13" spans="2:26" x14ac:dyDescent="0.25">
      <c r="B13" s="22"/>
      <c r="C13" s="22"/>
      <c r="D13" s="22"/>
      <c r="E13" s="22"/>
      <c r="F13" s="22"/>
      <c r="G13" s="22"/>
      <c r="H13" s="22"/>
      <c r="I13" s="22"/>
      <c r="J13" s="22"/>
      <c r="K13" s="22"/>
      <c r="L13" s="22"/>
      <c r="M13" s="22"/>
      <c r="N13" s="22"/>
      <c r="O13" s="22"/>
      <c r="P13" s="22"/>
      <c r="Q13" s="22"/>
      <c r="R13" s="22"/>
      <c r="S13" s="22"/>
      <c r="T13" s="22"/>
      <c r="U13" s="22"/>
      <c r="V13" s="22"/>
      <c r="W13" s="22"/>
      <c r="X13" s="22"/>
      <c r="Y13" s="22"/>
      <c r="Z13" s="22"/>
    </row>
    <row r="14" spans="2:26" x14ac:dyDescent="0.25">
      <c r="B14" s="22"/>
      <c r="C14" s="22"/>
      <c r="D14" s="22"/>
      <c r="E14" s="22"/>
      <c r="F14" s="22"/>
      <c r="G14" s="22"/>
      <c r="H14" s="22"/>
      <c r="I14" s="22"/>
      <c r="J14" s="22"/>
      <c r="K14" s="22"/>
      <c r="L14" s="22"/>
      <c r="M14" s="22"/>
      <c r="N14" s="22"/>
      <c r="O14" s="22"/>
      <c r="P14" s="22"/>
      <c r="Q14" s="22"/>
      <c r="R14" s="22"/>
      <c r="S14" s="22"/>
      <c r="T14" s="22"/>
      <c r="U14" s="22"/>
      <c r="V14" s="22"/>
      <c r="W14" s="22"/>
      <c r="X14" s="22"/>
      <c r="Y14" s="22"/>
      <c r="Z14" s="22"/>
    </row>
    <row r="15" spans="2:26" x14ac:dyDescent="0.25">
      <c r="B15" s="22"/>
      <c r="C15" s="22"/>
      <c r="D15" s="22"/>
      <c r="E15" s="22"/>
      <c r="F15" s="22"/>
      <c r="G15" s="22"/>
      <c r="H15" s="22"/>
      <c r="I15" s="22"/>
      <c r="J15" s="22"/>
      <c r="K15" s="22"/>
      <c r="L15" s="22"/>
      <c r="M15" s="22"/>
      <c r="N15" s="22"/>
      <c r="O15" s="22"/>
      <c r="P15" s="22"/>
      <c r="Q15" s="22"/>
      <c r="R15" s="22"/>
      <c r="S15" s="22"/>
      <c r="T15" s="22"/>
      <c r="U15" s="22"/>
      <c r="V15" s="22"/>
      <c r="W15" s="22"/>
      <c r="X15" s="22"/>
      <c r="Y15" s="22"/>
      <c r="Z15" s="22"/>
    </row>
    <row r="16" spans="2:26" x14ac:dyDescent="0.25">
      <c r="B16" s="22"/>
      <c r="C16" s="22"/>
      <c r="D16" s="22"/>
      <c r="E16" s="22"/>
      <c r="F16" s="22"/>
      <c r="G16" s="22"/>
      <c r="H16" s="22"/>
      <c r="I16" s="22"/>
      <c r="J16" s="22"/>
      <c r="K16" s="22"/>
      <c r="L16" s="22"/>
      <c r="M16" s="22"/>
      <c r="N16" s="22"/>
      <c r="O16" s="22"/>
      <c r="P16" s="22"/>
      <c r="Q16" s="22"/>
      <c r="R16" s="22"/>
      <c r="S16" s="22"/>
      <c r="T16" s="22"/>
      <c r="U16" s="22"/>
      <c r="V16" s="22"/>
      <c r="W16" s="22"/>
      <c r="X16" s="22"/>
      <c r="Y16" s="22"/>
      <c r="Z16" s="22"/>
    </row>
    <row r="17" spans="2:26" x14ac:dyDescent="0.25">
      <c r="B17" s="22"/>
      <c r="C17" s="22"/>
      <c r="D17" s="22"/>
      <c r="E17" s="22"/>
      <c r="F17" s="22"/>
      <c r="G17" s="22"/>
      <c r="H17" s="22"/>
      <c r="I17" s="22"/>
      <c r="J17" s="22"/>
      <c r="K17" s="22"/>
      <c r="L17" s="22"/>
      <c r="M17" s="22"/>
      <c r="N17" s="22"/>
      <c r="O17" s="22"/>
      <c r="P17" s="22"/>
      <c r="Q17" s="22"/>
      <c r="R17" s="22"/>
      <c r="S17" s="22"/>
      <c r="T17" s="22"/>
      <c r="U17" s="22"/>
      <c r="V17" s="22"/>
      <c r="W17" s="22"/>
      <c r="X17" s="22"/>
      <c r="Y17" s="22"/>
      <c r="Z17" s="22"/>
    </row>
    <row r="18" spans="2:26" x14ac:dyDescent="0.25">
      <c r="B18" s="22"/>
      <c r="C18" s="22"/>
      <c r="D18" s="22"/>
      <c r="E18" s="22"/>
      <c r="F18" s="22"/>
      <c r="G18" s="22"/>
      <c r="H18" s="22"/>
      <c r="I18" s="22"/>
      <c r="J18" s="22"/>
      <c r="K18" s="22"/>
      <c r="L18" s="22"/>
      <c r="M18" s="22"/>
      <c r="N18" s="22"/>
      <c r="O18" s="22"/>
      <c r="P18" s="22"/>
      <c r="Q18" s="22"/>
      <c r="R18" s="22"/>
      <c r="S18" s="22"/>
      <c r="T18" s="22"/>
      <c r="U18" s="22"/>
      <c r="V18" s="22"/>
      <c r="W18" s="22"/>
      <c r="X18" s="22"/>
      <c r="Y18" s="22"/>
      <c r="Z18" s="22"/>
    </row>
    <row r="19" spans="2:26" x14ac:dyDescent="0.25">
      <c r="B19" s="22"/>
      <c r="C19" s="22"/>
      <c r="D19" s="22"/>
      <c r="E19" s="22"/>
      <c r="F19" s="22"/>
      <c r="G19" s="22"/>
      <c r="H19" s="22"/>
      <c r="I19" s="22"/>
      <c r="J19" s="22"/>
      <c r="K19" s="22"/>
      <c r="L19" s="22"/>
      <c r="M19" s="22"/>
      <c r="N19" s="22"/>
      <c r="O19" s="22"/>
      <c r="P19" s="22"/>
      <c r="Q19" s="22"/>
      <c r="R19" s="22"/>
      <c r="S19" s="22"/>
      <c r="T19" s="22"/>
      <c r="U19" s="22"/>
      <c r="V19" s="22"/>
      <c r="W19" s="22"/>
      <c r="X19" s="22"/>
      <c r="Y19" s="22"/>
      <c r="Z19" s="22"/>
    </row>
    <row r="20" spans="2:26" x14ac:dyDescent="0.25">
      <c r="B20" s="22"/>
      <c r="C20" s="22"/>
      <c r="D20" s="22"/>
      <c r="E20" s="22"/>
      <c r="F20" s="22"/>
      <c r="G20" s="22"/>
      <c r="H20" s="22"/>
      <c r="I20" s="22"/>
      <c r="J20" s="22"/>
      <c r="K20" s="22"/>
      <c r="L20" s="22"/>
      <c r="M20" s="22"/>
      <c r="N20" s="22"/>
      <c r="O20" s="22"/>
      <c r="P20" s="22"/>
      <c r="Q20" s="22"/>
      <c r="R20" s="22"/>
      <c r="S20" s="22"/>
      <c r="T20" s="22"/>
      <c r="U20" s="22"/>
      <c r="V20" s="22"/>
      <c r="W20" s="22"/>
      <c r="X20" s="22"/>
      <c r="Y20" s="22"/>
      <c r="Z20" s="22"/>
    </row>
    <row r="21" spans="2:26" x14ac:dyDescent="0.25">
      <c r="B21" s="22"/>
      <c r="C21" s="22"/>
      <c r="D21" s="22"/>
      <c r="E21" s="22"/>
      <c r="F21" s="22"/>
      <c r="G21" s="22"/>
      <c r="H21" s="22"/>
      <c r="I21" s="22"/>
      <c r="J21" s="22"/>
      <c r="K21" s="22"/>
      <c r="L21" s="22"/>
      <c r="M21" s="22"/>
      <c r="N21" s="22"/>
      <c r="O21" s="22"/>
      <c r="P21" s="22"/>
      <c r="Q21" s="22"/>
      <c r="R21" s="22"/>
      <c r="S21" s="22"/>
      <c r="T21" s="22"/>
      <c r="U21" s="22"/>
      <c r="V21" s="22"/>
      <c r="W21" s="22"/>
      <c r="X21" s="22"/>
      <c r="Y21" s="22"/>
      <c r="Z21" s="22"/>
    </row>
    <row r="22" spans="2:26" x14ac:dyDescent="0.25">
      <c r="B22" s="22"/>
      <c r="C22" s="22"/>
      <c r="D22" s="22"/>
      <c r="E22" s="22"/>
      <c r="F22" s="22"/>
      <c r="G22" s="22"/>
      <c r="H22" s="22"/>
      <c r="I22" s="22"/>
      <c r="J22" s="22"/>
      <c r="K22" s="22"/>
      <c r="L22" s="22"/>
      <c r="M22" s="22"/>
      <c r="N22" s="22"/>
      <c r="O22" s="22"/>
      <c r="P22" s="22"/>
      <c r="Q22" s="22"/>
      <c r="R22" s="22"/>
      <c r="S22" s="22"/>
      <c r="T22" s="22"/>
      <c r="U22" s="22"/>
      <c r="V22" s="22"/>
      <c r="W22" s="22"/>
      <c r="X22" s="22"/>
      <c r="Y22" s="22"/>
      <c r="Z22" s="22"/>
    </row>
    <row r="23" spans="2:26" x14ac:dyDescent="0.25">
      <c r="B23" s="22"/>
      <c r="C23" s="22"/>
      <c r="D23" s="22"/>
      <c r="E23" s="22"/>
      <c r="F23" s="22"/>
      <c r="G23" s="22"/>
      <c r="H23" s="22"/>
      <c r="I23" s="22"/>
      <c r="J23" s="22"/>
      <c r="K23" s="22"/>
      <c r="L23" s="22"/>
      <c r="M23" s="22"/>
      <c r="N23" s="22"/>
      <c r="O23" s="22"/>
      <c r="P23" s="22"/>
      <c r="Q23" s="22"/>
      <c r="R23" s="22"/>
      <c r="S23" s="22"/>
      <c r="T23" s="22"/>
      <c r="U23" s="22"/>
      <c r="V23" s="22"/>
      <c r="W23" s="22"/>
      <c r="X23" s="22"/>
      <c r="Y23" s="22"/>
      <c r="Z23" s="22"/>
    </row>
    <row r="24" spans="2:26" x14ac:dyDescent="0.25">
      <c r="B24" s="22"/>
      <c r="C24" s="22"/>
      <c r="D24" s="22"/>
      <c r="E24" s="22"/>
      <c r="F24" s="22"/>
      <c r="G24" s="22"/>
      <c r="H24" s="22"/>
      <c r="I24" s="22"/>
      <c r="J24" s="22"/>
      <c r="K24" s="22"/>
      <c r="L24" s="22"/>
      <c r="M24" s="22"/>
      <c r="N24" s="22"/>
      <c r="O24" s="22"/>
      <c r="P24" s="22"/>
      <c r="Q24" s="22"/>
      <c r="R24" s="22"/>
      <c r="S24" s="22"/>
      <c r="T24" s="22"/>
      <c r="U24" s="22"/>
      <c r="V24" s="22"/>
      <c r="W24" s="22"/>
      <c r="X24" s="22"/>
      <c r="Y24" s="22"/>
      <c r="Z24" s="22"/>
    </row>
    <row r="25" spans="2:26" x14ac:dyDescent="0.25">
      <c r="B25" s="22"/>
      <c r="C25" s="22"/>
      <c r="D25" s="22"/>
      <c r="E25" s="22"/>
      <c r="F25" s="22"/>
      <c r="G25" s="22"/>
      <c r="H25" s="22"/>
      <c r="I25" s="22"/>
      <c r="J25" s="22"/>
      <c r="K25" s="22"/>
      <c r="L25" s="22"/>
      <c r="M25" s="22"/>
      <c r="N25" s="22"/>
      <c r="O25" s="22"/>
      <c r="P25" s="22"/>
      <c r="Q25" s="22"/>
      <c r="R25" s="22"/>
      <c r="S25" s="22"/>
      <c r="T25" s="22"/>
      <c r="U25" s="22"/>
      <c r="V25" s="22"/>
      <c r="W25" s="22"/>
      <c r="X25" s="22"/>
      <c r="Y25" s="22"/>
      <c r="Z25" s="22"/>
    </row>
    <row r="26" spans="2:26" x14ac:dyDescent="0.25">
      <c r="B26" s="22"/>
      <c r="C26" s="22"/>
      <c r="D26" s="22"/>
      <c r="E26" s="22"/>
      <c r="F26" s="22"/>
      <c r="G26" s="45" t="s">
        <v>6261</v>
      </c>
      <c r="H26" s="46" t="s">
        <v>6270</v>
      </c>
      <c r="I26" s="62"/>
      <c r="J26" s="22"/>
      <c r="K26" s="22"/>
      <c r="L26" s="45" t="s">
        <v>6261</v>
      </c>
      <c r="M26" s="46" t="s">
        <v>6262</v>
      </c>
      <c r="N26" s="22"/>
      <c r="O26" s="22"/>
      <c r="P26" s="22"/>
      <c r="Q26" s="22"/>
      <c r="R26" s="22"/>
      <c r="S26" s="22"/>
      <c r="T26" s="22"/>
      <c r="U26" s="22"/>
      <c r="V26" s="22"/>
      <c r="W26" s="22"/>
      <c r="X26" s="22"/>
      <c r="Y26" s="22"/>
      <c r="Z26" s="22"/>
    </row>
    <row r="27" spans="2:26" x14ac:dyDescent="0.25">
      <c r="B27" s="22"/>
      <c r="C27" s="22"/>
      <c r="D27" s="22"/>
      <c r="E27" s="22"/>
      <c r="F27" s="22"/>
      <c r="G27" s="47" t="s">
        <v>6213</v>
      </c>
      <c r="H27" s="65">
        <v>823</v>
      </c>
      <c r="I27" s="63"/>
      <c r="J27" s="22"/>
      <c r="K27" s="22"/>
      <c r="L27" s="48" t="s">
        <v>6263</v>
      </c>
      <c r="M27" s="49" t="s">
        <v>6264</v>
      </c>
      <c r="N27" s="22"/>
      <c r="O27" s="22"/>
      <c r="P27" s="22"/>
      <c r="Q27" s="22"/>
      <c r="R27" s="22"/>
      <c r="S27" s="22"/>
      <c r="T27" s="22"/>
      <c r="U27" s="22"/>
      <c r="V27" s="22"/>
      <c r="W27" s="22"/>
      <c r="X27" s="22"/>
      <c r="Y27" s="22"/>
      <c r="Z27" s="22"/>
    </row>
    <row r="28" spans="2:26" x14ac:dyDescent="0.25">
      <c r="B28" s="22"/>
      <c r="C28" s="22"/>
      <c r="D28" s="22"/>
      <c r="E28" s="22"/>
      <c r="F28" s="22"/>
      <c r="G28" s="50" t="s">
        <v>6219</v>
      </c>
      <c r="H28" s="65">
        <v>1127</v>
      </c>
      <c r="I28" s="63"/>
      <c r="J28" s="22"/>
      <c r="K28" s="22"/>
      <c r="L28" s="51" t="s">
        <v>6218</v>
      </c>
      <c r="M28" s="49" t="s">
        <v>6265</v>
      </c>
      <c r="N28" s="22"/>
      <c r="O28" s="22"/>
      <c r="P28" s="22"/>
      <c r="Q28" s="22"/>
      <c r="R28" s="22"/>
      <c r="S28" s="22"/>
      <c r="T28" s="22"/>
      <c r="U28" s="22"/>
      <c r="V28" s="22"/>
      <c r="W28" s="22"/>
      <c r="X28" s="22"/>
      <c r="Y28" s="22"/>
      <c r="Z28" s="22"/>
    </row>
    <row r="29" spans="2:26" x14ac:dyDescent="0.25">
      <c r="B29" s="22"/>
      <c r="C29" s="22"/>
      <c r="D29" s="22"/>
      <c r="E29" s="22"/>
      <c r="F29" s="22"/>
      <c r="G29" s="52" t="s">
        <v>6215</v>
      </c>
      <c r="H29" s="65">
        <v>500</v>
      </c>
      <c r="I29" s="63"/>
      <c r="J29" s="22"/>
      <c r="K29" s="22"/>
      <c r="L29" s="53" t="s">
        <v>6216</v>
      </c>
      <c r="M29" s="49" t="s">
        <v>6266</v>
      </c>
      <c r="N29" s="22"/>
      <c r="O29" s="22"/>
      <c r="P29" s="22"/>
      <c r="Q29" s="22"/>
      <c r="R29" s="22"/>
      <c r="S29" s="22"/>
      <c r="T29" s="22"/>
      <c r="U29" s="22"/>
      <c r="V29" s="22"/>
      <c r="W29" s="22"/>
      <c r="X29" s="22"/>
      <c r="Y29" s="22"/>
      <c r="Z29" s="22"/>
    </row>
    <row r="30" spans="2:26" x14ac:dyDescent="0.25">
      <c r="B30" s="22"/>
      <c r="C30" s="22"/>
      <c r="D30" s="22"/>
      <c r="E30" s="22"/>
      <c r="F30" s="22"/>
      <c r="G30" s="22"/>
      <c r="H30" s="22"/>
      <c r="I30" s="22"/>
      <c r="J30" s="22"/>
      <c r="K30" s="22"/>
      <c r="L30" s="22"/>
      <c r="M30" s="22"/>
      <c r="N30" s="22"/>
      <c r="O30" s="22"/>
      <c r="P30" s="22"/>
      <c r="Q30" s="22"/>
      <c r="R30" s="22"/>
      <c r="S30" s="22"/>
      <c r="T30" s="22"/>
      <c r="U30" s="22"/>
      <c r="V30" s="22"/>
      <c r="W30" s="22"/>
      <c r="X30" s="22"/>
      <c r="Y30" s="22"/>
      <c r="Z30" s="22"/>
    </row>
    <row r="31" spans="2:26" x14ac:dyDescent="0.25">
      <c r="B31" s="22"/>
      <c r="C31" s="22"/>
      <c r="D31" s="22"/>
      <c r="E31" s="22"/>
      <c r="F31" s="22"/>
      <c r="G31" s="45" t="s">
        <v>6261</v>
      </c>
      <c r="H31" s="46" t="s">
        <v>6267</v>
      </c>
      <c r="I31" s="62"/>
      <c r="J31" s="22"/>
      <c r="K31" s="22"/>
      <c r="L31" s="45" t="s">
        <v>6261</v>
      </c>
      <c r="M31" s="46" t="s">
        <v>6267</v>
      </c>
      <c r="N31" s="22"/>
      <c r="O31" s="22"/>
      <c r="P31" s="22"/>
      <c r="Q31" s="22"/>
      <c r="R31" s="22"/>
      <c r="S31" s="22"/>
      <c r="T31" s="22"/>
      <c r="U31" s="22"/>
      <c r="V31" s="22"/>
      <c r="W31" s="22"/>
      <c r="X31" s="22"/>
      <c r="Y31" s="22"/>
      <c r="Z31" s="22"/>
    </row>
    <row r="32" spans="2:26" x14ac:dyDescent="0.25">
      <c r="B32" s="22"/>
      <c r="C32" s="22"/>
      <c r="D32" s="22"/>
      <c r="E32" s="22"/>
      <c r="F32" s="22"/>
      <c r="G32" s="47" t="s">
        <v>6213</v>
      </c>
      <c r="H32" s="49">
        <v>1</v>
      </c>
      <c r="I32" s="56"/>
      <c r="J32" s="22"/>
      <c r="K32" s="22"/>
      <c r="L32" s="48" t="s">
        <v>6263</v>
      </c>
      <c r="M32" s="49">
        <v>3</v>
      </c>
      <c r="N32" s="22"/>
      <c r="O32" s="22"/>
      <c r="P32" s="22"/>
      <c r="Q32" s="22"/>
      <c r="R32" s="22"/>
      <c r="S32" s="22"/>
      <c r="T32" s="22"/>
      <c r="U32" s="22"/>
      <c r="V32" s="22"/>
      <c r="W32" s="22"/>
      <c r="X32" s="22"/>
      <c r="Y32" s="22"/>
      <c r="Z32" s="22"/>
    </row>
    <row r="33" spans="2:26" x14ac:dyDescent="0.25">
      <c r="B33" s="22"/>
      <c r="C33" s="22"/>
      <c r="D33" s="22"/>
      <c r="E33" s="22"/>
      <c r="F33" s="22"/>
      <c r="G33" s="50" t="s">
        <v>6219</v>
      </c>
      <c r="H33" s="49">
        <v>1</v>
      </c>
      <c r="I33" s="56"/>
      <c r="J33" s="22"/>
      <c r="K33" s="22"/>
      <c r="L33" s="51" t="s">
        <v>6218</v>
      </c>
      <c r="M33" s="49">
        <v>1</v>
      </c>
      <c r="N33" s="22"/>
      <c r="O33" s="22"/>
      <c r="P33" s="22"/>
      <c r="Q33" s="22"/>
      <c r="R33" s="22"/>
      <c r="S33" s="22"/>
      <c r="T33" s="22"/>
      <c r="U33" s="22"/>
      <c r="V33" s="22"/>
      <c r="W33" s="22"/>
      <c r="X33" s="22"/>
      <c r="Y33" s="22"/>
      <c r="Z33" s="22"/>
    </row>
    <row r="34" spans="2:26" x14ac:dyDescent="0.25">
      <c r="B34" s="22"/>
      <c r="C34" s="22"/>
      <c r="D34" s="22"/>
      <c r="E34" s="22"/>
      <c r="F34" s="22"/>
      <c r="G34" s="52" t="s">
        <v>6215</v>
      </c>
      <c r="H34" s="49">
        <v>1</v>
      </c>
      <c r="I34" s="56"/>
      <c r="J34" s="22"/>
      <c r="K34" s="22"/>
      <c r="L34" s="53" t="s">
        <v>6216</v>
      </c>
      <c r="M34" s="49">
        <v>2</v>
      </c>
      <c r="N34" s="22"/>
      <c r="O34" s="22"/>
      <c r="P34" s="22"/>
      <c r="Q34" s="22"/>
      <c r="R34" s="22"/>
      <c r="S34" s="22"/>
      <c r="T34" s="22"/>
      <c r="U34" s="22"/>
      <c r="V34" s="22"/>
      <c r="W34" s="22"/>
      <c r="X34" s="22"/>
      <c r="Y34" s="22"/>
      <c r="Z34" s="22"/>
    </row>
    <row r="35" spans="2:26" x14ac:dyDescent="0.25">
      <c r="B35" s="22"/>
      <c r="C35" s="22"/>
      <c r="D35" s="22"/>
      <c r="E35" s="22"/>
      <c r="F35" s="22"/>
      <c r="G35" s="22"/>
      <c r="H35" s="22"/>
      <c r="I35" s="22"/>
      <c r="J35" s="22"/>
      <c r="K35" s="22"/>
      <c r="L35" s="22"/>
      <c r="M35" s="22"/>
      <c r="N35" s="22"/>
      <c r="O35" s="22"/>
      <c r="P35" s="22"/>
      <c r="Q35" s="22"/>
      <c r="R35" s="22"/>
      <c r="S35" s="22"/>
      <c r="T35" s="22"/>
      <c r="U35" s="22"/>
      <c r="V35" s="22"/>
      <c r="W35" s="22"/>
      <c r="X35" s="22"/>
      <c r="Y35" s="22"/>
      <c r="Z35" s="22"/>
    </row>
    <row r="36" spans="2:26" x14ac:dyDescent="0.25">
      <c r="B36" s="22"/>
      <c r="C36" s="22"/>
      <c r="D36" s="22"/>
      <c r="E36" s="22"/>
      <c r="F36" s="22"/>
      <c r="G36" s="45" t="s">
        <v>6268</v>
      </c>
      <c r="H36" s="46" t="s">
        <v>6269</v>
      </c>
      <c r="I36" s="62"/>
      <c r="J36" s="22"/>
      <c r="K36" s="22"/>
      <c r="L36" s="45" t="s">
        <v>6268</v>
      </c>
      <c r="M36" s="46" t="s">
        <v>6269</v>
      </c>
      <c r="N36" s="22"/>
      <c r="O36" s="22"/>
      <c r="P36" s="22"/>
      <c r="Q36" s="22"/>
      <c r="R36" s="22"/>
      <c r="S36" s="22"/>
      <c r="T36" s="22"/>
      <c r="U36" s="22"/>
      <c r="V36" s="22"/>
      <c r="W36" s="22"/>
      <c r="X36" s="22"/>
      <c r="Y36" s="22"/>
      <c r="Z36" s="22"/>
    </row>
    <row r="37" spans="2:26" x14ac:dyDescent="0.25">
      <c r="B37" s="22"/>
      <c r="C37" s="22"/>
      <c r="D37" s="22"/>
      <c r="E37" s="22"/>
      <c r="F37" s="22"/>
      <c r="G37" s="47" t="s">
        <v>6213</v>
      </c>
      <c r="H37" s="54">
        <v>24.026958456973293</v>
      </c>
      <c r="I37" s="57"/>
      <c r="J37" s="22"/>
      <c r="K37" s="22"/>
      <c r="L37" s="48" t="s">
        <v>6263</v>
      </c>
      <c r="M37" s="54">
        <v>168.08</v>
      </c>
      <c r="N37" s="22"/>
      <c r="O37" s="22"/>
      <c r="P37" s="22"/>
      <c r="Q37" s="22"/>
      <c r="R37" s="22"/>
      <c r="S37" s="22"/>
      <c r="T37" s="22"/>
      <c r="U37" s="22"/>
      <c r="V37" s="22"/>
      <c r="W37" s="22"/>
      <c r="X37" s="22"/>
      <c r="Y37" s="22"/>
      <c r="Z37" s="22"/>
    </row>
    <row r="38" spans="2:26" x14ac:dyDescent="0.25">
      <c r="B38" s="22"/>
      <c r="C38" s="22"/>
      <c r="D38" s="22"/>
      <c r="E38" s="22"/>
      <c r="F38" s="22"/>
      <c r="G38" s="50" t="s">
        <v>6219</v>
      </c>
      <c r="H38" s="54">
        <v>9.3081250000000004</v>
      </c>
      <c r="I38" s="57"/>
      <c r="J38" s="22"/>
      <c r="K38" s="22"/>
      <c r="L38" s="51" t="s">
        <v>6218</v>
      </c>
      <c r="M38" s="54">
        <v>82.4</v>
      </c>
      <c r="N38" s="22"/>
      <c r="O38" s="22"/>
      <c r="P38" s="22"/>
      <c r="Q38" s="22"/>
      <c r="R38" s="22"/>
      <c r="S38" s="22"/>
      <c r="T38" s="22"/>
      <c r="U38" s="22"/>
      <c r="V38" s="22"/>
      <c r="W38" s="22"/>
      <c r="X38" s="22"/>
      <c r="Y38" s="22"/>
      <c r="Z38" s="22"/>
    </row>
    <row r="39" spans="2:26" x14ac:dyDescent="0.25">
      <c r="B39" s="22"/>
      <c r="C39" s="22"/>
      <c r="D39" s="22"/>
      <c r="E39" s="22"/>
      <c r="F39" s="22"/>
      <c r="G39" s="52" t="s">
        <v>6215</v>
      </c>
      <c r="H39" s="54">
        <v>63.726279620852992</v>
      </c>
      <c r="I39" s="57"/>
      <c r="J39" s="22"/>
      <c r="K39" s="22"/>
      <c r="L39" s="53" t="s">
        <v>6216</v>
      </c>
      <c r="M39" s="54">
        <v>84.96</v>
      </c>
      <c r="N39" s="22"/>
      <c r="O39" s="22"/>
      <c r="P39" s="22"/>
      <c r="Q39" s="22"/>
      <c r="R39" s="22"/>
      <c r="S39" s="22"/>
      <c r="T39" s="22"/>
      <c r="U39" s="22"/>
      <c r="V39" s="22"/>
      <c r="W39" s="22"/>
      <c r="X39" s="22"/>
      <c r="Y39" s="22"/>
      <c r="Z39" s="22"/>
    </row>
    <row r="40" spans="2:26" x14ac:dyDescent="0.25">
      <c r="B40" s="22"/>
      <c r="C40" s="22"/>
      <c r="D40" s="22"/>
      <c r="E40" s="22"/>
      <c r="F40" s="22"/>
      <c r="G40" s="22"/>
      <c r="H40" s="22"/>
      <c r="I40" s="22"/>
      <c r="J40" s="22"/>
      <c r="K40" s="22"/>
      <c r="L40" s="22"/>
      <c r="M40" s="22"/>
      <c r="N40" s="22"/>
      <c r="O40" s="22"/>
      <c r="P40" s="22"/>
      <c r="Q40" s="22"/>
      <c r="R40" s="22"/>
      <c r="S40" s="22"/>
      <c r="T40" s="22"/>
      <c r="U40" s="22"/>
      <c r="V40" s="22"/>
      <c r="W40" s="22"/>
      <c r="X40" s="22"/>
      <c r="Y40" s="22"/>
      <c r="Z40" s="22"/>
    </row>
    <row r="43" spans="2:26" x14ac:dyDescent="0.25">
      <c r="B43" s="59"/>
      <c r="C43" s="59"/>
      <c r="D43" s="59"/>
      <c r="E43" s="59"/>
      <c r="F43" s="59"/>
      <c r="G43" s="59"/>
    </row>
    <row r="44" spans="2:26" x14ac:dyDescent="0.25">
      <c r="B44" s="59"/>
      <c r="C44" s="20"/>
      <c r="D44" s="58"/>
      <c r="E44" s="58"/>
      <c r="F44" s="59"/>
      <c r="G44" s="59"/>
    </row>
    <row r="45" spans="2:26" x14ac:dyDescent="0.25">
      <c r="B45" s="59"/>
      <c r="C45" s="59"/>
      <c r="D45" s="64"/>
      <c r="E45" s="64"/>
      <c r="F45" s="59"/>
      <c r="G45" s="59"/>
    </row>
    <row r="46" spans="2:26" x14ac:dyDescent="0.25">
      <c r="B46" s="59"/>
      <c r="C46" s="59"/>
      <c r="D46" s="64"/>
      <c r="E46" s="64"/>
      <c r="F46" s="59"/>
      <c r="G46" s="59"/>
    </row>
    <row r="47" spans="2:26" x14ac:dyDescent="0.25">
      <c r="B47" s="59"/>
      <c r="C47" s="59"/>
      <c r="D47" s="64"/>
      <c r="E47" s="64"/>
      <c r="F47" s="59"/>
      <c r="G47" s="59"/>
    </row>
    <row r="48" spans="2:26" x14ac:dyDescent="0.25">
      <c r="B48" s="59"/>
      <c r="C48" s="59"/>
      <c r="D48" s="59"/>
      <c r="E48" s="59"/>
      <c r="F48" s="59"/>
      <c r="G48" s="59"/>
    </row>
    <row r="49" spans="2:7" x14ac:dyDescent="0.25">
      <c r="B49" s="59"/>
      <c r="C49" s="20"/>
      <c r="D49" s="58"/>
      <c r="E49" s="58"/>
      <c r="F49" s="59"/>
      <c r="G49" s="59"/>
    </row>
    <row r="50" spans="2:7" x14ac:dyDescent="0.25">
      <c r="B50" s="59"/>
      <c r="C50" s="59"/>
      <c r="D50" s="60"/>
      <c r="E50" s="60"/>
      <c r="F50" s="59"/>
      <c r="G50" s="59"/>
    </row>
    <row r="51" spans="2:7" x14ac:dyDescent="0.25">
      <c r="B51" s="59"/>
      <c r="C51" s="59"/>
      <c r="D51" s="60"/>
      <c r="E51" s="60"/>
      <c r="F51" s="59"/>
      <c r="G51" s="59"/>
    </row>
    <row r="52" spans="2:7" x14ac:dyDescent="0.25">
      <c r="B52" s="59"/>
      <c r="C52" s="59"/>
      <c r="D52" s="60"/>
      <c r="E52" s="60"/>
      <c r="F52" s="59"/>
      <c r="G52" s="59"/>
    </row>
    <row r="53" spans="2:7" x14ac:dyDescent="0.25">
      <c r="B53" s="59"/>
      <c r="C53" s="59"/>
      <c r="D53" s="59"/>
      <c r="E53" s="59"/>
      <c r="F53" s="59"/>
      <c r="G53" s="59"/>
    </row>
    <row r="54" spans="2:7" x14ac:dyDescent="0.25">
      <c r="B54" s="59"/>
      <c r="C54" s="20"/>
      <c r="D54" s="58"/>
      <c r="E54" s="58"/>
      <c r="F54" s="59"/>
      <c r="G54" s="59"/>
    </row>
    <row r="55" spans="2:7" x14ac:dyDescent="0.25">
      <c r="B55" s="59"/>
      <c r="C55" s="59"/>
      <c r="D55" s="61"/>
      <c r="E55" s="61"/>
      <c r="F55" s="59"/>
      <c r="G55" s="59"/>
    </row>
    <row r="56" spans="2:7" x14ac:dyDescent="0.25">
      <c r="B56" s="59"/>
      <c r="C56" s="59"/>
      <c r="D56" s="61"/>
      <c r="E56" s="61"/>
      <c r="F56" s="59"/>
      <c r="G56" s="59"/>
    </row>
    <row r="57" spans="2:7" x14ac:dyDescent="0.25">
      <c r="B57" s="59"/>
      <c r="C57" s="59"/>
      <c r="D57" s="61"/>
      <c r="E57" s="61"/>
      <c r="F57" s="59"/>
      <c r="G57" s="59"/>
    </row>
  </sheetData>
  <mergeCells count="3">
    <mergeCell ref="F2:X4"/>
    <mergeCell ref="F6:X6"/>
    <mergeCell ref="F7:Y7"/>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customers</vt:lpstr>
      <vt:lpstr>products</vt:lpstr>
      <vt:lpstr>orders</vt:lpstr>
      <vt:lpstr>RFM_prep</vt:lpstr>
      <vt:lpstr>pivot_tables_orders</vt:lpstr>
      <vt:lpstr>pivot_tables_RFM</vt:lpstr>
      <vt:lpstr>dashboard_sales</vt:lpstr>
      <vt:lpstr>dashboard_RFM</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S</cp:lastModifiedBy>
  <cp:revision/>
  <dcterms:created xsi:type="dcterms:W3CDTF">2022-11-26T09:51:45Z</dcterms:created>
  <dcterms:modified xsi:type="dcterms:W3CDTF">2025-02-16T21:34:09Z</dcterms:modified>
  <cp:category/>
  <cp:contentStatus/>
</cp:coreProperties>
</file>