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9C70D66E-4642-4266-B443-D14A70BB79E1}" xr6:coauthVersionLast="47" xr6:coauthVersionMax="47" xr10:uidLastSave="{00000000-0000-0000-0000-000000000000}"/>
  <bookViews>
    <workbookView minimized="1"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86" i="18" l="1"/>
  <c r="EU86" i="18"/>
  <c r="DY86" i="18"/>
  <c r="DC83" i="18"/>
  <c r="MK83" i="18"/>
  <c r="DC71" i="18"/>
  <c r="QQ71" i="18"/>
  <c r="DC68" i="18"/>
  <c r="QQ68" i="18"/>
  <c r="DC65" i="18"/>
  <c r="QQ65" i="18"/>
  <c r="DC44" i="18"/>
  <c r="MK44" i="18"/>
  <c r="A27" i="5"/>
  <c r="A27" i="16"/>
  <c r="C16" i="4" l="1"/>
  <c r="C15" i="4"/>
  <c r="C14" i="4"/>
  <c r="C13" i="4"/>
  <c r="C12" i="4"/>
  <c r="C11" i="4"/>
  <c r="C10" i="4"/>
  <c r="C9" i="4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QJ5" i="18" l="1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QC111" i="18"/>
  <c r="PG111" i="18"/>
  <c r="OK111" i="18"/>
  <c r="NO111" i="18"/>
  <c r="MS111" i="18"/>
  <c r="LW111" i="18"/>
  <c r="LA111" i="18"/>
  <c r="QC110" i="18"/>
  <c r="PG110" i="18"/>
  <c r="OK110" i="18"/>
  <c r="NO110" i="18"/>
  <c r="MS110" i="18"/>
  <c r="LW110" i="18"/>
  <c r="LA110" i="18"/>
  <c r="QC109" i="18"/>
  <c r="PG109" i="18"/>
  <c r="OK109" i="18"/>
  <c r="NO109" i="18"/>
  <c r="MS109" i="18"/>
  <c r="LW109" i="18"/>
  <c r="LA109" i="18"/>
  <c r="QP104" i="18"/>
  <c r="PT104" i="18"/>
  <c r="PG108" i="18" s="1"/>
  <c r="OX104" i="18"/>
  <c r="OB104" i="18"/>
  <c r="NO108" i="18" s="1"/>
  <c r="NF104" i="18"/>
  <c r="MJ104" i="18"/>
  <c r="LW108" i="18" s="1"/>
  <c r="LN104" i="18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K101" i="18"/>
  <c r="LB101" i="18"/>
  <c r="KZ107" i="18" s="1"/>
  <c r="KZ101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W92" i="18"/>
  <c r="PV92" i="18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M92" i="18"/>
  <c r="ML92" i="18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QS89" i="18"/>
  <c r="QR89" i="18"/>
  <c r="QQ89" i="18"/>
  <c r="QP89" i="18"/>
  <c r="QO89" i="18"/>
  <c r="QN89" i="18"/>
  <c r="QJ89" i="18"/>
  <c r="QG89" i="18"/>
  <c r="QE89" i="18"/>
  <c r="QF89" i="18" s="1"/>
  <c r="QA89" i="18"/>
  <c r="PV89" i="18"/>
  <c r="PW89" i="18" s="1"/>
  <c r="PU89" i="18"/>
  <c r="PT89" i="18"/>
  <c r="PS89" i="18"/>
  <c r="PR89" i="18"/>
  <c r="PN89" i="18"/>
  <c r="PK89" i="18"/>
  <c r="PI89" i="18"/>
  <c r="PJ89" i="18" s="1"/>
  <c r="PE89" i="18"/>
  <c r="PA89" i="18"/>
  <c r="OZ89" i="18"/>
  <c r="OY89" i="18"/>
  <c r="OX89" i="18"/>
  <c r="OW89" i="18"/>
  <c r="OV89" i="18"/>
  <c r="OR89" i="18"/>
  <c r="OO89" i="18"/>
  <c r="OM89" i="18"/>
  <c r="ON89" i="18" s="1"/>
  <c r="OI89" i="18"/>
  <c r="OD89" i="18"/>
  <c r="OE89" i="18" s="1"/>
  <c r="OC89" i="18"/>
  <c r="OB89" i="18"/>
  <c r="OA89" i="18"/>
  <c r="NZ89" i="18"/>
  <c r="NV89" i="18"/>
  <c r="NS89" i="18"/>
  <c r="NQ89" i="18"/>
  <c r="NR89" i="18" s="1"/>
  <c r="NU89" i="18" s="1"/>
  <c r="NM89" i="18"/>
  <c r="NH89" i="18"/>
  <c r="NI89" i="18" s="1"/>
  <c r="NG89" i="18"/>
  <c r="NF89" i="18"/>
  <c r="NE89" i="18"/>
  <c r="ND89" i="18"/>
  <c r="MZ89" i="18"/>
  <c r="MW89" i="18"/>
  <c r="MU89" i="18"/>
  <c r="MV89" i="18" s="1"/>
  <c r="MQ89" i="18"/>
  <c r="ML89" i="18"/>
  <c r="MM89" i="18" s="1"/>
  <c r="MK89" i="18"/>
  <c r="MJ89" i="18"/>
  <c r="MI89" i="18"/>
  <c r="MH89" i="18"/>
  <c r="MD89" i="18"/>
  <c r="MA89" i="18"/>
  <c r="LY89" i="18"/>
  <c r="LZ89" i="18" s="1"/>
  <c r="LU89" i="18"/>
  <c r="LQ89" i="18"/>
  <c r="LP89" i="18"/>
  <c r="LO89" i="18"/>
  <c r="LN89" i="18"/>
  <c r="LM89" i="18"/>
  <c r="LL89" i="18"/>
  <c r="LH89" i="18"/>
  <c r="LE89" i="18"/>
  <c r="LC89" i="18"/>
  <c r="LD89" i="18" s="1"/>
  <c r="KY89" i="18"/>
  <c r="QR88" i="18"/>
  <c r="QS88" i="18" s="1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O87" i="18"/>
  <c r="OM87" i="18"/>
  <c r="ON87" i="18" s="1"/>
  <c r="OQ87" i="18" s="1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QR86" i="18"/>
  <c r="QP86" i="18"/>
  <c r="QO86" i="18"/>
  <c r="QQ86" i="18" s="1"/>
  <c r="QN86" i="18"/>
  <c r="QJ86" i="18"/>
  <c r="QG86" i="18"/>
  <c r="QE86" i="18"/>
  <c r="QF86" i="18" s="1"/>
  <c r="QA86" i="18"/>
  <c r="PW86" i="18"/>
  <c r="PV86" i="18"/>
  <c r="PU86" i="18"/>
  <c r="PT86" i="18"/>
  <c r="PS86" i="18"/>
  <c r="PR86" i="18"/>
  <c r="PN86" i="18"/>
  <c r="PK86" i="18"/>
  <c r="PI86" i="18"/>
  <c r="PJ86" i="18" s="1"/>
  <c r="PE86" i="18"/>
  <c r="OZ86" i="18"/>
  <c r="PA86" i="18" s="1"/>
  <c r="OY86" i="18"/>
  <c r="OX86" i="18"/>
  <c r="OW86" i="18"/>
  <c r="OV86" i="18"/>
  <c r="OR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S86" i="18"/>
  <c r="NR86" i="18"/>
  <c r="NQ86" i="18"/>
  <c r="NM86" i="18"/>
  <c r="NH86" i="18"/>
  <c r="NI86" i="18" s="1"/>
  <c r="NG86" i="18"/>
  <c r="NF86" i="18"/>
  <c r="NE86" i="18"/>
  <c r="ND86" i="18"/>
  <c r="MZ86" i="18"/>
  <c r="MY86" i="18"/>
  <c r="MW86" i="18"/>
  <c r="MV86" i="18"/>
  <c r="MU86" i="18"/>
  <c r="ML86" i="18"/>
  <c r="MM86" i="18" s="1"/>
  <c r="MJ86" i="18"/>
  <c r="MI86" i="18"/>
  <c r="MK86" i="18" s="1"/>
  <c r="MH86" i="18"/>
  <c r="MD86" i="18"/>
  <c r="MA86" i="18"/>
  <c r="LY86" i="18"/>
  <c r="LZ86" i="18" s="1"/>
  <c r="LU86" i="18"/>
  <c r="LP86" i="18"/>
  <c r="LN86" i="18"/>
  <c r="LM86" i="18"/>
  <c r="LO86" i="18" s="1"/>
  <c r="LL86" i="18"/>
  <c r="LH86" i="18"/>
  <c r="LE86" i="18"/>
  <c r="LC86" i="18"/>
  <c r="LD86" i="18" s="1"/>
  <c r="LG86" i="18" s="1"/>
  <c r="KY86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O85" i="18"/>
  <c r="OM85" i="18"/>
  <c r="ON85" i="18" s="1"/>
  <c r="OQ85" i="18" s="1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QR84" i="18"/>
  <c r="QS84" i="18" s="1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QR83" i="18"/>
  <c r="QS83" i="18" s="1"/>
  <c r="QQ83" i="18"/>
  <c r="QP83" i="18"/>
  <c r="QO83" i="18"/>
  <c r="QN83" i="18"/>
  <c r="QJ83" i="18"/>
  <c r="QG83" i="18"/>
  <c r="QE83" i="18"/>
  <c r="QF83" i="18" s="1"/>
  <c r="QA83" i="18"/>
  <c r="PV83" i="18"/>
  <c r="PW83" i="18" s="1"/>
  <c r="PU83" i="18"/>
  <c r="PT83" i="18"/>
  <c r="PS83" i="18"/>
  <c r="PR83" i="18"/>
  <c r="PN83" i="18"/>
  <c r="PK83" i="18"/>
  <c r="PI83" i="18"/>
  <c r="PJ83" i="18" s="1"/>
  <c r="PE83" i="18"/>
  <c r="PA83" i="18"/>
  <c r="OZ83" i="18"/>
  <c r="OY83" i="18"/>
  <c r="OX83" i="18"/>
  <c r="OW83" i="18"/>
  <c r="OV83" i="18"/>
  <c r="OR83" i="18"/>
  <c r="OO83" i="18"/>
  <c r="ON83" i="18"/>
  <c r="OM83" i="18"/>
  <c r="OI83" i="18"/>
  <c r="OD83" i="18"/>
  <c r="OE83" i="18" s="1"/>
  <c r="OC83" i="18"/>
  <c r="OB83" i="18"/>
  <c r="OA83" i="18"/>
  <c r="NZ83" i="18"/>
  <c r="NV83" i="18"/>
  <c r="NS83" i="18"/>
  <c r="NR83" i="18"/>
  <c r="NU83" i="18" s="1"/>
  <c r="NQ83" i="18"/>
  <c r="NM83" i="18"/>
  <c r="NH83" i="18"/>
  <c r="NI83" i="18" s="1"/>
  <c r="NG83" i="18"/>
  <c r="NF83" i="18"/>
  <c r="NE83" i="18"/>
  <c r="ND83" i="18"/>
  <c r="MZ83" i="18"/>
  <c r="MY83" i="18"/>
  <c r="MW83" i="18"/>
  <c r="MV83" i="18"/>
  <c r="MU83" i="18"/>
  <c r="ML83" i="18"/>
  <c r="MJ83" i="18"/>
  <c r="MI83" i="18"/>
  <c r="MH83" i="18"/>
  <c r="MD83" i="18"/>
  <c r="MA83" i="18"/>
  <c r="LY83" i="18"/>
  <c r="LZ83" i="18" s="1"/>
  <c r="LU83" i="18"/>
  <c r="LQ83" i="18"/>
  <c r="LP83" i="18"/>
  <c r="LO83" i="18"/>
  <c r="LN83" i="18"/>
  <c r="LM83" i="18"/>
  <c r="LL83" i="18"/>
  <c r="LH83" i="18"/>
  <c r="LE83" i="18"/>
  <c r="LC83" i="18"/>
  <c r="LD83" i="18" s="1"/>
  <c r="KY83" i="18"/>
  <c r="QR82" i="18"/>
  <c r="QS82" i="18" s="1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NH82" i="18"/>
  <c r="NI82" i="18" s="1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E82" i="18"/>
  <c r="LC82" i="18"/>
  <c r="LD82" i="18" s="1"/>
  <c r="LG82" i="18" s="1"/>
  <c r="KY82" i="18"/>
  <c r="QR81" i="18"/>
  <c r="QS81" i="18" s="1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E81" i="18"/>
  <c r="LC81" i="18"/>
  <c r="LD81" i="18" s="1"/>
  <c r="KY81" i="18"/>
  <c r="QR80" i="18"/>
  <c r="QS80" i="18" s="1"/>
  <c r="QQ80" i="18"/>
  <c r="QP80" i="18"/>
  <c r="QO80" i="18"/>
  <c r="QN80" i="18"/>
  <c r="QJ80" i="18"/>
  <c r="QI80" i="18"/>
  <c r="QG80" i="18"/>
  <c r="QF80" i="18"/>
  <c r="QE80" i="18"/>
  <c r="PW80" i="18"/>
  <c r="PV80" i="18"/>
  <c r="PU80" i="18"/>
  <c r="PT80" i="18"/>
  <c r="PS80" i="18"/>
  <c r="PR80" i="18"/>
  <c r="PN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E80" i="18"/>
  <c r="OD80" i="18"/>
  <c r="OC80" i="18"/>
  <c r="OB80" i="18"/>
  <c r="OA80" i="18"/>
  <c r="NZ80" i="18"/>
  <c r="NV80" i="18"/>
  <c r="NS80" i="18"/>
  <c r="NQ80" i="18"/>
  <c r="NR80" i="18" s="1"/>
  <c r="NU80" i="18" s="1"/>
  <c r="NH80" i="18"/>
  <c r="NI80" i="18" s="1"/>
  <c r="NG80" i="18"/>
  <c r="NF80" i="18"/>
  <c r="NE80" i="18"/>
  <c r="ND80" i="18"/>
  <c r="MZ80" i="18"/>
  <c r="MY80" i="18"/>
  <c r="MW80" i="18"/>
  <c r="MV80" i="18"/>
  <c r="MU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QR77" i="18"/>
  <c r="QS77" i="18" s="1"/>
  <c r="QQ77" i="18"/>
  <c r="QP77" i="18"/>
  <c r="QO77" i="18"/>
  <c r="QN77" i="18"/>
  <c r="QJ77" i="18"/>
  <c r="QG77" i="18"/>
  <c r="QE77" i="18"/>
  <c r="QF77" i="18" s="1"/>
  <c r="QA77" i="18"/>
  <c r="PV77" i="18"/>
  <c r="PW77" i="18" s="1"/>
  <c r="PU77" i="18"/>
  <c r="PT77" i="18"/>
  <c r="PS77" i="18"/>
  <c r="PR77" i="18"/>
  <c r="PN77" i="18"/>
  <c r="PM77" i="18"/>
  <c r="PK77" i="18"/>
  <c r="PJ77" i="18"/>
  <c r="PI77" i="18"/>
  <c r="PA77" i="18"/>
  <c r="OZ77" i="18"/>
  <c r="OY77" i="18"/>
  <c r="OX77" i="18"/>
  <c r="OW77" i="18"/>
  <c r="OV77" i="18"/>
  <c r="OR77" i="18"/>
  <c r="OO77" i="18"/>
  <c r="OM77" i="18"/>
  <c r="ON77" i="18" s="1"/>
  <c r="OI77" i="18"/>
  <c r="OD77" i="18"/>
  <c r="OE77" i="18" s="1"/>
  <c r="OC77" i="18"/>
  <c r="OB77" i="18"/>
  <c r="OA77" i="18"/>
  <c r="NZ77" i="18"/>
  <c r="NV77" i="18"/>
  <c r="NS77" i="18"/>
  <c r="NQ77" i="18"/>
  <c r="NR77" i="18" s="1"/>
  <c r="NM77" i="18"/>
  <c r="NH77" i="18"/>
  <c r="NI77" i="18" s="1"/>
  <c r="NG77" i="18"/>
  <c r="NF77" i="18"/>
  <c r="NE77" i="18"/>
  <c r="ND77" i="18"/>
  <c r="MZ77" i="18"/>
  <c r="MY77" i="18"/>
  <c r="MW77" i="18"/>
  <c r="MV77" i="18"/>
  <c r="MU77" i="18"/>
  <c r="ML77" i="18"/>
  <c r="MM77" i="18" s="1"/>
  <c r="MK77" i="18"/>
  <c r="MJ77" i="18"/>
  <c r="MI77" i="18"/>
  <c r="MH77" i="18"/>
  <c r="MD77" i="18"/>
  <c r="MA77" i="18"/>
  <c r="LY77" i="18"/>
  <c r="LZ77" i="18" s="1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K76" i="18"/>
  <c r="PI76" i="18"/>
  <c r="PJ76" i="18" s="1"/>
  <c r="PM76" i="18" s="1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E76" i="18"/>
  <c r="LC76" i="18"/>
  <c r="LD76" i="18" s="1"/>
  <c r="LG76" i="18" s="1"/>
  <c r="KY76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K75" i="18"/>
  <c r="PI75" i="18"/>
  <c r="PJ75" i="18" s="1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S75" i="18"/>
  <c r="NQ75" i="18"/>
  <c r="NR75" i="18" s="1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E75" i="18"/>
  <c r="LD75" i="18"/>
  <c r="LC75" i="18"/>
  <c r="KY75" i="18"/>
  <c r="QR74" i="18"/>
  <c r="QS74" i="18" s="1"/>
  <c r="QQ74" i="18"/>
  <c r="QP74" i="18"/>
  <c r="QO74" i="18"/>
  <c r="QN74" i="18"/>
  <c r="QJ74" i="18"/>
  <c r="QG74" i="18"/>
  <c r="QE74" i="18"/>
  <c r="QF74" i="18" s="1"/>
  <c r="QA74" i="18"/>
  <c r="PV74" i="18"/>
  <c r="PW74" i="18" s="1"/>
  <c r="PU74" i="18"/>
  <c r="PT74" i="18"/>
  <c r="PS74" i="18"/>
  <c r="PR74" i="18"/>
  <c r="PN74" i="18"/>
  <c r="PK74" i="18"/>
  <c r="PI74" i="18"/>
  <c r="PJ74" i="18" s="1"/>
  <c r="PE74" i="18"/>
  <c r="OZ74" i="18"/>
  <c r="PA74" i="18" s="1"/>
  <c r="OY74" i="18"/>
  <c r="OX74" i="18"/>
  <c r="OW74" i="18"/>
  <c r="OV74" i="18"/>
  <c r="OR74" i="18"/>
  <c r="OO74" i="18"/>
  <c r="ON74" i="18"/>
  <c r="OM74" i="18"/>
  <c r="OI74" i="18"/>
  <c r="OE74" i="18"/>
  <c r="OD74" i="18"/>
  <c r="OC74" i="18"/>
  <c r="OB74" i="18"/>
  <c r="OA74" i="18"/>
  <c r="NZ74" i="18"/>
  <c r="NV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Y74" i="18"/>
  <c r="MW74" i="18"/>
  <c r="MV74" i="18"/>
  <c r="MU74" i="18"/>
  <c r="ML74" i="18"/>
  <c r="MM74" i="18" s="1"/>
  <c r="MK74" i="18"/>
  <c r="MJ74" i="18"/>
  <c r="MI74" i="18"/>
  <c r="MH74" i="18"/>
  <c r="MD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E74" i="18"/>
  <c r="LC74" i="18"/>
  <c r="LD74" i="18" s="1"/>
  <c r="KY74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QR71" i="18"/>
  <c r="QP71" i="18"/>
  <c r="QO71" i="18"/>
  <c r="QN71" i="18"/>
  <c r="QJ71" i="18"/>
  <c r="QG71" i="18"/>
  <c r="QE71" i="18"/>
  <c r="QF71" i="18" s="1"/>
  <c r="QA71" i="18"/>
  <c r="PV71" i="18"/>
  <c r="PW71" i="18" s="1"/>
  <c r="PU71" i="18"/>
  <c r="PT71" i="18"/>
  <c r="PS71" i="18"/>
  <c r="PR71" i="18"/>
  <c r="PN71" i="18"/>
  <c r="PK71" i="18"/>
  <c r="PI71" i="18"/>
  <c r="PJ71" i="18" s="1"/>
  <c r="PE71" i="18"/>
  <c r="PA71" i="18"/>
  <c r="OZ71" i="18"/>
  <c r="OY71" i="18"/>
  <c r="OX71" i="18"/>
  <c r="OW71" i="18"/>
  <c r="OV71" i="18"/>
  <c r="OR71" i="18"/>
  <c r="OO71" i="18"/>
  <c r="OM71" i="18"/>
  <c r="ON71" i="18" s="1"/>
  <c r="OI71" i="18"/>
  <c r="OD71" i="18"/>
  <c r="OE71" i="18" s="1"/>
  <c r="OC71" i="18"/>
  <c r="OB71" i="18"/>
  <c r="OA71" i="18"/>
  <c r="NZ71" i="18"/>
  <c r="NV71" i="18"/>
  <c r="NS71" i="18"/>
  <c r="NQ71" i="18"/>
  <c r="NR71" i="18" s="1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L71" i="18"/>
  <c r="MM71" i="18" s="1"/>
  <c r="MK71" i="18"/>
  <c r="MJ71" i="18"/>
  <c r="MI71" i="18"/>
  <c r="MH71" i="18"/>
  <c r="MD71" i="18"/>
  <c r="MA71" i="18"/>
  <c r="LZ71" i="18"/>
  <c r="LY71" i="18"/>
  <c r="LU71" i="18"/>
  <c r="LP71" i="18"/>
  <c r="LQ71" i="18" s="1"/>
  <c r="LO71" i="18"/>
  <c r="LN71" i="18"/>
  <c r="LM71" i="18"/>
  <c r="LL71" i="18"/>
  <c r="LH71" i="18"/>
  <c r="LE71" i="18"/>
  <c r="LC71" i="18"/>
  <c r="LD71" i="18" s="1"/>
  <c r="KY71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H69" i="18"/>
  <c r="NI69" i="18" s="1"/>
  <c r="NG69" i="18"/>
  <c r="NF69" i="18"/>
  <c r="NE69" i="18"/>
  <c r="ND69" i="18"/>
  <c r="MZ69" i="18"/>
  <c r="MY69" i="18"/>
  <c r="MW69" i="18"/>
  <c r="MV69" i="18"/>
  <c r="MU69" i="18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QR68" i="18"/>
  <c r="QP68" i="18"/>
  <c r="QO68" i="18"/>
  <c r="QN68" i="18"/>
  <c r="QJ68" i="18"/>
  <c r="QG68" i="18"/>
  <c r="QE68" i="18"/>
  <c r="QF68" i="18" s="1"/>
  <c r="QA68" i="18"/>
  <c r="PW68" i="18"/>
  <c r="PV68" i="18"/>
  <c r="PU68" i="18"/>
  <c r="PT68" i="18"/>
  <c r="PS68" i="18"/>
  <c r="PR68" i="18"/>
  <c r="PN68" i="18"/>
  <c r="PK68" i="18"/>
  <c r="PI68" i="18"/>
  <c r="PJ68" i="18" s="1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D68" i="18"/>
  <c r="OE68" i="18" s="1"/>
  <c r="OC68" i="18"/>
  <c r="OB68" i="18"/>
  <c r="OA68" i="18"/>
  <c r="NZ68" i="18"/>
  <c r="NV68" i="18"/>
  <c r="NS68" i="18"/>
  <c r="NQ68" i="18"/>
  <c r="NR68" i="18" s="1"/>
  <c r="NM68" i="18"/>
  <c r="NH68" i="18"/>
  <c r="NI68" i="18" s="1"/>
  <c r="NG68" i="18"/>
  <c r="NF68" i="18"/>
  <c r="NE68" i="18"/>
  <c r="ND68" i="18"/>
  <c r="MZ68" i="18"/>
  <c r="MY68" i="18"/>
  <c r="MW68" i="18"/>
  <c r="MV68" i="18"/>
  <c r="MU68" i="18"/>
  <c r="ML68" i="18"/>
  <c r="MM68" i="18" s="1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E68" i="18"/>
  <c r="LC68" i="18"/>
  <c r="LD68" i="18" s="1"/>
  <c r="KY68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QR66" i="18"/>
  <c r="QS66" i="18" s="1"/>
  <c r="QQ66" i="18"/>
  <c r="QP66" i="18"/>
  <c r="QO66" i="18"/>
  <c r="QN66" i="18"/>
  <c r="QJ66" i="18"/>
  <c r="QI66" i="18"/>
  <c r="QG66" i="18"/>
  <c r="QF66" i="18"/>
  <c r="QE66" i="18"/>
  <c r="QA66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O66" i="18"/>
  <c r="ON66" i="18"/>
  <c r="OQ66" i="18" s="1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QR65" i="18"/>
  <c r="QP65" i="18"/>
  <c r="QO65" i="18"/>
  <c r="QN65" i="18"/>
  <c r="QJ65" i="18"/>
  <c r="QG65" i="18"/>
  <c r="QE65" i="18"/>
  <c r="QF65" i="18" s="1"/>
  <c r="QA65" i="18"/>
  <c r="PV65" i="18"/>
  <c r="PW65" i="18" s="1"/>
  <c r="PU65" i="18"/>
  <c r="PT65" i="18"/>
  <c r="PS65" i="18"/>
  <c r="PR65" i="18"/>
  <c r="PN65" i="18"/>
  <c r="PK65" i="18"/>
  <c r="PI65" i="18"/>
  <c r="PJ65" i="18" s="1"/>
  <c r="PE65" i="18"/>
  <c r="PA65" i="18"/>
  <c r="OZ65" i="18"/>
  <c r="OY65" i="18"/>
  <c r="OX65" i="18"/>
  <c r="OW65" i="18"/>
  <c r="OV65" i="18"/>
  <c r="OR65" i="18"/>
  <c r="OO65" i="18"/>
  <c r="OM65" i="18"/>
  <c r="ON65" i="18" s="1"/>
  <c r="OI65" i="18"/>
  <c r="OD65" i="18"/>
  <c r="OE65" i="18" s="1"/>
  <c r="OC65" i="18"/>
  <c r="OB65" i="18"/>
  <c r="OA65" i="18"/>
  <c r="NZ65" i="18"/>
  <c r="NV65" i="18"/>
  <c r="NS65" i="18"/>
  <c r="NR65" i="18"/>
  <c r="NQ65" i="18"/>
  <c r="NM65" i="18"/>
  <c r="NH65" i="18"/>
  <c r="NI65" i="18" s="1"/>
  <c r="NG65" i="18"/>
  <c r="NF65" i="18"/>
  <c r="NE65" i="18"/>
  <c r="ND65" i="18"/>
  <c r="MZ65" i="18"/>
  <c r="MW65" i="18"/>
  <c r="MU65" i="18"/>
  <c r="MV65" i="18" s="1"/>
  <c r="MQ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Q65" i="18"/>
  <c r="LP65" i="18"/>
  <c r="LO65" i="18"/>
  <c r="LN65" i="18"/>
  <c r="LM65" i="18"/>
  <c r="LL65" i="18"/>
  <c r="LH65" i="18"/>
  <c r="LE65" i="18"/>
  <c r="LC65" i="18"/>
  <c r="LD65" i="18" s="1"/>
  <c r="KY65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O64" i="18"/>
  <c r="ON64" i="18"/>
  <c r="OQ64" i="18" s="1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QR63" i="18"/>
  <c r="QS63" i="18" s="1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O63" i="18"/>
  <c r="OM63" i="18"/>
  <c r="ON63" i="18" s="1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H63" i="18"/>
  <c r="NI63" i="18" s="1"/>
  <c r="NG63" i="18"/>
  <c r="NF63" i="18"/>
  <c r="NE63" i="18"/>
  <c r="ND63" i="18"/>
  <c r="MZ63" i="18"/>
  <c r="MY63" i="18"/>
  <c r="MW63" i="18"/>
  <c r="MV63" i="18"/>
  <c r="MU63" i="18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QR62" i="18"/>
  <c r="QS62" i="18" s="1"/>
  <c r="QQ62" i="18"/>
  <c r="QP62" i="18"/>
  <c r="QO62" i="18"/>
  <c r="QN62" i="18"/>
  <c r="QJ62" i="18"/>
  <c r="QG62" i="18"/>
  <c r="QE62" i="18"/>
  <c r="QF62" i="18" s="1"/>
  <c r="QA62" i="18"/>
  <c r="PV62" i="18"/>
  <c r="PW62" i="18" s="1"/>
  <c r="PU62" i="18"/>
  <c r="PT62" i="18"/>
  <c r="PS62" i="18"/>
  <c r="PR62" i="18"/>
  <c r="PN62" i="18"/>
  <c r="PK62" i="18"/>
  <c r="PI62" i="18"/>
  <c r="PJ62" i="18" s="1"/>
  <c r="PM62" i="18" s="1"/>
  <c r="PE62" i="18"/>
  <c r="OZ62" i="18"/>
  <c r="PA62" i="18" s="1"/>
  <c r="OY62" i="18"/>
  <c r="OX62" i="18"/>
  <c r="OW62" i="18"/>
  <c r="OV62" i="18"/>
  <c r="OR62" i="18"/>
  <c r="OO62" i="18"/>
  <c r="OM62" i="18"/>
  <c r="ON62" i="18" s="1"/>
  <c r="OI62" i="18"/>
  <c r="OD62" i="18"/>
  <c r="OE62" i="18" s="1"/>
  <c r="OC62" i="18"/>
  <c r="OB62" i="18"/>
  <c r="OA62" i="18"/>
  <c r="NZ62" i="18"/>
  <c r="NV62" i="18"/>
  <c r="NS62" i="18"/>
  <c r="NQ62" i="18"/>
  <c r="NR62" i="18" s="1"/>
  <c r="NM62" i="18"/>
  <c r="NH62" i="18"/>
  <c r="NI62" i="18" s="1"/>
  <c r="NG62" i="18"/>
  <c r="NF62" i="18"/>
  <c r="NE62" i="18"/>
  <c r="ND62" i="18"/>
  <c r="MZ62" i="18"/>
  <c r="MW62" i="18"/>
  <c r="MU62" i="18"/>
  <c r="MV62" i="18" s="1"/>
  <c r="MQ62" i="18"/>
  <c r="ML62" i="18"/>
  <c r="MM62" i="18" s="1"/>
  <c r="MK62" i="18"/>
  <c r="MJ62" i="18"/>
  <c r="MI62" i="18"/>
  <c r="MH62" i="18"/>
  <c r="MD62" i="18"/>
  <c r="MC62" i="18"/>
  <c r="MA62" i="18"/>
  <c r="LZ62" i="18"/>
  <c r="LY62" i="18"/>
  <c r="LP62" i="18"/>
  <c r="LQ62" i="18" s="1"/>
  <c r="LO62" i="18"/>
  <c r="LN62" i="18"/>
  <c r="LM62" i="18"/>
  <c r="LL62" i="18"/>
  <c r="LH62" i="18"/>
  <c r="LG62" i="18"/>
  <c r="LE62" i="18"/>
  <c r="LD62" i="18"/>
  <c r="LC62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U61" i="18"/>
  <c r="NS61" i="18"/>
  <c r="NR61" i="18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U60" i="18"/>
  <c r="NS60" i="18"/>
  <c r="NR60" i="18"/>
  <c r="NQ60" i="18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QS59" i="18"/>
  <c r="QR59" i="18"/>
  <c r="QQ59" i="18"/>
  <c r="QP59" i="18"/>
  <c r="QO59" i="18"/>
  <c r="QN59" i="18"/>
  <c r="QJ59" i="18"/>
  <c r="QG59" i="18"/>
  <c r="QE59" i="18"/>
  <c r="QF59" i="18" s="1"/>
  <c r="QI59" i="18" s="1"/>
  <c r="QA59" i="18"/>
  <c r="PV59" i="18"/>
  <c r="PW59" i="18" s="1"/>
  <c r="PU59" i="18"/>
  <c r="PT59" i="18"/>
  <c r="PS59" i="18"/>
  <c r="PR59" i="18"/>
  <c r="PN59" i="18"/>
  <c r="PK59" i="18"/>
  <c r="PJ59" i="18"/>
  <c r="PI59" i="18"/>
  <c r="PE59" i="18"/>
  <c r="OZ59" i="18"/>
  <c r="PA59" i="18" s="1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S59" i="18"/>
  <c r="NQ59" i="18"/>
  <c r="NR59" i="18" s="1"/>
  <c r="NU59" i="18" s="1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C59" i="18"/>
  <c r="MA59" i="18"/>
  <c r="LZ59" i="18"/>
  <c r="LY59" i="18"/>
  <c r="LP59" i="18"/>
  <c r="LQ59" i="18" s="1"/>
  <c r="LO59" i="18"/>
  <c r="LN59" i="18"/>
  <c r="LM59" i="18"/>
  <c r="LL59" i="18"/>
  <c r="LH59" i="18"/>
  <c r="LG59" i="18"/>
  <c r="LE59" i="18"/>
  <c r="LD59" i="18"/>
  <c r="LC59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L58" i="18"/>
  <c r="MM58" i="18" s="1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O57" i="18"/>
  <c r="OM57" i="18"/>
  <c r="ON57" i="18" s="1"/>
  <c r="OQ57" i="18" s="1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H57" i="18"/>
  <c r="NI57" i="18" s="1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QR56" i="18"/>
  <c r="QS56" i="18" s="1"/>
  <c r="QQ56" i="18"/>
  <c r="QP56" i="18"/>
  <c r="QO56" i="18"/>
  <c r="QN56" i="18"/>
  <c r="QJ56" i="18"/>
  <c r="QI56" i="18"/>
  <c r="QG56" i="18"/>
  <c r="QF56" i="18"/>
  <c r="QE56" i="18"/>
  <c r="PV56" i="18"/>
  <c r="PW56" i="18" s="1"/>
  <c r="PU56" i="18"/>
  <c r="PT56" i="18"/>
  <c r="PS56" i="18"/>
  <c r="PR56" i="18"/>
  <c r="PN56" i="18"/>
  <c r="PM56" i="18"/>
  <c r="PK56" i="18"/>
  <c r="PJ56" i="18"/>
  <c r="PI56" i="18"/>
  <c r="OZ56" i="18"/>
  <c r="PA56" i="18" s="1"/>
  <c r="OY56" i="18"/>
  <c r="OX56" i="18"/>
  <c r="OW56" i="18"/>
  <c r="OV56" i="18"/>
  <c r="OR56" i="18"/>
  <c r="OO56" i="18"/>
  <c r="OM56" i="18"/>
  <c r="ON56" i="18" s="1"/>
  <c r="OI56" i="18"/>
  <c r="OD56" i="18"/>
  <c r="OE56" i="18" s="1"/>
  <c r="OC56" i="18"/>
  <c r="OB56" i="18"/>
  <c r="OA56" i="18"/>
  <c r="NZ56" i="18"/>
  <c r="NV56" i="18"/>
  <c r="NU56" i="18"/>
  <c r="NS56" i="18"/>
  <c r="NR56" i="18"/>
  <c r="NQ56" i="18"/>
  <c r="NH56" i="18"/>
  <c r="NI56" i="18" s="1"/>
  <c r="NG56" i="18"/>
  <c r="NF56" i="18"/>
  <c r="NE56" i="18"/>
  <c r="ND56" i="18"/>
  <c r="MZ56" i="18"/>
  <c r="MW56" i="18"/>
  <c r="MV56" i="18"/>
  <c r="MU56" i="18"/>
  <c r="MQ56" i="18"/>
  <c r="MM56" i="18"/>
  <c r="ML56" i="18"/>
  <c r="MK56" i="18"/>
  <c r="MJ56" i="18"/>
  <c r="MI56" i="18"/>
  <c r="MH56" i="18"/>
  <c r="MD56" i="18"/>
  <c r="MA56" i="18"/>
  <c r="LY56" i="18"/>
  <c r="LZ56" i="18" s="1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QR55" i="18"/>
  <c r="QS55" i="18" s="1"/>
  <c r="QQ55" i="18"/>
  <c r="QP55" i="18"/>
  <c r="QO55" i="18"/>
  <c r="QN55" i="18"/>
  <c r="QJ55" i="18"/>
  <c r="QI55" i="18"/>
  <c r="QG55" i="18"/>
  <c r="QF55" i="18"/>
  <c r="QE55" i="18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QR54" i="18"/>
  <c r="QS54" i="18" s="1"/>
  <c r="QQ54" i="18"/>
  <c r="QP54" i="18"/>
  <c r="QO54" i="18"/>
  <c r="QN54" i="18"/>
  <c r="QJ54" i="18"/>
  <c r="QG54" i="18"/>
  <c r="QE54" i="18"/>
  <c r="QF54" i="18" s="1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E54" i="18"/>
  <c r="LC54" i="18"/>
  <c r="LD54" i="18" s="1"/>
  <c r="LG54" i="18" s="1"/>
  <c r="KY54" i="18"/>
  <c r="QS53" i="18"/>
  <c r="QR53" i="18"/>
  <c r="QQ53" i="18"/>
  <c r="QP53" i="18"/>
  <c r="QO53" i="18"/>
  <c r="QN53" i="18"/>
  <c r="QJ53" i="18"/>
  <c r="QG53" i="18"/>
  <c r="QE53" i="18"/>
  <c r="QF53" i="18" s="1"/>
  <c r="QA53" i="18"/>
  <c r="PV53" i="18"/>
  <c r="PW53" i="18" s="1"/>
  <c r="PU53" i="18"/>
  <c r="PT53" i="18"/>
  <c r="PS53" i="18"/>
  <c r="PR53" i="18"/>
  <c r="PN53" i="18"/>
  <c r="PK53" i="18"/>
  <c r="PI53" i="18"/>
  <c r="PJ53" i="18" s="1"/>
  <c r="PE53" i="18"/>
  <c r="OZ53" i="18"/>
  <c r="PA53" i="18" s="1"/>
  <c r="OY53" i="18"/>
  <c r="OX53" i="18"/>
  <c r="OW53" i="18"/>
  <c r="OV53" i="18"/>
  <c r="OR53" i="18"/>
  <c r="OO53" i="18"/>
  <c r="OM53" i="18"/>
  <c r="ON53" i="18" s="1"/>
  <c r="OI53" i="18"/>
  <c r="OD53" i="18"/>
  <c r="OE53" i="18" s="1"/>
  <c r="OC53" i="18"/>
  <c r="OB53" i="18"/>
  <c r="OA53" i="18"/>
  <c r="NZ53" i="18"/>
  <c r="NV53" i="18"/>
  <c r="NS53" i="18"/>
  <c r="NR53" i="18"/>
  <c r="NU53" i="18" s="1"/>
  <c r="NQ53" i="18"/>
  <c r="NM53" i="18"/>
  <c r="NI53" i="18"/>
  <c r="NH53" i="18"/>
  <c r="NG53" i="18"/>
  <c r="NF53" i="18"/>
  <c r="NE53" i="18"/>
  <c r="ND53" i="18"/>
  <c r="MZ53" i="18"/>
  <c r="MW53" i="18"/>
  <c r="MU53" i="18"/>
  <c r="MV53" i="18" s="1"/>
  <c r="MQ53" i="18"/>
  <c r="ML53" i="18"/>
  <c r="MM53" i="18" s="1"/>
  <c r="MK53" i="18"/>
  <c r="MJ53" i="18"/>
  <c r="MI53" i="18"/>
  <c r="MH53" i="18"/>
  <c r="MD53" i="18"/>
  <c r="MA53" i="18"/>
  <c r="LY53" i="18"/>
  <c r="LZ53" i="18" s="1"/>
  <c r="LU53" i="18"/>
  <c r="LQ53" i="18"/>
  <c r="LP53" i="18"/>
  <c r="LO53" i="18"/>
  <c r="LN53" i="18"/>
  <c r="LM53" i="18"/>
  <c r="LL53" i="18"/>
  <c r="LH53" i="18"/>
  <c r="LE53" i="18"/>
  <c r="LC53" i="18"/>
  <c r="LD53" i="18" s="1"/>
  <c r="KY53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QR51" i="18"/>
  <c r="QS51" i="18" s="1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NH51" i="18"/>
  <c r="NI51" i="18" s="1"/>
  <c r="NG51" i="18"/>
  <c r="NF51" i="18"/>
  <c r="NE51" i="18"/>
  <c r="ND51" i="18"/>
  <c r="MZ51" i="18"/>
  <c r="MY51" i="18"/>
  <c r="MW51" i="18"/>
  <c r="MV51" i="18"/>
  <c r="MU51" i="18"/>
  <c r="MQ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QR50" i="18"/>
  <c r="QS50" i="18" s="1"/>
  <c r="QQ50" i="18"/>
  <c r="QP50" i="18"/>
  <c r="QO50" i="18"/>
  <c r="QN50" i="18"/>
  <c r="QJ50" i="18"/>
  <c r="QG50" i="18"/>
  <c r="QE50" i="18"/>
  <c r="QF50" i="18" s="1"/>
  <c r="QI50" i="18" s="1"/>
  <c r="QA50" i="18"/>
  <c r="PW50" i="18"/>
  <c r="PV50" i="18"/>
  <c r="PU50" i="18"/>
  <c r="PT50" i="18"/>
  <c r="PS50" i="18"/>
  <c r="PR50" i="18"/>
  <c r="PN50" i="18"/>
  <c r="PK50" i="18"/>
  <c r="PI50" i="18"/>
  <c r="PJ50" i="18" s="1"/>
  <c r="PE50" i="18"/>
  <c r="OZ50" i="18"/>
  <c r="PA50" i="18" s="1"/>
  <c r="OY50" i="18"/>
  <c r="OX50" i="18"/>
  <c r="OW50" i="18"/>
  <c r="OV50" i="18"/>
  <c r="OR50" i="18"/>
  <c r="OO50" i="18"/>
  <c r="OM50" i="18"/>
  <c r="ON50" i="18" s="1"/>
  <c r="OI50" i="18"/>
  <c r="OD50" i="18"/>
  <c r="OE50" i="18" s="1"/>
  <c r="OC50" i="18"/>
  <c r="OB50" i="18"/>
  <c r="OA50" i="18"/>
  <c r="NZ50" i="18"/>
  <c r="NV50" i="18"/>
  <c r="NU50" i="18"/>
  <c r="NS50" i="18"/>
  <c r="NR50" i="18"/>
  <c r="NQ50" i="18"/>
  <c r="NM50" i="18"/>
  <c r="NH50" i="18"/>
  <c r="NI50" i="18" s="1"/>
  <c r="NG50" i="18"/>
  <c r="NF50" i="18"/>
  <c r="NE50" i="18"/>
  <c r="ND50" i="18"/>
  <c r="MZ50" i="18"/>
  <c r="MW50" i="18"/>
  <c r="MU50" i="18"/>
  <c r="MV50" i="18" s="1"/>
  <c r="MQ50" i="18"/>
  <c r="MM50" i="18"/>
  <c r="ML50" i="18"/>
  <c r="MK50" i="18"/>
  <c r="MJ50" i="18"/>
  <c r="MI50" i="18"/>
  <c r="MH50" i="18"/>
  <c r="MD50" i="18"/>
  <c r="MA50" i="18"/>
  <c r="LY50" i="18"/>
  <c r="LZ50" i="18" s="1"/>
  <c r="LU50" i="18"/>
  <c r="LP50" i="18"/>
  <c r="LQ50" i="18" s="1"/>
  <c r="LO50" i="18"/>
  <c r="LN50" i="18"/>
  <c r="LM50" i="18"/>
  <c r="LL50" i="18"/>
  <c r="LH50" i="18"/>
  <c r="LE50" i="18"/>
  <c r="LC50" i="18"/>
  <c r="LD50" i="18" s="1"/>
  <c r="KY50" i="18"/>
  <c r="QR49" i="18"/>
  <c r="QS49" i="18" s="1"/>
  <c r="QQ49" i="18"/>
  <c r="QP49" i="18"/>
  <c r="QO49" i="18"/>
  <c r="QN49" i="18"/>
  <c r="QJ49" i="18"/>
  <c r="QI49" i="18"/>
  <c r="QG49" i="18"/>
  <c r="QF49" i="18"/>
  <c r="QE49" i="18"/>
  <c r="QA49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Q49" i="18"/>
  <c r="OO49" i="18"/>
  <c r="ON49" i="18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OZ48" i="18"/>
  <c r="PA48" i="18" s="1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QS47" i="18"/>
  <c r="QR47" i="18"/>
  <c r="QQ47" i="18"/>
  <c r="QP47" i="18"/>
  <c r="QO47" i="18"/>
  <c r="QN47" i="18"/>
  <c r="QJ47" i="18"/>
  <c r="QG47" i="18"/>
  <c r="QE47" i="18"/>
  <c r="QF47" i="18" s="1"/>
  <c r="QA47" i="18"/>
  <c r="PV47" i="18"/>
  <c r="PW47" i="18" s="1"/>
  <c r="PU47" i="18"/>
  <c r="PT47" i="18"/>
  <c r="PS47" i="18"/>
  <c r="PR47" i="18"/>
  <c r="PN47" i="18"/>
  <c r="PK47" i="18"/>
  <c r="PI47" i="18"/>
  <c r="PJ47" i="18" s="1"/>
  <c r="PM47" i="18" s="1"/>
  <c r="PE47" i="18"/>
  <c r="OZ47" i="18"/>
  <c r="PA47" i="18" s="1"/>
  <c r="OY47" i="18"/>
  <c r="OX47" i="18"/>
  <c r="OW47" i="18"/>
  <c r="OV47" i="18"/>
  <c r="OR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S47" i="18"/>
  <c r="NQ47" i="18"/>
  <c r="NR47" i="18" s="1"/>
  <c r="NM47" i="18"/>
  <c r="NH47" i="18"/>
  <c r="NI47" i="18" s="1"/>
  <c r="NG47" i="18"/>
  <c r="NF47" i="18"/>
  <c r="NE47" i="18"/>
  <c r="ND47" i="18"/>
  <c r="MZ47" i="18"/>
  <c r="MW47" i="18"/>
  <c r="MV47" i="18"/>
  <c r="MU47" i="18"/>
  <c r="MQ47" i="18"/>
  <c r="ML47" i="18"/>
  <c r="MM47" i="18" s="1"/>
  <c r="MK47" i="18"/>
  <c r="MJ47" i="18"/>
  <c r="MI47" i="18"/>
  <c r="MH47" i="18"/>
  <c r="MD47" i="18"/>
  <c r="MA47" i="18"/>
  <c r="LY47" i="18"/>
  <c r="LZ47" i="18" s="1"/>
  <c r="LU47" i="18"/>
  <c r="LQ47" i="18"/>
  <c r="LP47" i="18"/>
  <c r="LO47" i="18"/>
  <c r="LN47" i="18"/>
  <c r="LM47" i="18"/>
  <c r="LL47" i="18"/>
  <c r="LH47" i="18"/>
  <c r="LE47" i="18"/>
  <c r="LC47" i="18"/>
  <c r="LD47" i="18" s="1"/>
  <c r="KY47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QR45" i="18"/>
  <c r="QS45" i="18" s="1"/>
  <c r="QQ45" i="18"/>
  <c r="QP45" i="18"/>
  <c r="QO45" i="18"/>
  <c r="QN45" i="18"/>
  <c r="QJ45" i="18"/>
  <c r="QI45" i="18"/>
  <c r="QG45" i="18"/>
  <c r="QF45" i="18"/>
  <c r="QE45" i="18"/>
  <c r="QA45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H45" i="18"/>
  <c r="NI45" i="18" s="1"/>
  <c r="NG45" i="18"/>
  <c r="NF45" i="18"/>
  <c r="NE45" i="18"/>
  <c r="ND45" i="18"/>
  <c r="MZ45" i="18"/>
  <c r="MY45" i="18"/>
  <c r="MW45" i="18"/>
  <c r="MV45" i="18"/>
  <c r="MU45" i="18"/>
  <c r="MQ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QR44" i="18"/>
  <c r="QS44" i="18" s="1"/>
  <c r="QQ44" i="18"/>
  <c r="QP44" i="18"/>
  <c r="QO44" i="18"/>
  <c r="QN44" i="18"/>
  <c r="QJ44" i="18"/>
  <c r="QG44" i="18"/>
  <c r="QE44" i="18"/>
  <c r="QF44" i="18" s="1"/>
  <c r="QI44" i="18" s="1"/>
  <c r="QA44" i="18"/>
  <c r="PV44" i="18"/>
  <c r="PW44" i="18" s="1"/>
  <c r="PU44" i="18"/>
  <c r="PT44" i="18"/>
  <c r="PS44" i="18"/>
  <c r="PR44" i="18"/>
  <c r="PN44" i="18"/>
  <c r="PK44" i="18"/>
  <c r="PJ44" i="18"/>
  <c r="PI44" i="18"/>
  <c r="PE44" i="18"/>
  <c r="PA44" i="18"/>
  <c r="OZ44" i="18"/>
  <c r="OY44" i="18"/>
  <c r="OX44" i="18"/>
  <c r="OW44" i="18"/>
  <c r="OV44" i="18"/>
  <c r="OR44" i="18"/>
  <c r="OO44" i="18"/>
  <c r="OM44" i="18"/>
  <c r="ON44" i="18" s="1"/>
  <c r="OI44" i="18"/>
  <c r="OD44" i="18"/>
  <c r="OE44" i="18" s="1"/>
  <c r="OC44" i="18"/>
  <c r="OB44" i="18"/>
  <c r="OA44" i="18"/>
  <c r="NZ44" i="18"/>
  <c r="NV44" i="18"/>
  <c r="NS44" i="18"/>
  <c r="NQ44" i="18"/>
  <c r="NR44" i="18" s="1"/>
  <c r="NU44" i="18" s="1"/>
  <c r="NM44" i="18"/>
  <c r="NH44" i="18"/>
  <c r="NI44" i="18" s="1"/>
  <c r="NG44" i="18"/>
  <c r="NF44" i="18"/>
  <c r="NE44" i="18"/>
  <c r="ND44" i="18"/>
  <c r="MZ44" i="18"/>
  <c r="MW44" i="18"/>
  <c r="MV44" i="18"/>
  <c r="MU44" i="18"/>
  <c r="MQ44" i="18"/>
  <c r="ML44" i="18"/>
  <c r="MJ44" i="18"/>
  <c r="MI44" i="18"/>
  <c r="MH44" i="18"/>
  <c r="MD44" i="18"/>
  <c r="MA44" i="18"/>
  <c r="LY44" i="18"/>
  <c r="LZ44" i="18" s="1"/>
  <c r="LU44" i="18"/>
  <c r="LP44" i="18"/>
  <c r="LQ44" i="18" s="1"/>
  <c r="LO44" i="18"/>
  <c r="LN44" i="18"/>
  <c r="LM44" i="18"/>
  <c r="LL44" i="18"/>
  <c r="LH44" i="18"/>
  <c r="LE44" i="18"/>
  <c r="LC44" i="18"/>
  <c r="LD44" i="18" s="1"/>
  <c r="KY44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OZ42" i="18"/>
  <c r="PA42" i="18" s="1"/>
  <c r="OY42" i="18"/>
  <c r="OX42" i="18"/>
  <c r="OW42" i="18"/>
  <c r="OV42" i="18"/>
  <c r="OR42" i="18"/>
  <c r="OQ42" i="18"/>
  <c r="OO42" i="18"/>
  <c r="ON42" i="18"/>
  <c r="OM42" i="18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QR41" i="18"/>
  <c r="QS41" i="18" s="1"/>
  <c r="QQ41" i="18"/>
  <c r="QP41" i="18"/>
  <c r="QO41" i="18"/>
  <c r="QN41" i="18"/>
  <c r="QJ41" i="18"/>
  <c r="QA41" i="18"/>
  <c r="PV41" i="18"/>
  <c r="PW41" i="18" s="1"/>
  <c r="PU41" i="18"/>
  <c r="PT41" i="18"/>
  <c r="PS41" i="18"/>
  <c r="PR41" i="18"/>
  <c r="PN41" i="18"/>
  <c r="PE41" i="18"/>
  <c r="OZ41" i="18"/>
  <c r="PA41" i="18" s="1"/>
  <c r="OY41" i="18"/>
  <c r="OX41" i="18"/>
  <c r="OW41" i="18"/>
  <c r="OV41" i="18"/>
  <c r="OR41" i="18"/>
  <c r="OI41" i="18"/>
  <c r="OD41" i="18"/>
  <c r="OE41" i="18" s="1"/>
  <c r="OC41" i="18"/>
  <c r="OB41" i="18"/>
  <c r="OA41" i="18"/>
  <c r="NZ41" i="18"/>
  <c r="NV41" i="18"/>
  <c r="NM41" i="18"/>
  <c r="NH41" i="18"/>
  <c r="NI41" i="18" s="1"/>
  <c r="NG41" i="18"/>
  <c r="NF41" i="18"/>
  <c r="NE41" i="18"/>
  <c r="ND41" i="18"/>
  <c r="MZ41" i="18"/>
  <c r="MQ41" i="18"/>
  <c r="MM41" i="18"/>
  <c r="ML41" i="18"/>
  <c r="MK41" i="18"/>
  <c r="MJ41" i="18"/>
  <c r="MI41" i="18"/>
  <c r="MH41" i="18"/>
  <c r="MD41" i="18"/>
  <c r="LU41" i="18"/>
  <c r="LP41" i="18"/>
  <c r="LQ41" i="18" s="1"/>
  <c r="LO41" i="18"/>
  <c r="LN41" i="18"/>
  <c r="LM41" i="18"/>
  <c r="LL41" i="18"/>
  <c r="LH41" i="18"/>
  <c r="KY41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V39" i="18"/>
  <c r="PW39" i="18" s="1"/>
  <c r="PU39" i="18"/>
  <c r="PT39" i="18"/>
  <c r="PS39" i="18"/>
  <c r="PR39" i="18"/>
  <c r="PN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C39" i="18"/>
  <c r="LD39" i="18" s="1"/>
  <c r="KY39" i="18"/>
  <c r="QR38" i="18"/>
  <c r="QS38" i="18" s="1"/>
  <c r="QQ38" i="18"/>
  <c r="QP38" i="18"/>
  <c r="QO38" i="18"/>
  <c r="QN38" i="18"/>
  <c r="QJ38" i="18"/>
  <c r="QI38" i="18"/>
  <c r="QG38" i="18"/>
  <c r="QF38" i="18"/>
  <c r="QE38" i="18"/>
  <c r="PV38" i="18"/>
  <c r="PW38" i="18" s="1"/>
  <c r="PU38" i="18"/>
  <c r="PT38" i="18"/>
  <c r="PS38" i="18"/>
  <c r="PR38" i="18"/>
  <c r="PN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I38" i="18"/>
  <c r="NH38" i="18"/>
  <c r="NG38" i="18"/>
  <c r="NF38" i="18"/>
  <c r="NE38" i="18"/>
  <c r="ND38" i="18"/>
  <c r="MZ38" i="18"/>
  <c r="MY38" i="18"/>
  <c r="MW38" i="18"/>
  <c r="MV38" i="18"/>
  <c r="MU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C38" i="18"/>
  <c r="LD38" i="18" s="1"/>
  <c r="KY38" i="18"/>
  <c r="QR37" i="18"/>
  <c r="QS37" i="18" s="1"/>
  <c r="QQ37" i="18"/>
  <c r="QP37" i="18"/>
  <c r="QO37" i="18"/>
  <c r="QN37" i="18"/>
  <c r="QJ37" i="18"/>
  <c r="QE37" i="18"/>
  <c r="QF37" i="18" s="1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U37" i="18"/>
  <c r="MV37" i="18" s="1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QS36" i="18"/>
  <c r="QR36" i="18"/>
  <c r="QQ36" i="18"/>
  <c r="QP36" i="18"/>
  <c r="QO36" i="18"/>
  <c r="QN36" i="18"/>
  <c r="QJ36" i="18"/>
  <c r="QA36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H36" i="18"/>
  <c r="NI36" i="18" s="1"/>
  <c r="NG36" i="18"/>
  <c r="NF36" i="18"/>
  <c r="NE36" i="18"/>
  <c r="ND36" i="18"/>
  <c r="MZ36" i="18"/>
  <c r="MQ36" i="18"/>
  <c r="ML36" i="18"/>
  <c r="MM36" i="18" s="1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QR35" i="18"/>
  <c r="QS35" i="18" s="1"/>
  <c r="QQ35" i="18"/>
  <c r="QP35" i="18"/>
  <c r="QO35" i="18"/>
  <c r="QN35" i="18"/>
  <c r="QJ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OZ35" i="18"/>
  <c r="PA35" i="18" s="1"/>
  <c r="OY35" i="18"/>
  <c r="OX35" i="18"/>
  <c r="OW35" i="18"/>
  <c r="OV35" i="18"/>
  <c r="OR35" i="18"/>
  <c r="OI35" i="18"/>
  <c r="OD35" i="18"/>
  <c r="OE35" i="18" s="1"/>
  <c r="OC35" i="18"/>
  <c r="OB35" i="18"/>
  <c r="OA35" i="18"/>
  <c r="NZ35" i="18"/>
  <c r="NV35" i="18"/>
  <c r="NM35" i="18"/>
  <c r="NH35" i="18"/>
  <c r="NI35" i="18" s="1"/>
  <c r="NG35" i="18"/>
  <c r="NF35" i="18"/>
  <c r="NE35" i="18"/>
  <c r="ND35" i="18"/>
  <c r="MZ35" i="18"/>
  <c r="MQ35" i="18"/>
  <c r="ML35" i="18"/>
  <c r="MM35" i="18" s="1"/>
  <c r="MK35" i="18"/>
  <c r="MJ35" i="18"/>
  <c r="MI35" i="18"/>
  <c r="MH35" i="18"/>
  <c r="MD35" i="18"/>
  <c r="LU35" i="18"/>
  <c r="LP35" i="18"/>
  <c r="LQ35" i="18" s="1"/>
  <c r="LO35" i="18"/>
  <c r="LN35" i="18"/>
  <c r="LM35" i="18"/>
  <c r="LL35" i="18"/>
  <c r="LH35" i="18"/>
  <c r="LG35" i="18"/>
  <c r="LE35" i="18"/>
  <c r="LD35" i="18"/>
  <c r="LC35" i="18"/>
  <c r="QS34" i="18"/>
  <c r="QR34" i="18"/>
  <c r="QQ34" i="18"/>
  <c r="QP34" i="18"/>
  <c r="QO34" i="18"/>
  <c r="QN34" i="18"/>
  <c r="QJ34" i="18"/>
  <c r="QA34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D34" i="18"/>
  <c r="OE34" i="18" s="1"/>
  <c r="OC34" i="18"/>
  <c r="OB34" i="18"/>
  <c r="OA34" i="18"/>
  <c r="NZ34" i="18"/>
  <c r="NV34" i="18"/>
  <c r="NU34" i="18"/>
  <c r="NS34" i="18"/>
  <c r="NR34" i="18"/>
  <c r="NQ34" i="18"/>
  <c r="NM34" i="18"/>
  <c r="NH34" i="18"/>
  <c r="NI34" i="18" s="1"/>
  <c r="NG34" i="18"/>
  <c r="NF34" i="18"/>
  <c r="NE34" i="18"/>
  <c r="ND34" i="18"/>
  <c r="MZ34" i="18"/>
  <c r="MQ34" i="18"/>
  <c r="ML34" i="18"/>
  <c r="MM34" i="18" s="1"/>
  <c r="MK34" i="18"/>
  <c r="MJ34" i="18"/>
  <c r="MI34" i="18"/>
  <c r="MH34" i="18"/>
  <c r="MD34" i="18"/>
  <c r="MC34" i="18"/>
  <c r="MA34" i="18"/>
  <c r="LZ34" i="18"/>
  <c r="LY34" i="18"/>
  <c r="LU34" i="18"/>
  <c r="LP34" i="18"/>
  <c r="LQ34" i="18" s="1"/>
  <c r="LO34" i="18"/>
  <c r="LN34" i="18"/>
  <c r="LM34" i="18"/>
  <c r="LL34" i="18"/>
  <c r="LH34" i="18"/>
  <c r="LC34" i="18"/>
  <c r="LD34" i="18" s="1"/>
  <c r="KY34" i="18"/>
  <c r="QR33" i="18"/>
  <c r="QS33" i="18" s="1"/>
  <c r="QQ33" i="18"/>
  <c r="QP33" i="18"/>
  <c r="QO33" i="18"/>
  <c r="QN33" i="18"/>
  <c r="QJ33" i="18"/>
  <c r="QA33" i="18"/>
  <c r="PV33" i="18"/>
  <c r="PW33" i="18" s="1"/>
  <c r="PU33" i="18"/>
  <c r="PT33" i="18"/>
  <c r="PS33" i="18"/>
  <c r="PR33" i="18"/>
  <c r="PN33" i="18"/>
  <c r="PE33" i="18"/>
  <c r="OZ33" i="18"/>
  <c r="PA33" i="18" s="1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H33" i="18"/>
  <c r="NI33" i="18" s="1"/>
  <c r="NG33" i="18"/>
  <c r="NF33" i="18"/>
  <c r="NE33" i="18"/>
  <c r="ND33" i="18"/>
  <c r="MZ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P33" i="18"/>
  <c r="LQ33" i="18" s="1"/>
  <c r="LO33" i="18"/>
  <c r="LN33" i="18"/>
  <c r="LM33" i="18"/>
  <c r="LL33" i="18"/>
  <c r="LH33" i="18"/>
  <c r="KY33" i="18"/>
  <c r="QR32" i="18"/>
  <c r="QS32" i="18" s="1"/>
  <c r="QQ32" i="18"/>
  <c r="QP32" i="18"/>
  <c r="QO32" i="18"/>
  <c r="QN32" i="18"/>
  <c r="QJ32" i="18"/>
  <c r="QA32" i="18"/>
  <c r="PV32" i="18"/>
  <c r="PW32" i="18" s="1"/>
  <c r="PU32" i="18"/>
  <c r="PT32" i="18"/>
  <c r="PS32" i="18"/>
  <c r="PR32" i="18"/>
  <c r="PN32" i="18"/>
  <c r="PE32" i="18"/>
  <c r="OZ32" i="18"/>
  <c r="PA32" i="18" s="1"/>
  <c r="OY32" i="18"/>
  <c r="OX32" i="18"/>
  <c r="OW32" i="18"/>
  <c r="OV32" i="18"/>
  <c r="OR32" i="18"/>
  <c r="OI32" i="18"/>
  <c r="OD32" i="18"/>
  <c r="OE32" i="18" s="1"/>
  <c r="OC32" i="18"/>
  <c r="OB32" i="18"/>
  <c r="OA32" i="18"/>
  <c r="NZ32" i="18"/>
  <c r="NV32" i="18"/>
  <c r="NM32" i="18"/>
  <c r="NH32" i="18"/>
  <c r="NI32" i="18" s="1"/>
  <c r="NG32" i="18"/>
  <c r="NF32" i="18"/>
  <c r="NE32" i="18"/>
  <c r="ND32" i="18"/>
  <c r="MZ32" i="18"/>
  <c r="MQ32" i="18"/>
  <c r="ML32" i="18"/>
  <c r="MM32" i="18" s="1"/>
  <c r="MK32" i="18"/>
  <c r="MJ32" i="18"/>
  <c r="MI32" i="18"/>
  <c r="MH32" i="18"/>
  <c r="MD32" i="18"/>
  <c r="LU32" i="18"/>
  <c r="LQ32" i="18"/>
  <c r="LP32" i="18"/>
  <c r="LO32" i="18"/>
  <c r="LN32" i="18"/>
  <c r="LM32" i="18"/>
  <c r="LL32" i="18"/>
  <c r="LH32" i="18"/>
  <c r="KY32" i="18"/>
  <c r="QR31" i="18"/>
  <c r="QS31" i="18" s="1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OZ31" i="18"/>
  <c r="PA31" i="18" s="1"/>
  <c r="OY31" i="18"/>
  <c r="OX31" i="18"/>
  <c r="OW31" i="18"/>
  <c r="OV31" i="18"/>
  <c r="OR31" i="18"/>
  <c r="OQ31" i="18"/>
  <c r="OO31" i="18"/>
  <c r="ON31" i="18"/>
  <c r="OM31" i="18"/>
  <c r="OI31" i="18"/>
  <c r="OD31" i="18"/>
  <c r="OE31" i="18" s="1"/>
  <c r="OC31" i="18"/>
  <c r="OB31" i="18"/>
  <c r="OA31" i="18"/>
  <c r="NZ31" i="18"/>
  <c r="NV31" i="18"/>
  <c r="NU31" i="18"/>
  <c r="NS31" i="18"/>
  <c r="NR31" i="18"/>
  <c r="NQ31" i="18"/>
  <c r="NM31" i="18"/>
  <c r="NH31" i="18"/>
  <c r="NI31" i="18" s="1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OZ30" i="18"/>
  <c r="PA30" i="18" s="1"/>
  <c r="OY30" i="18"/>
  <c r="OX30" i="18"/>
  <c r="OW30" i="18"/>
  <c r="OV30" i="18"/>
  <c r="OR30" i="18"/>
  <c r="OQ30" i="18"/>
  <c r="OO30" i="18"/>
  <c r="ON30" i="18"/>
  <c r="OM30" i="18"/>
  <c r="OI30" i="18"/>
  <c r="OD30" i="18"/>
  <c r="OE30" i="18" s="1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L30" i="18"/>
  <c r="MM30" i="18" s="1"/>
  <c r="MK30" i="18"/>
  <c r="MJ30" i="18"/>
  <c r="MI30" i="18"/>
  <c r="MH30" i="18"/>
  <c r="MD30" i="18"/>
  <c r="MC30" i="18"/>
  <c r="MA30" i="18"/>
  <c r="LZ30" i="18"/>
  <c r="LY30" i="18"/>
  <c r="LU30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QR29" i="18"/>
  <c r="QS29" i="18" s="1"/>
  <c r="QQ29" i="18"/>
  <c r="QP29" i="18"/>
  <c r="QO29" i="18"/>
  <c r="QN29" i="18"/>
  <c r="QJ29" i="18"/>
  <c r="QA29" i="18"/>
  <c r="PV29" i="18"/>
  <c r="PW29" i="18" s="1"/>
  <c r="PU29" i="18"/>
  <c r="PT29" i="18"/>
  <c r="PS29" i="18"/>
  <c r="PR29" i="18"/>
  <c r="PN29" i="18"/>
  <c r="PE29" i="18"/>
  <c r="OZ29" i="18"/>
  <c r="PA29" i="18" s="1"/>
  <c r="OY29" i="18"/>
  <c r="OX29" i="18"/>
  <c r="OW29" i="18"/>
  <c r="OV29" i="18"/>
  <c r="OR29" i="18"/>
  <c r="OQ29" i="18"/>
  <c r="OO29" i="18"/>
  <c r="ON29" i="18"/>
  <c r="OM29" i="18"/>
  <c r="OE29" i="18"/>
  <c r="OD29" i="18"/>
  <c r="OC29" i="18"/>
  <c r="OB29" i="18"/>
  <c r="OA29" i="18"/>
  <c r="NZ29" i="18"/>
  <c r="NV29" i="18"/>
  <c r="NM29" i="18"/>
  <c r="NH29" i="18"/>
  <c r="NI29" i="18" s="1"/>
  <c r="NG29" i="18"/>
  <c r="NF29" i="18"/>
  <c r="NE29" i="18"/>
  <c r="ND29" i="18"/>
  <c r="MZ29" i="18"/>
  <c r="MQ29" i="18"/>
  <c r="MM29" i="18"/>
  <c r="ML29" i="18"/>
  <c r="MK29" i="18"/>
  <c r="MJ29" i="18"/>
  <c r="MI29" i="18"/>
  <c r="MH29" i="18"/>
  <c r="MD29" i="18"/>
  <c r="LU29" i="18"/>
  <c r="LP29" i="18"/>
  <c r="LQ29" i="18" s="1"/>
  <c r="LO29" i="18"/>
  <c r="LN29" i="18"/>
  <c r="LM29" i="18"/>
  <c r="LL29" i="18"/>
  <c r="LH29" i="18"/>
  <c r="KY29" i="18"/>
  <c r="QR28" i="18"/>
  <c r="QS28" i="18" s="1"/>
  <c r="QQ28" i="18"/>
  <c r="QP28" i="18"/>
  <c r="QO28" i="18"/>
  <c r="QN28" i="18"/>
  <c r="QJ28" i="18"/>
  <c r="QE28" i="18"/>
  <c r="QF28" i="18" s="1"/>
  <c r="QA28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D28" i="18"/>
  <c r="OE28" i="18" s="1"/>
  <c r="OC28" i="18"/>
  <c r="OB28" i="18"/>
  <c r="OA28" i="18"/>
  <c r="NZ28" i="18"/>
  <c r="NV28" i="18"/>
  <c r="NU28" i="18"/>
  <c r="NS28" i="18"/>
  <c r="NR28" i="18"/>
  <c r="NQ28" i="18"/>
  <c r="NM28" i="18"/>
  <c r="NH28" i="18"/>
  <c r="NI28" i="18" s="1"/>
  <c r="NG28" i="18"/>
  <c r="NF28" i="18"/>
  <c r="NE28" i="18"/>
  <c r="ND28" i="18"/>
  <c r="MZ28" i="18"/>
  <c r="MY28" i="18"/>
  <c r="MW28" i="18"/>
  <c r="MV28" i="18"/>
  <c r="MU28" i="18"/>
  <c r="MQ28" i="18"/>
  <c r="ML28" i="18"/>
  <c r="MM28" i="18" s="1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QR27" i="18"/>
  <c r="QS27" i="18" s="1"/>
  <c r="QQ27" i="18"/>
  <c r="QP27" i="18"/>
  <c r="QO27" i="18"/>
  <c r="QN27" i="18"/>
  <c r="QJ27" i="18"/>
  <c r="QA27" i="18"/>
  <c r="PW27" i="18"/>
  <c r="PV27" i="18"/>
  <c r="PU27" i="18"/>
  <c r="PT27" i="18"/>
  <c r="PS27" i="18"/>
  <c r="PR27" i="18"/>
  <c r="PN27" i="18"/>
  <c r="PE27" i="18"/>
  <c r="OZ27" i="18"/>
  <c r="PA27" i="18" s="1"/>
  <c r="OY27" i="18"/>
  <c r="OX27" i="18"/>
  <c r="OW27" i="18"/>
  <c r="OV27" i="18"/>
  <c r="OR27" i="18"/>
  <c r="OI27" i="18"/>
  <c r="OD27" i="18"/>
  <c r="OE27" i="18" s="1"/>
  <c r="OC27" i="18"/>
  <c r="OB27" i="18"/>
  <c r="OA27" i="18"/>
  <c r="NZ27" i="18"/>
  <c r="NV27" i="18"/>
  <c r="NU27" i="18"/>
  <c r="NS27" i="18"/>
  <c r="NR27" i="18"/>
  <c r="NQ27" i="18"/>
  <c r="NM27" i="18"/>
  <c r="NH27" i="18"/>
  <c r="NI27" i="18" s="1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QR26" i="18"/>
  <c r="QS26" i="18" s="1"/>
  <c r="QQ26" i="18"/>
  <c r="QP26" i="18"/>
  <c r="QO26" i="18"/>
  <c r="QN26" i="18"/>
  <c r="QJ26" i="18"/>
  <c r="QA26" i="18"/>
  <c r="PV26" i="18"/>
  <c r="PW26" i="18" s="1"/>
  <c r="PU26" i="18"/>
  <c r="PT26" i="18"/>
  <c r="PS26" i="18"/>
  <c r="PR26" i="18"/>
  <c r="PN26" i="18"/>
  <c r="PE26" i="18"/>
  <c r="PA26" i="18"/>
  <c r="OZ26" i="18"/>
  <c r="OY26" i="18"/>
  <c r="OX26" i="18"/>
  <c r="OW26" i="18"/>
  <c r="OV26" i="18"/>
  <c r="OR26" i="18"/>
  <c r="OI26" i="18"/>
  <c r="OD26" i="18"/>
  <c r="OE26" i="18" s="1"/>
  <c r="OC26" i="18"/>
  <c r="OB26" i="18"/>
  <c r="OA26" i="18"/>
  <c r="NZ26" i="18"/>
  <c r="NV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L26" i="18"/>
  <c r="MM26" i="18" s="1"/>
  <c r="MK26" i="18"/>
  <c r="MJ26" i="18"/>
  <c r="MI26" i="18"/>
  <c r="MH26" i="18"/>
  <c r="MD26" i="18"/>
  <c r="LU26" i="18"/>
  <c r="LP26" i="18"/>
  <c r="LQ26" i="18" s="1"/>
  <c r="LO26" i="18"/>
  <c r="LN26" i="18"/>
  <c r="LM26" i="18"/>
  <c r="LL26" i="18"/>
  <c r="LH26" i="18"/>
  <c r="KY26" i="18"/>
  <c r="QR25" i="18"/>
  <c r="QS25" i="18" s="1"/>
  <c r="QQ25" i="18"/>
  <c r="QP25" i="18"/>
  <c r="QO25" i="18"/>
  <c r="QN25" i="18"/>
  <c r="QJ25" i="18"/>
  <c r="QI25" i="18"/>
  <c r="QG25" i="18"/>
  <c r="QF25" i="18"/>
  <c r="QE25" i="18"/>
  <c r="QA25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OZ25" i="18"/>
  <c r="PA25" i="18" s="1"/>
  <c r="OY25" i="18"/>
  <c r="OX25" i="18"/>
  <c r="OW25" i="18"/>
  <c r="OV25" i="18"/>
  <c r="OR25" i="18"/>
  <c r="OM25" i="18"/>
  <c r="ON25" i="18" s="1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H25" i="18"/>
  <c r="NI25" i="18" s="1"/>
  <c r="NG25" i="18"/>
  <c r="NF25" i="18"/>
  <c r="NE25" i="18"/>
  <c r="ND25" i="18"/>
  <c r="MZ25" i="18"/>
  <c r="MY25" i="18"/>
  <c r="MW25" i="18"/>
  <c r="MV25" i="18"/>
  <c r="MU25" i="18"/>
  <c r="MQ25" i="18"/>
  <c r="ML25" i="18"/>
  <c r="MM25" i="18" s="1"/>
  <c r="MK25" i="18"/>
  <c r="MJ25" i="18"/>
  <c r="MI25" i="18"/>
  <c r="MH25" i="18"/>
  <c r="MD25" i="18"/>
  <c r="MC25" i="18"/>
  <c r="MA25" i="18"/>
  <c r="LZ25" i="18"/>
  <c r="LY25" i="18"/>
  <c r="LU25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I24" i="18"/>
  <c r="OD24" i="18"/>
  <c r="OE24" i="18" s="1"/>
  <c r="OC24" i="18"/>
  <c r="OB24" i="18"/>
  <c r="OA24" i="18"/>
  <c r="NZ24" i="18"/>
  <c r="NV24" i="18"/>
  <c r="NU24" i="18"/>
  <c r="NS24" i="18"/>
  <c r="NR24" i="18"/>
  <c r="NQ24" i="18"/>
  <c r="NM24" i="18"/>
  <c r="NH24" i="18"/>
  <c r="NI24" i="18" s="1"/>
  <c r="NG24" i="18"/>
  <c r="NF24" i="18"/>
  <c r="NE24" i="18"/>
  <c r="ND24" i="18"/>
  <c r="MZ24" i="18"/>
  <c r="MY24" i="18"/>
  <c r="MW24" i="18"/>
  <c r="MV24" i="18"/>
  <c r="MU24" i="18"/>
  <c r="MQ24" i="18"/>
  <c r="ML24" i="18"/>
  <c r="MM24" i="18" s="1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QR23" i="18"/>
  <c r="QS23" i="18" s="1"/>
  <c r="QQ23" i="18"/>
  <c r="QP23" i="18"/>
  <c r="QO23" i="18"/>
  <c r="QN23" i="18"/>
  <c r="QJ23" i="18"/>
  <c r="QA23" i="18"/>
  <c r="PW23" i="18"/>
  <c r="PV23" i="18"/>
  <c r="PU23" i="18"/>
  <c r="PT23" i="18"/>
  <c r="PS23" i="18"/>
  <c r="PR23" i="18"/>
  <c r="PN23" i="18"/>
  <c r="PE23" i="18"/>
  <c r="OZ23" i="18"/>
  <c r="PA23" i="18" s="1"/>
  <c r="OY23" i="18"/>
  <c r="OX23" i="18"/>
  <c r="OW23" i="18"/>
  <c r="OV23" i="18"/>
  <c r="OR23" i="18"/>
  <c r="OI23" i="18"/>
  <c r="OE23" i="18"/>
  <c r="OD23" i="18"/>
  <c r="OC23" i="18"/>
  <c r="OB23" i="18"/>
  <c r="OA23" i="18"/>
  <c r="NZ23" i="18"/>
  <c r="NV23" i="18"/>
  <c r="NM23" i="18"/>
  <c r="NH23" i="18"/>
  <c r="NI23" i="18" s="1"/>
  <c r="NG23" i="18"/>
  <c r="NF23" i="18"/>
  <c r="NE23" i="18"/>
  <c r="ND23" i="18"/>
  <c r="MZ23" i="18"/>
  <c r="MY23" i="18"/>
  <c r="MW23" i="18"/>
  <c r="MV23" i="18"/>
  <c r="MU23" i="18"/>
  <c r="ML23" i="18"/>
  <c r="MM23" i="18" s="1"/>
  <c r="MK23" i="18"/>
  <c r="MJ23" i="18"/>
  <c r="MI23" i="18"/>
  <c r="MH23" i="18"/>
  <c r="MD23" i="18"/>
  <c r="LU23" i="18"/>
  <c r="LP23" i="18"/>
  <c r="LQ23" i="18" s="1"/>
  <c r="LO23" i="18"/>
  <c r="LN23" i="18"/>
  <c r="LM23" i="18"/>
  <c r="LL23" i="18"/>
  <c r="LH23" i="18"/>
  <c r="KY23" i="18"/>
  <c r="QR22" i="18"/>
  <c r="QS22" i="18" s="1"/>
  <c r="QQ22" i="18"/>
  <c r="QP22" i="18"/>
  <c r="QO22" i="18"/>
  <c r="QN22" i="18"/>
  <c r="QJ22" i="18"/>
  <c r="QI22" i="18"/>
  <c r="QG22" i="18"/>
  <c r="QF22" i="18"/>
  <c r="QE22" i="18"/>
  <c r="QA22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D22" i="18"/>
  <c r="OE22" i="18" s="1"/>
  <c r="OC22" i="18"/>
  <c r="OB22" i="18"/>
  <c r="OA22" i="18"/>
  <c r="NZ22" i="18"/>
  <c r="NV22" i="18"/>
  <c r="NU22" i="18"/>
  <c r="NS22" i="18"/>
  <c r="NR22" i="18"/>
  <c r="NQ22" i="18"/>
  <c r="NM22" i="18"/>
  <c r="NH22" i="18"/>
  <c r="NI22" i="18" s="1"/>
  <c r="NG22" i="18"/>
  <c r="NF22" i="18"/>
  <c r="NE22" i="18"/>
  <c r="ND22" i="18"/>
  <c r="MZ22" i="18"/>
  <c r="MY22" i="18"/>
  <c r="MW22" i="18"/>
  <c r="MV22" i="18"/>
  <c r="MU22" i="18"/>
  <c r="MQ22" i="18"/>
  <c r="ML22" i="18"/>
  <c r="MM22" i="18" s="1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QR21" i="18"/>
  <c r="QS21" i="18" s="1"/>
  <c r="QQ21" i="18"/>
  <c r="QP21" i="18"/>
  <c r="QO21" i="18"/>
  <c r="QN21" i="18"/>
  <c r="QJ21" i="18"/>
  <c r="QI21" i="18"/>
  <c r="QG21" i="18"/>
  <c r="QF21" i="18"/>
  <c r="QE21" i="18"/>
  <c r="QA21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OZ21" i="18"/>
  <c r="PA21" i="18" s="1"/>
  <c r="OY21" i="18"/>
  <c r="OX21" i="18"/>
  <c r="OW21" i="18"/>
  <c r="OV21" i="18"/>
  <c r="OR21" i="18"/>
  <c r="OQ21" i="18"/>
  <c r="OO21" i="18"/>
  <c r="ON21" i="18"/>
  <c r="OM21" i="18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NH21" i="18"/>
  <c r="NI21" i="18" s="1"/>
  <c r="NG21" i="18"/>
  <c r="NF21" i="18"/>
  <c r="NE21" i="18"/>
  <c r="ND21" i="18"/>
  <c r="MZ21" i="18"/>
  <c r="MY21" i="18"/>
  <c r="MW21" i="18"/>
  <c r="MV21" i="18"/>
  <c r="MU21" i="18"/>
  <c r="MQ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QR20" i="18"/>
  <c r="QS20" i="18" s="1"/>
  <c r="QQ20" i="18"/>
  <c r="QP20" i="18"/>
  <c r="QO20" i="18"/>
  <c r="QN20" i="18"/>
  <c r="QJ20" i="18"/>
  <c r="QI20" i="18"/>
  <c r="QG20" i="18"/>
  <c r="QF20" i="18"/>
  <c r="QE20" i="18"/>
  <c r="QA20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OZ20" i="18"/>
  <c r="PA20" i="18" s="1"/>
  <c r="OY20" i="18"/>
  <c r="OX20" i="18"/>
  <c r="OW20" i="18"/>
  <c r="OV20" i="18"/>
  <c r="OR20" i="18"/>
  <c r="OQ20" i="18"/>
  <c r="OO20" i="18"/>
  <c r="ON20" i="18"/>
  <c r="OM20" i="18"/>
  <c r="OI20" i="18"/>
  <c r="OD20" i="18"/>
  <c r="OE20" i="18" s="1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L20" i="18"/>
  <c r="MM20" i="18" s="1"/>
  <c r="MK20" i="18"/>
  <c r="MJ20" i="18"/>
  <c r="MI20" i="18"/>
  <c r="MH20" i="18"/>
  <c r="MD20" i="18"/>
  <c r="MC20" i="18"/>
  <c r="MA20" i="18"/>
  <c r="LZ20" i="18"/>
  <c r="LY20" i="18"/>
  <c r="LU20" i="18"/>
  <c r="LP20" i="18"/>
  <c r="LQ20" i="18" s="1"/>
  <c r="LO20" i="18"/>
  <c r="LN20" i="18"/>
  <c r="LM20" i="18"/>
  <c r="LL20" i="18"/>
  <c r="LH20" i="18"/>
  <c r="LG20" i="18"/>
  <c r="LE20" i="18"/>
  <c r="LD20" i="18"/>
  <c r="LC20" i="18"/>
  <c r="KY20" i="18"/>
  <c r="QR19" i="18"/>
  <c r="QS19" i="18" s="1"/>
  <c r="QQ19" i="18"/>
  <c r="QP19" i="18"/>
  <c r="QO19" i="18"/>
  <c r="QN19" i="18"/>
  <c r="QJ19" i="18"/>
  <c r="QI19" i="18"/>
  <c r="QG19" i="18"/>
  <c r="QF19" i="18"/>
  <c r="QE19" i="18"/>
  <c r="QA19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OZ19" i="18"/>
  <c r="PA19" i="18" s="1"/>
  <c r="OY19" i="18"/>
  <c r="OX19" i="18"/>
  <c r="OW19" i="18"/>
  <c r="OV19" i="18"/>
  <c r="OR19" i="18"/>
  <c r="OQ19" i="18"/>
  <c r="OO19" i="18"/>
  <c r="ON19" i="18"/>
  <c r="OM19" i="18"/>
  <c r="OI19" i="18"/>
  <c r="OD19" i="18"/>
  <c r="OE19" i="18" s="1"/>
  <c r="OC19" i="18"/>
  <c r="OB19" i="18"/>
  <c r="OA19" i="18"/>
  <c r="NZ19" i="18"/>
  <c r="NV19" i="18"/>
  <c r="NU19" i="18"/>
  <c r="NS19" i="18"/>
  <c r="NR19" i="18"/>
  <c r="NQ19" i="18"/>
  <c r="NM19" i="18"/>
  <c r="NH19" i="18"/>
  <c r="NI19" i="18" s="1"/>
  <c r="NG19" i="18"/>
  <c r="NF19" i="18"/>
  <c r="NE19" i="18"/>
  <c r="ND19" i="18"/>
  <c r="MZ19" i="18"/>
  <c r="MY19" i="18"/>
  <c r="MW19" i="18"/>
  <c r="MV19" i="18"/>
  <c r="MU19" i="18"/>
  <c r="MQ19" i="18"/>
  <c r="ML19" i="18"/>
  <c r="MM19" i="18" s="1"/>
  <c r="MK19" i="18"/>
  <c r="MJ19" i="18"/>
  <c r="MI19" i="18"/>
  <c r="MH19" i="18"/>
  <c r="MD19" i="18"/>
  <c r="MC19" i="18"/>
  <c r="MA19" i="18"/>
  <c r="LZ19" i="18"/>
  <c r="LY19" i="18"/>
  <c r="LU19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V18" i="18"/>
  <c r="PW18" i="18" s="1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D18" i="18"/>
  <c r="OE18" i="18" s="1"/>
  <c r="OC18" i="18"/>
  <c r="OB18" i="18"/>
  <c r="OA18" i="18"/>
  <c r="NZ18" i="18"/>
  <c r="NV18" i="18"/>
  <c r="NU18" i="18"/>
  <c r="NS18" i="18"/>
  <c r="NR18" i="18"/>
  <c r="NQ18" i="18"/>
  <c r="NM18" i="18"/>
  <c r="NH18" i="18"/>
  <c r="NI18" i="18" s="1"/>
  <c r="NG18" i="18"/>
  <c r="NF18" i="18"/>
  <c r="NE18" i="18"/>
  <c r="ND18" i="18"/>
  <c r="MZ18" i="18"/>
  <c r="MY18" i="18"/>
  <c r="MW18" i="18"/>
  <c r="MV18" i="18"/>
  <c r="MU18" i="18"/>
  <c r="MQ18" i="18"/>
  <c r="ML18" i="18"/>
  <c r="MM18" i="18" s="1"/>
  <c r="MK18" i="18"/>
  <c r="MJ18" i="18"/>
  <c r="MI18" i="18"/>
  <c r="MH18" i="18"/>
  <c r="MD18" i="18"/>
  <c r="MC18" i="18"/>
  <c r="MA18" i="18"/>
  <c r="LZ18" i="18"/>
  <c r="LY18" i="18"/>
  <c r="LU18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QR17" i="18"/>
  <c r="QS17" i="18" s="1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OZ17" i="18"/>
  <c r="PA17" i="18" s="1"/>
  <c r="OY17" i="18"/>
  <c r="OX17" i="18"/>
  <c r="OW17" i="18"/>
  <c r="OV17" i="18"/>
  <c r="OR17" i="18"/>
  <c r="OQ17" i="18"/>
  <c r="OO17" i="18"/>
  <c r="ON17" i="18"/>
  <c r="OM17" i="18"/>
  <c r="OI17" i="18"/>
  <c r="OD17" i="18"/>
  <c r="OE17" i="18" s="1"/>
  <c r="OC17" i="18"/>
  <c r="OB17" i="18"/>
  <c r="OA17" i="18"/>
  <c r="NZ17" i="18"/>
  <c r="NV17" i="18"/>
  <c r="NU17" i="18"/>
  <c r="NS17" i="18"/>
  <c r="NR17" i="18"/>
  <c r="NQ17" i="18"/>
  <c r="NM17" i="18"/>
  <c r="NH17" i="18"/>
  <c r="NI17" i="18" s="1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QR16" i="18"/>
  <c r="QS16" i="18" s="1"/>
  <c r="QQ16" i="18"/>
  <c r="QP16" i="18"/>
  <c r="QO16" i="18"/>
  <c r="QN16" i="18"/>
  <c r="QJ16" i="18"/>
  <c r="QI16" i="18"/>
  <c r="QG16" i="18"/>
  <c r="QF16" i="18"/>
  <c r="QE16" i="18"/>
  <c r="QA16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OZ16" i="18"/>
  <c r="PA16" i="18" s="1"/>
  <c r="OY16" i="18"/>
  <c r="OX16" i="18"/>
  <c r="OW16" i="18"/>
  <c r="OV16" i="18"/>
  <c r="OR16" i="18"/>
  <c r="OQ16" i="18"/>
  <c r="OO16" i="18"/>
  <c r="ON16" i="18"/>
  <c r="OM16" i="18"/>
  <c r="OI16" i="18"/>
  <c r="OD16" i="18"/>
  <c r="OE16" i="18" s="1"/>
  <c r="OC16" i="18"/>
  <c r="OB16" i="18"/>
  <c r="OA16" i="18"/>
  <c r="NZ16" i="18"/>
  <c r="NV16" i="18"/>
  <c r="NU16" i="18"/>
  <c r="NS16" i="18"/>
  <c r="NR16" i="18"/>
  <c r="NQ16" i="18"/>
  <c r="NM16" i="18"/>
  <c r="NH16" i="18"/>
  <c r="NI16" i="18" s="1"/>
  <c r="NG16" i="18"/>
  <c r="NF16" i="18"/>
  <c r="NE16" i="18"/>
  <c r="ND16" i="18"/>
  <c r="MZ16" i="18"/>
  <c r="MY16" i="18"/>
  <c r="MW16" i="18"/>
  <c r="MV16" i="18"/>
  <c r="MU16" i="18"/>
  <c r="MQ16" i="18"/>
  <c r="ML16" i="18"/>
  <c r="MM16" i="18" s="1"/>
  <c r="MK16" i="18"/>
  <c r="MJ16" i="18"/>
  <c r="MI16" i="18"/>
  <c r="MH16" i="18"/>
  <c r="MD16" i="18"/>
  <c r="MC16" i="18"/>
  <c r="MA16" i="18"/>
  <c r="LZ16" i="18"/>
  <c r="LY16" i="18"/>
  <c r="LU16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QR15" i="18"/>
  <c r="QS15" i="18" s="1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OZ15" i="18"/>
  <c r="PA15" i="18" s="1"/>
  <c r="OY15" i="18"/>
  <c r="OX15" i="18"/>
  <c r="OW15" i="18"/>
  <c r="OV15" i="18"/>
  <c r="OR15" i="18"/>
  <c r="OQ15" i="18"/>
  <c r="OO15" i="18"/>
  <c r="ON15" i="18"/>
  <c r="OM15" i="18"/>
  <c r="OI15" i="18"/>
  <c r="OD15" i="18"/>
  <c r="OE15" i="18" s="1"/>
  <c r="OC15" i="18"/>
  <c r="OB15" i="18"/>
  <c r="OA15" i="18"/>
  <c r="NZ15" i="18"/>
  <c r="NV15" i="18"/>
  <c r="NU15" i="18"/>
  <c r="NS15" i="18"/>
  <c r="NR15" i="18"/>
  <c r="NQ15" i="18"/>
  <c r="NM15" i="18"/>
  <c r="NH15" i="18"/>
  <c r="NI15" i="18" s="1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QR14" i="18"/>
  <c r="QS14" i="18" s="1"/>
  <c r="QQ14" i="18"/>
  <c r="QP14" i="18"/>
  <c r="QO14" i="18"/>
  <c r="QN14" i="18"/>
  <c r="QJ14" i="18"/>
  <c r="QI14" i="18"/>
  <c r="QG14" i="18"/>
  <c r="QF14" i="18"/>
  <c r="QE14" i="18"/>
  <c r="QA14" i="18"/>
  <c r="PV14" i="18"/>
  <c r="PW14" i="18" s="1"/>
  <c r="PU14" i="18"/>
  <c r="PT14" i="18"/>
  <c r="PS14" i="18"/>
  <c r="PR14" i="18"/>
  <c r="PN14" i="18"/>
  <c r="PM14" i="18"/>
  <c r="PK14" i="18"/>
  <c r="PJ14" i="18"/>
  <c r="PI14" i="18"/>
  <c r="PE14" i="18"/>
  <c r="OZ14" i="18"/>
  <c r="PA14" i="18" s="1"/>
  <c r="OY14" i="18"/>
  <c r="OX14" i="18"/>
  <c r="OW14" i="18"/>
  <c r="OV14" i="18"/>
  <c r="OR14" i="18"/>
  <c r="OQ14" i="18"/>
  <c r="OO14" i="18"/>
  <c r="ON14" i="18"/>
  <c r="OM14" i="18"/>
  <c r="OI14" i="18"/>
  <c r="OD14" i="18"/>
  <c r="OE14" i="18" s="1"/>
  <c r="OC14" i="18"/>
  <c r="OB14" i="18"/>
  <c r="OA14" i="18"/>
  <c r="NZ14" i="18"/>
  <c r="NV14" i="18"/>
  <c r="NU14" i="18"/>
  <c r="NS14" i="18"/>
  <c r="NR14" i="18"/>
  <c r="NQ14" i="18"/>
  <c r="NM14" i="18"/>
  <c r="NH14" i="18"/>
  <c r="NI14" i="18" s="1"/>
  <c r="NG14" i="18"/>
  <c r="NF14" i="18"/>
  <c r="NE14" i="18"/>
  <c r="ND14" i="18"/>
  <c r="MZ14" i="18"/>
  <c r="MY14" i="18"/>
  <c r="MW14" i="18"/>
  <c r="MV14" i="18"/>
  <c r="MU14" i="18"/>
  <c r="MQ14" i="18"/>
  <c r="ML14" i="18"/>
  <c r="MM14" i="18" s="1"/>
  <c r="MK14" i="18"/>
  <c r="MJ14" i="18"/>
  <c r="MI14" i="18"/>
  <c r="MH14" i="18"/>
  <c r="MD14" i="18"/>
  <c r="MC14" i="18"/>
  <c r="MA14" i="18"/>
  <c r="LZ14" i="18"/>
  <c r="LY14" i="18"/>
  <c r="LU14" i="18"/>
  <c r="LP14" i="18"/>
  <c r="LQ14" i="18" s="1"/>
  <c r="LO14" i="18"/>
  <c r="LN14" i="18"/>
  <c r="LM14" i="18"/>
  <c r="LL14" i="18"/>
  <c r="LH14" i="18"/>
  <c r="LG14" i="18"/>
  <c r="LE14" i="18"/>
  <c r="LD14" i="18"/>
  <c r="LC14" i="18"/>
  <c r="KY14" i="18"/>
  <c r="QR13" i="18"/>
  <c r="QS13" i="18" s="1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OZ13" i="18"/>
  <c r="PA13" i="18" s="1"/>
  <c r="OY13" i="18"/>
  <c r="OX13" i="18"/>
  <c r="OW13" i="18"/>
  <c r="OV13" i="18"/>
  <c r="OR13" i="18"/>
  <c r="OM13" i="18"/>
  <c r="ON13" i="18" s="1"/>
  <c r="OI13" i="18"/>
  <c r="OD13" i="18"/>
  <c r="OE13" i="18" s="1"/>
  <c r="OC13" i="18"/>
  <c r="OB13" i="18"/>
  <c r="OA13" i="18"/>
  <c r="NZ13" i="18"/>
  <c r="NV13" i="18"/>
  <c r="NU13" i="18"/>
  <c r="NS13" i="18"/>
  <c r="NR13" i="18"/>
  <c r="NQ13" i="18"/>
  <c r="NM13" i="18"/>
  <c r="NH13" i="18"/>
  <c r="NI13" i="18" s="1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OZ12" i="18"/>
  <c r="PA12" i="18" s="1"/>
  <c r="OY12" i="18"/>
  <c r="OX12" i="18"/>
  <c r="OW12" i="18"/>
  <c r="OV12" i="18"/>
  <c r="OR12" i="18"/>
  <c r="OI12" i="18"/>
  <c r="OD12" i="18"/>
  <c r="OE12" i="18" s="1"/>
  <c r="OC12" i="18"/>
  <c r="OB12" i="18"/>
  <c r="OA12" i="18"/>
  <c r="NZ12" i="18"/>
  <c r="NV12" i="18"/>
  <c r="NU12" i="18"/>
  <c r="NS12" i="18"/>
  <c r="NR12" i="18"/>
  <c r="NQ12" i="18"/>
  <c r="NM12" i="18"/>
  <c r="NH12" i="18"/>
  <c r="NI12" i="18" s="1"/>
  <c r="NG12" i="18"/>
  <c r="NF12" i="18"/>
  <c r="NE12" i="18"/>
  <c r="ND12" i="18"/>
  <c r="MZ12" i="18"/>
  <c r="MY12" i="18"/>
  <c r="MW12" i="18"/>
  <c r="MV12" i="18"/>
  <c r="MU12" i="18"/>
  <c r="MQ12" i="18"/>
  <c r="ML12" i="18"/>
  <c r="MM12" i="18" s="1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QR11" i="18"/>
  <c r="QS11" i="18" s="1"/>
  <c r="QQ11" i="18"/>
  <c r="QP11" i="18"/>
  <c r="QO11" i="18"/>
  <c r="QN11" i="18"/>
  <c r="QJ11" i="18"/>
  <c r="QA11" i="18"/>
  <c r="PW11" i="18"/>
  <c r="PV11" i="18"/>
  <c r="PU11" i="18"/>
  <c r="PT11" i="18"/>
  <c r="PS11" i="18"/>
  <c r="PR11" i="18"/>
  <c r="PN11" i="18"/>
  <c r="PE11" i="18"/>
  <c r="OZ11" i="18"/>
  <c r="PA11" i="18" s="1"/>
  <c r="OY11" i="18"/>
  <c r="OX11" i="18"/>
  <c r="OW11" i="18"/>
  <c r="OV11" i="18"/>
  <c r="OR11" i="18"/>
  <c r="OI11" i="18"/>
  <c r="OD11" i="18"/>
  <c r="OE11" i="18" s="1"/>
  <c r="OC11" i="18"/>
  <c r="OB11" i="18"/>
  <c r="OA11" i="18"/>
  <c r="NZ11" i="18"/>
  <c r="NV11" i="18"/>
  <c r="NM11" i="18"/>
  <c r="NH11" i="18"/>
  <c r="NI11" i="18" s="1"/>
  <c r="NG11" i="18"/>
  <c r="NF11" i="18"/>
  <c r="NE11" i="18"/>
  <c r="ND11" i="18"/>
  <c r="MZ11" i="18"/>
  <c r="MY11" i="18"/>
  <c r="MW11" i="18"/>
  <c r="MV11" i="18"/>
  <c r="MU11" i="18"/>
  <c r="MM11" i="18"/>
  <c r="ML11" i="18"/>
  <c r="MK11" i="18"/>
  <c r="MJ11" i="18"/>
  <c r="MI11" i="18"/>
  <c r="MH11" i="18"/>
  <c r="MD11" i="18"/>
  <c r="LU11" i="18"/>
  <c r="LP11" i="18"/>
  <c r="LQ11" i="18" s="1"/>
  <c r="LO11" i="18"/>
  <c r="LN11" i="18"/>
  <c r="LM11" i="18"/>
  <c r="LL11" i="18"/>
  <c r="LH11" i="18"/>
  <c r="KY11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OV10" i="18"/>
  <c r="OW10" i="18" s="1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NH10" i="18"/>
  <c r="NI10" i="18" s="1"/>
  <c r="NG10" i="18"/>
  <c r="NF10" i="18"/>
  <c r="NE10" i="18"/>
  <c r="ND10" i="18"/>
  <c r="MZ10" i="18"/>
  <c r="MY10" i="18"/>
  <c r="MW10" i="18"/>
  <c r="MV10" i="18"/>
  <c r="MU10" i="18"/>
  <c r="MQ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QR9" i="18"/>
  <c r="QS9" i="18" s="1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E9" i="18"/>
  <c r="OZ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H9" i="18"/>
  <c r="NI9" i="18" s="1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QR8" i="18"/>
  <c r="QS8" i="18" s="1"/>
  <c r="QQ8" i="18"/>
  <c r="QP8" i="18"/>
  <c r="QO8" i="18"/>
  <c r="QN8" i="18"/>
  <c r="QJ8" i="18"/>
  <c r="QA8" i="18"/>
  <c r="PV8" i="18"/>
  <c r="PW8" i="18" s="1"/>
  <c r="PU8" i="18"/>
  <c r="PT8" i="18"/>
  <c r="PS8" i="18"/>
  <c r="PR8" i="18"/>
  <c r="PN8" i="18"/>
  <c r="PE8" i="18"/>
  <c r="OZ8" i="18"/>
  <c r="OR8" i="18"/>
  <c r="OQ8" i="18"/>
  <c r="OO8" i="18"/>
  <c r="ON8" i="18"/>
  <c r="OM8" i="18"/>
  <c r="OD8" i="18"/>
  <c r="OE8" i="18" s="1"/>
  <c r="OC8" i="18"/>
  <c r="OB8" i="18"/>
  <c r="OA8" i="18"/>
  <c r="NZ8" i="18"/>
  <c r="NV8" i="18"/>
  <c r="NU8" i="18"/>
  <c r="NS8" i="18"/>
  <c r="NR8" i="18"/>
  <c r="NQ8" i="18"/>
  <c r="NH8" i="18"/>
  <c r="MZ8" i="18"/>
  <c r="MY8" i="18"/>
  <c r="MW8" i="18"/>
  <c r="MV8" i="18"/>
  <c r="MU8" i="18"/>
  <c r="ML8" i="18"/>
  <c r="MM8" i="18" s="1"/>
  <c r="MK8" i="18"/>
  <c r="MJ8" i="18"/>
  <c r="MI8" i="18"/>
  <c r="MH8" i="18"/>
  <c r="MD8" i="18"/>
  <c r="MC8" i="18"/>
  <c r="MA8" i="18"/>
  <c r="LZ8" i="18"/>
  <c r="LY8" i="18"/>
  <c r="LP8" i="18"/>
  <c r="LQ8" i="18" s="1"/>
  <c r="LO8" i="18"/>
  <c r="LN8" i="18"/>
  <c r="LM8" i="18"/>
  <c r="LL8" i="18"/>
  <c r="LH8" i="18"/>
  <c r="KY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J101" i="18"/>
  <c r="JH107" i="18" s="1"/>
  <c r="JH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I91" i="18"/>
  <c r="KG91" i="18"/>
  <c r="KH91" i="18" s="1"/>
  <c r="KK91" i="18" s="1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Q91" i="18"/>
  <c r="IO91" i="18"/>
  <c r="IP91" i="18" s="1"/>
  <c r="IS91" i="18" s="1"/>
  <c r="IK91" i="18"/>
  <c r="KT90" i="18"/>
  <c r="KU90" i="18" s="1"/>
  <c r="KS90" i="18"/>
  <c r="KR90" i="18"/>
  <c r="KQ90" i="18"/>
  <c r="KP90" i="18"/>
  <c r="KL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M90" i="18"/>
  <c r="JK90" i="18"/>
  <c r="JL90" i="18" s="1"/>
  <c r="JO90" i="18" s="1"/>
  <c r="JG90" i="18"/>
  <c r="JB90" i="18"/>
  <c r="JC90" i="18" s="1"/>
  <c r="JA90" i="18"/>
  <c r="IZ90" i="18"/>
  <c r="IY90" i="18"/>
  <c r="IX90" i="18"/>
  <c r="IT90" i="18"/>
  <c r="IQ90" i="18"/>
  <c r="IO90" i="18"/>
  <c r="IP90" i="18" s="1"/>
  <c r="IK90" i="18"/>
  <c r="KT89" i="18"/>
  <c r="KU89" i="18" s="1"/>
  <c r="KS89" i="18"/>
  <c r="KR89" i="18"/>
  <c r="KQ89" i="18"/>
  <c r="KP89" i="18"/>
  <c r="KL89" i="18"/>
  <c r="KI89" i="18"/>
  <c r="KG89" i="18"/>
  <c r="KH89" i="18" s="1"/>
  <c r="KK89" i="18" s="1"/>
  <c r="KC89" i="18"/>
  <c r="JX89" i="18"/>
  <c r="JY89" i="18" s="1"/>
  <c r="JW89" i="18"/>
  <c r="JV89" i="18"/>
  <c r="JU89" i="18"/>
  <c r="JT89" i="18"/>
  <c r="JP89" i="18"/>
  <c r="JM89" i="18"/>
  <c r="JK89" i="18"/>
  <c r="JL89" i="18" s="1"/>
  <c r="JG89" i="18"/>
  <c r="JB89" i="18"/>
  <c r="JC89" i="18" s="1"/>
  <c r="JA89" i="18"/>
  <c r="IZ89" i="18"/>
  <c r="IY89" i="18"/>
  <c r="IX89" i="18"/>
  <c r="IT89" i="18"/>
  <c r="IQ89" i="18"/>
  <c r="IO89" i="18"/>
  <c r="IP89" i="18" s="1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Q88" i="18"/>
  <c r="IO88" i="18"/>
  <c r="IP88" i="18" s="1"/>
  <c r="IS88" i="18" s="1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Q87" i="18"/>
  <c r="IO87" i="18"/>
  <c r="IP87" i="18" s="1"/>
  <c r="IK87" i="18"/>
  <c r="KT86" i="18"/>
  <c r="KU86" i="18" s="1"/>
  <c r="KS86" i="18"/>
  <c r="KR86" i="18"/>
  <c r="KQ86" i="18"/>
  <c r="KP86" i="18"/>
  <c r="KL86" i="18"/>
  <c r="KI86" i="18"/>
  <c r="KH86" i="18"/>
  <c r="KK86" i="18" s="1"/>
  <c r="KG86" i="18"/>
  <c r="JX86" i="18"/>
  <c r="JY86" i="18" s="1"/>
  <c r="JW86" i="18"/>
  <c r="JV86" i="18"/>
  <c r="JU86" i="18"/>
  <c r="JT86" i="18"/>
  <c r="JP86" i="18"/>
  <c r="JM86" i="18"/>
  <c r="JK86" i="18"/>
  <c r="JL86" i="18" s="1"/>
  <c r="JG86" i="18"/>
  <c r="JB86" i="18"/>
  <c r="JC86" i="18" s="1"/>
  <c r="JA86" i="18"/>
  <c r="IZ86" i="18"/>
  <c r="IY86" i="18"/>
  <c r="IX86" i="18"/>
  <c r="IT86" i="18"/>
  <c r="IQ86" i="18"/>
  <c r="IO86" i="18"/>
  <c r="IP86" i="18" s="1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I83" i="18"/>
  <c r="KG83" i="18"/>
  <c r="KH83" i="18" s="1"/>
  <c r="JX83" i="18"/>
  <c r="JY83" i="18" s="1"/>
  <c r="JW83" i="18"/>
  <c r="JV83" i="18"/>
  <c r="JU83" i="18"/>
  <c r="JT83" i="18"/>
  <c r="JP83" i="18"/>
  <c r="JM83" i="18"/>
  <c r="JK83" i="18"/>
  <c r="JL83" i="18" s="1"/>
  <c r="JG83" i="18"/>
  <c r="JB83" i="18"/>
  <c r="JC83" i="18" s="1"/>
  <c r="JA83" i="18"/>
  <c r="IZ83" i="18"/>
  <c r="IY83" i="18"/>
  <c r="IX83" i="18"/>
  <c r="IT83" i="18"/>
  <c r="IQ83" i="18"/>
  <c r="IO83" i="18"/>
  <c r="IP83" i="18" s="1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JX80" i="18"/>
  <c r="JY80" i="18" s="1"/>
  <c r="JW80" i="18"/>
  <c r="JV80" i="18"/>
  <c r="JU80" i="18"/>
  <c r="JT80" i="18"/>
  <c r="JP80" i="18"/>
  <c r="JM80" i="18"/>
  <c r="JK80" i="18"/>
  <c r="JL80" i="18" s="1"/>
  <c r="JG80" i="18"/>
  <c r="JB80" i="18"/>
  <c r="JC80" i="18" s="1"/>
  <c r="JA80" i="18"/>
  <c r="IZ80" i="18"/>
  <c r="IY80" i="18"/>
  <c r="IX80" i="18"/>
  <c r="IT80" i="18"/>
  <c r="IQ80" i="18"/>
  <c r="IO80" i="18"/>
  <c r="IP80" i="18" s="1"/>
  <c r="IS80" i="18" s="1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I77" i="18"/>
  <c r="KG77" i="18"/>
  <c r="KH77" i="18" s="1"/>
  <c r="KK77" i="18" s="1"/>
  <c r="JX77" i="18"/>
  <c r="JY77" i="18" s="1"/>
  <c r="JW77" i="18"/>
  <c r="JV77" i="18"/>
  <c r="JU77" i="18"/>
  <c r="JT77" i="18"/>
  <c r="JP77" i="18"/>
  <c r="JO77" i="18"/>
  <c r="JM77" i="18"/>
  <c r="JL77" i="18"/>
  <c r="JK77" i="18"/>
  <c r="JB77" i="18"/>
  <c r="JC77" i="18" s="1"/>
  <c r="JA77" i="18"/>
  <c r="IZ77" i="18"/>
  <c r="IY77" i="18"/>
  <c r="IX77" i="18"/>
  <c r="IT77" i="18"/>
  <c r="IQ77" i="18"/>
  <c r="IO77" i="18"/>
  <c r="IP77" i="18" s="1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JX74" i="18"/>
  <c r="JY74" i="18" s="1"/>
  <c r="JW74" i="18"/>
  <c r="JV74" i="18"/>
  <c r="JU74" i="18"/>
  <c r="JT74" i="18"/>
  <c r="JP74" i="18"/>
  <c r="JM74" i="18"/>
  <c r="JK74" i="18"/>
  <c r="JL74" i="18" s="1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Q73" i="18"/>
  <c r="IO73" i="18"/>
  <c r="IP73" i="18" s="1"/>
  <c r="IS73" i="18" s="1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Q72" i="18"/>
  <c r="IO72" i="18"/>
  <c r="IP72" i="18" s="1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JX71" i="18"/>
  <c r="JY71" i="18" s="1"/>
  <c r="JW71" i="18"/>
  <c r="JV71" i="18"/>
  <c r="JU71" i="18"/>
  <c r="JT71" i="18"/>
  <c r="JP71" i="18"/>
  <c r="JM71" i="18"/>
  <c r="JK71" i="18"/>
  <c r="JL71" i="18" s="1"/>
  <c r="JG71" i="18"/>
  <c r="JB71" i="18"/>
  <c r="JC71" i="18" s="1"/>
  <c r="JA71" i="18"/>
  <c r="IZ71" i="18"/>
  <c r="IY71" i="18"/>
  <c r="IX71" i="18"/>
  <c r="IT71" i="18"/>
  <c r="IQ71" i="18"/>
  <c r="IO71" i="18"/>
  <c r="IP71" i="18" s="1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Q70" i="18"/>
  <c r="IO70" i="18"/>
  <c r="IP70" i="18" s="1"/>
  <c r="IS70" i="18" s="1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JX68" i="18"/>
  <c r="JY68" i="18" s="1"/>
  <c r="JW68" i="18"/>
  <c r="JV68" i="18"/>
  <c r="JU68" i="18"/>
  <c r="JT68" i="18"/>
  <c r="JP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Q68" i="18"/>
  <c r="IO68" i="18"/>
  <c r="IP68" i="18" s="1"/>
  <c r="IS68" i="18" s="1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Q66" i="18"/>
  <c r="IO66" i="18"/>
  <c r="IP66" i="18" s="1"/>
  <c r="IS66" i="18" s="1"/>
  <c r="IK66" i="18"/>
  <c r="KT65" i="18"/>
  <c r="KU65" i="18" s="1"/>
  <c r="KS65" i="18"/>
  <c r="KR65" i="18"/>
  <c r="KQ65" i="18"/>
  <c r="KP65" i="18"/>
  <c r="KL65" i="18"/>
  <c r="KI65" i="18"/>
  <c r="KG65" i="18"/>
  <c r="KH65" i="18" s="1"/>
  <c r="KC65" i="18"/>
  <c r="JX65" i="18"/>
  <c r="JV65" i="18"/>
  <c r="JU65" i="18"/>
  <c r="JW65" i="18" s="1"/>
  <c r="JT65" i="18"/>
  <c r="JP65" i="18"/>
  <c r="JM65" i="18"/>
  <c r="JK65" i="18"/>
  <c r="JL65" i="18" s="1"/>
  <c r="JG65" i="18"/>
  <c r="JB65" i="18"/>
  <c r="JC65" i="18" s="1"/>
  <c r="JA65" i="18"/>
  <c r="IZ65" i="18"/>
  <c r="IY65" i="18"/>
  <c r="IX65" i="18"/>
  <c r="IT65" i="18"/>
  <c r="IQ65" i="18"/>
  <c r="IO65" i="18"/>
  <c r="IP65" i="18" s="1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Q64" i="18"/>
  <c r="IP64" i="18"/>
  <c r="IS64" i="18" s="1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Q63" i="18"/>
  <c r="IO63" i="18"/>
  <c r="IP63" i="18" s="1"/>
  <c r="IK63" i="18"/>
  <c r="KT62" i="18"/>
  <c r="KU62" i="18" s="1"/>
  <c r="KS62" i="18"/>
  <c r="KR62" i="18"/>
  <c r="KQ62" i="18"/>
  <c r="KP62" i="18"/>
  <c r="KL62" i="18"/>
  <c r="KI62" i="18"/>
  <c r="KH62" i="18"/>
  <c r="KK62" i="18" s="1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B62" i="18"/>
  <c r="JC62" i="18" s="1"/>
  <c r="JA62" i="18"/>
  <c r="IZ62" i="18"/>
  <c r="IY62" i="18"/>
  <c r="IX62" i="18"/>
  <c r="IT62" i="18"/>
  <c r="IQ62" i="18"/>
  <c r="IO62" i="18"/>
  <c r="IP62" i="18" s="1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Q61" i="18"/>
  <c r="IO61" i="18"/>
  <c r="IP61" i="18" s="1"/>
  <c r="IS61" i="18" s="1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Q60" i="18"/>
  <c r="IO60" i="18"/>
  <c r="IP60" i="18" s="1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Q59" i="18"/>
  <c r="IO59" i="18"/>
  <c r="IP59" i="18" s="1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Q57" i="18"/>
  <c r="IO57" i="18"/>
  <c r="IP57" i="18" s="1"/>
  <c r="IK57" i="18"/>
  <c r="KT56" i="18"/>
  <c r="KU56" i="18" s="1"/>
  <c r="KS56" i="18"/>
  <c r="KR56" i="18"/>
  <c r="KQ56" i="18"/>
  <c r="KP56" i="18"/>
  <c r="KL56" i="18"/>
  <c r="KI56" i="18"/>
  <c r="KG56" i="18"/>
  <c r="KH56" i="18" s="1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B56" i="18"/>
  <c r="JC56" i="18" s="1"/>
  <c r="JA56" i="18"/>
  <c r="IZ56" i="18"/>
  <c r="IY56" i="18"/>
  <c r="IX56" i="18"/>
  <c r="IT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M54" i="18"/>
  <c r="JK54" i="18"/>
  <c r="JL54" i="18" s="1"/>
  <c r="JO54" i="18" s="1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JX53" i="18"/>
  <c r="JY53" i="18" s="1"/>
  <c r="JW53" i="18"/>
  <c r="JV53" i="18"/>
  <c r="JU53" i="18"/>
  <c r="JT53" i="18"/>
  <c r="JP53" i="18"/>
  <c r="JM53" i="18"/>
  <c r="JK53" i="18"/>
  <c r="JL53" i="18" s="1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KT52" i="18"/>
  <c r="KU52" i="18" s="1"/>
  <c r="KS52" i="18"/>
  <c r="KR52" i="18"/>
  <c r="KQ52" i="18"/>
  <c r="KP52" i="18"/>
  <c r="KL52" i="18"/>
  <c r="KI52" i="18"/>
  <c r="KG52" i="18"/>
  <c r="KH52" i="18" s="1"/>
  <c r="KK52" i="18" s="1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Q52" i="18"/>
  <c r="IO52" i="18"/>
  <c r="IP52" i="18" s="1"/>
  <c r="IS52" i="18" s="1"/>
  <c r="IK52" i="18"/>
  <c r="KT51" i="18"/>
  <c r="KU51" i="18" s="1"/>
  <c r="KS51" i="18"/>
  <c r="KR51" i="18"/>
  <c r="KQ51" i="18"/>
  <c r="KP51" i="18"/>
  <c r="KL51" i="18"/>
  <c r="KI51" i="18"/>
  <c r="KG51" i="18"/>
  <c r="KH51" i="18" s="1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I50" i="18"/>
  <c r="KG50" i="18"/>
  <c r="KH50" i="18" s="1"/>
  <c r="KK50" i="18" s="1"/>
  <c r="KC50" i="18"/>
  <c r="JX50" i="18"/>
  <c r="JY50" i="18" s="1"/>
  <c r="JW50" i="18"/>
  <c r="JV50" i="18"/>
  <c r="JU50" i="18"/>
  <c r="JT50" i="18"/>
  <c r="JP50" i="18"/>
  <c r="JM50" i="18"/>
  <c r="JK50" i="18"/>
  <c r="JL50" i="18" s="1"/>
  <c r="JG50" i="18"/>
  <c r="JB50" i="18"/>
  <c r="JC50" i="18" s="1"/>
  <c r="JA50" i="18"/>
  <c r="IZ50" i="18"/>
  <c r="IY50" i="18"/>
  <c r="IX50" i="18"/>
  <c r="IT50" i="18"/>
  <c r="IQ50" i="18"/>
  <c r="IO50" i="18"/>
  <c r="IP50" i="18" s="1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Q49" i="18"/>
  <c r="IP49" i="18"/>
  <c r="IS49" i="18" s="1"/>
  <c r="IO49" i="18"/>
  <c r="IK49" i="18"/>
  <c r="KT48" i="18"/>
  <c r="KU48" i="18" s="1"/>
  <c r="KS48" i="18"/>
  <c r="KR48" i="18"/>
  <c r="KQ48" i="18"/>
  <c r="KP48" i="18"/>
  <c r="KL48" i="18"/>
  <c r="KI48" i="18"/>
  <c r="KG48" i="18"/>
  <c r="KH48" i="18" s="1"/>
  <c r="KK48" i="18" s="1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Q48" i="18"/>
  <c r="IO48" i="18"/>
  <c r="IP48" i="18" s="1"/>
  <c r="IS48" i="18" s="1"/>
  <c r="IK48" i="18"/>
  <c r="KT47" i="18"/>
  <c r="KU47" i="18" s="1"/>
  <c r="KS47" i="18"/>
  <c r="KR47" i="18"/>
  <c r="KQ47" i="18"/>
  <c r="KP47" i="18"/>
  <c r="KL47" i="18"/>
  <c r="KI47" i="18"/>
  <c r="KG47" i="18"/>
  <c r="KH47" i="18" s="1"/>
  <c r="KC47" i="18"/>
  <c r="JY47" i="18"/>
  <c r="JX47" i="18"/>
  <c r="JW47" i="18"/>
  <c r="JV47" i="18"/>
  <c r="JU47" i="18"/>
  <c r="JT47" i="18"/>
  <c r="JP47" i="18"/>
  <c r="JM47" i="18"/>
  <c r="JK47" i="18"/>
  <c r="JL47" i="18" s="1"/>
  <c r="JG47" i="18"/>
  <c r="JB47" i="18"/>
  <c r="JC47" i="18" s="1"/>
  <c r="JA47" i="18"/>
  <c r="IZ47" i="18"/>
  <c r="IY47" i="18"/>
  <c r="IX47" i="18"/>
  <c r="IT47" i="18"/>
  <c r="IQ47" i="18"/>
  <c r="IO47" i="18"/>
  <c r="IP47" i="18" s="1"/>
  <c r="IK47" i="18"/>
  <c r="KT46" i="18"/>
  <c r="KU46" i="18" s="1"/>
  <c r="KS46" i="18"/>
  <c r="KR46" i="18"/>
  <c r="KQ46" i="18"/>
  <c r="KP46" i="18"/>
  <c r="KL46" i="18"/>
  <c r="KI46" i="18"/>
  <c r="KG46" i="18"/>
  <c r="KH46" i="18" s="1"/>
  <c r="KK46" i="18" s="1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Q46" i="18"/>
  <c r="IO46" i="18"/>
  <c r="IP46" i="18" s="1"/>
  <c r="IS46" i="18" s="1"/>
  <c r="IK46" i="18"/>
  <c r="KT45" i="18"/>
  <c r="KU45" i="18" s="1"/>
  <c r="KS45" i="18"/>
  <c r="KR45" i="18"/>
  <c r="KQ45" i="18"/>
  <c r="KP45" i="18"/>
  <c r="KL45" i="18"/>
  <c r="KI45" i="18"/>
  <c r="KH45" i="18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I44" i="18"/>
  <c r="KG44" i="18"/>
  <c r="KH44" i="18" s="1"/>
  <c r="KC44" i="18"/>
  <c r="JX44" i="18"/>
  <c r="JY44" i="18" s="1"/>
  <c r="JW44" i="18"/>
  <c r="JV44" i="18"/>
  <c r="JU44" i="18"/>
  <c r="JT44" i="18"/>
  <c r="JP44" i="18"/>
  <c r="JM44" i="18"/>
  <c r="JK44" i="18"/>
  <c r="JL44" i="18" s="1"/>
  <c r="JG44" i="18"/>
  <c r="JC44" i="18"/>
  <c r="JB44" i="18"/>
  <c r="JA44" i="18"/>
  <c r="IZ44" i="18"/>
  <c r="IY44" i="18"/>
  <c r="IX44" i="18"/>
  <c r="IT44" i="18"/>
  <c r="IQ44" i="18"/>
  <c r="IO44" i="18"/>
  <c r="IP44" i="18" s="1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O43" i="18"/>
  <c r="IP43" i="18" s="1"/>
  <c r="IK43" i="18"/>
  <c r="KU42" i="18"/>
  <c r="KT42" i="18"/>
  <c r="KS42" i="18"/>
  <c r="KR42" i="18"/>
  <c r="KQ42" i="18"/>
  <c r="KP42" i="18"/>
  <c r="KL42" i="18"/>
  <c r="KG42" i="18"/>
  <c r="KH42" i="18" s="1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K42" i="18"/>
  <c r="KT41" i="18"/>
  <c r="KU41" i="18" s="1"/>
  <c r="KS41" i="18"/>
  <c r="KR41" i="18"/>
  <c r="KQ41" i="18"/>
  <c r="KP41" i="18"/>
  <c r="KL41" i="18"/>
  <c r="KC41" i="18"/>
  <c r="JY41" i="18"/>
  <c r="JX41" i="18"/>
  <c r="JW41" i="18"/>
  <c r="JV41" i="18"/>
  <c r="JU41" i="18"/>
  <c r="JT41" i="18"/>
  <c r="JP41" i="18"/>
  <c r="JG41" i="18"/>
  <c r="JB41" i="18"/>
  <c r="JC41" i="18" s="1"/>
  <c r="JA41" i="18"/>
  <c r="IZ41" i="18"/>
  <c r="IY41" i="18"/>
  <c r="IX41" i="18"/>
  <c r="IT41" i="18"/>
  <c r="IK41" i="18"/>
  <c r="KU40" i="18"/>
  <c r="KT40" i="18"/>
  <c r="KS40" i="18"/>
  <c r="KR40" i="18"/>
  <c r="KQ40" i="18"/>
  <c r="KP40" i="18"/>
  <c r="KL40" i="18"/>
  <c r="KG40" i="18"/>
  <c r="KH40" i="18" s="1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C38" i="18"/>
  <c r="JX38" i="18"/>
  <c r="JY38" i="18" s="1"/>
  <c r="JW38" i="18"/>
  <c r="JV38" i="18"/>
  <c r="JU38" i="18"/>
  <c r="JT38" i="18"/>
  <c r="JP38" i="18"/>
  <c r="JG38" i="18"/>
  <c r="JB38" i="18"/>
  <c r="JC38" i="18" s="1"/>
  <c r="JA38" i="18"/>
  <c r="IZ38" i="18"/>
  <c r="IY38" i="18"/>
  <c r="IX38" i="18"/>
  <c r="IT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K32" i="18"/>
  <c r="KI32" i="18"/>
  <c r="KH32" i="18"/>
  <c r="KG32" i="18"/>
  <c r="JX32" i="18"/>
  <c r="JY32" i="18" s="1"/>
  <c r="JW32" i="18"/>
  <c r="JV32" i="18"/>
  <c r="JU32" i="18"/>
  <c r="JT32" i="18"/>
  <c r="JP32" i="18"/>
  <c r="JG32" i="18"/>
  <c r="JC32" i="18"/>
  <c r="JB32" i="18"/>
  <c r="JA32" i="18"/>
  <c r="IZ32" i="18"/>
  <c r="IY32" i="18"/>
  <c r="IX32" i="18"/>
  <c r="IT32" i="18"/>
  <c r="IS32" i="18"/>
  <c r="IQ32" i="18"/>
  <c r="IP32" i="18"/>
  <c r="IO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O31" i="18"/>
  <c r="IP31" i="18" s="1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K30" i="18"/>
  <c r="KT29" i="18"/>
  <c r="KU29" i="18" s="1"/>
  <c r="KS29" i="18"/>
  <c r="KR29" i="18"/>
  <c r="KQ29" i="18"/>
  <c r="KP29" i="18"/>
  <c r="KL29" i="18"/>
  <c r="KC29" i="18"/>
  <c r="JY29" i="18"/>
  <c r="JX29" i="18"/>
  <c r="JW29" i="18"/>
  <c r="JV29" i="18"/>
  <c r="JU29" i="18"/>
  <c r="JT29" i="18"/>
  <c r="JP29" i="18"/>
  <c r="JO29" i="18"/>
  <c r="JM29" i="18"/>
  <c r="JL29" i="18"/>
  <c r="JK29" i="18"/>
  <c r="JB29" i="18"/>
  <c r="JC29" i="18" s="1"/>
  <c r="JA29" i="18"/>
  <c r="IZ29" i="18"/>
  <c r="IY29" i="18"/>
  <c r="IX29" i="18"/>
  <c r="IT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K27" i="18"/>
  <c r="KU26" i="18"/>
  <c r="KT26" i="18"/>
  <c r="KS26" i="18"/>
  <c r="KR26" i="18"/>
  <c r="KQ26" i="18"/>
  <c r="KP26" i="18"/>
  <c r="KL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B26" i="18"/>
  <c r="JC26" i="18" s="1"/>
  <c r="JA26" i="18"/>
  <c r="IZ26" i="18"/>
  <c r="IY26" i="18"/>
  <c r="IX26" i="18"/>
  <c r="IT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K24" i="18"/>
  <c r="KT23" i="18"/>
  <c r="KU23" i="18" s="1"/>
  <c r="KS23" i="18"/>
  <c r="KR23" i="18"/>
  <c r="KQ23" i="18"/>
  <c r="KP23" i="18"/>
  <c r="KL23" i="18"/>
  <c r="KC23" i="18"/>
  <c r="JX23" i="18"/>
  <c r="JY23" i="18" s="1"/>
  <c r="JW23" i="18"/>
  <c r="JV23" i="18"/>
  <c r="JU23" i="18"/>
  <c r="JT23" i="18"/>
  <c r="JP23" i="18"/>
  <c r="JG23" i="18"/>
  <c r="JB23" i="18"/>
  <c r="JC23" i="18" s="1"/>
  <c r="JA23" i="18"/>
  <c r="IZ23" i="18"/>
  <c r="IY23" i="18"/>
  <c r="IX23" i="18"/>
  <c r="IT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KT20" i="18"/>
  <c r="KU20" i="18" s="1"/>
  <c r="KS20" i="18"/>
  <c r="KR20" i="18"/>
  <c r="KQ20" i="18"/>
  <c r="KP20" i="18"/>
  <c r="KL20" i="18"/>
  <c r="KK20" i="18"/>
  <c r="KI20" i="18"/>
  <c r="KH20" i="18"/>
  <c r="KG20" i="18"/>
  <c r="KC20" i="18"/>
  <c r="JX20" i="18"/>
  <c r="JY20" i="18" s="1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K14" i="18"/>
  <c r="KI14" i="18"/>
  <c r="KH14" i="18"/>
  <c r="KG14" i="18"/>
  <c r="KC14" i="18"/>
  <c r="JX14" i="18"/>
  <c r="JY14" i="18" s="1"/>
  <c r="JW14" i="18"/>
  <c r="JV14" i="18"/>
  <c r="JU14" i="18"/>
  <c r="JT14" i="18"/>
  <c r="JP14" i="18"/>
  <c r="JO14" i="18"/>
  <c r="JM14" i="18"/>
  <c r="JL14" i="18"/>
  <c r="JK14" i="18"/>
  <c r="JG14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O13" i="18"/>
  <c r="IP13" i="18" s="1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K12" i="18"/>
  <c r="KT11" i="18"/>
  <c r="KU11" i="18" s="1"/>
  <c r="KS11" i="18"/>
  <c r="KR11" i="18"/>
  <c r="KQ11" i="18"/>
  <c r="KP11" i="18"/>
  <c r="KL11" i="18"/>
  <c r="KC11" i="18"/>
  <c r="JX11" i="18"/>
  <c r="JY11" i="18" s="1"/>
  <c r="JW11" i="18"/>
  <c r="JV11" i="18"/>
  <c r="JU11" i="18"/>
  <c r="JT11" i="18"/>
  <c r="JP11" i="18"/>
  <c r="JO11" i="18"/>
  <c r="JM11" i="18"/>
  <c r="JL11" i="18"/>
  <c r="JK11" i="18"/>
  <c r="JB11" i="18"/>
  <c r="JC11" i="18" s="1"/>
  <c r="JA11" i="18"/>
  <c r="IZ11" i="18"/>
  <c r="IY11" i="18"/>
  <c r="IX11" i="18"/>
  <c r="IT11" i="18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G9" i="18"/>
  <c r="KH9" i="18" s="1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C8" i="18"/>
  <c r="JX8" i="18"/>
  <c r="JP8" i="18"/>
  <c r="JG8" i="18"/>
  <c r="JC8" i="18"/>
  <c r="JB8" i="18"/>
  <c r="JA8" i="18"/>
  <c r="IZ8" i="18"/>
  <c r="IY8" i="18"/>
  <c r="IX8" i="18"/>
  <c r="IT8" i="18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GY91" i="18"/>
  <c r="GX91" i="18"/>
  <c r="HA91" i="18" s="1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GY90" i="18"/>
  <c r="GW90" i="18"/>
  <c r="GX90" i="18" s="1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GY89" i="18"/>
  <c r="GW89" i="18"/>
  <c r="GX89" i="18" s="1"/>
  <c r="GS89" i="18"/>
  <c r="GN89" i="18"/>
  <c r="GO89" i="18" s="1"/>
  <c r="GM89" i="18"/>
  <c r="GL89" i="18"/>
  <c r="GK89" i="18"/>
  <c r="GJ89" i="18"/>
  <c r="GF89" i="18"/>
  <c r="GC89" i="18"/>
  <c r="GA89" i="18"/>
  <c r="GB89" i="18" s="1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GY88" i="18"/>
  <c r="GW88" i="18"/>
  <c r="GX88" i="18" s="1"/>
  <c r="HA88" i="18" s="1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GY87" i="18"/>
  <c r="GW87" i="18"/>
  <c r="GX87" i="18" s="1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U86" i="18"/>
  <c r="HS86" i="18"/>
  <c r="HT86" i="18" s="1"/>
  <c r="HO86" i="18"/>
  <c r="HJ86" i="18"/>
  <c r="HK86" i="18" s="1"/>
  <c r="HI86" i="18"/>
  <c r="HH86" i="18"/>
  <c r="HG86" i="18"/>
  <c r="HF86" i="18"/>
  <c r="HB86" i="18"/>
  <c r="GY86" i="18"/>
  <c r="GW86" i="18"/>
  <c r="GX86" i="18" s="1"/>
  <c r="GS86" i="18"/>
  <c r="GN86" i="18"/>
  <c r="GO86" i="18" s="1"/>
  <c r="GM86" i="18"/>
  <c r="GL86" i="18"/>
  <c r="GK86" i="18"/>
  <c r="GJ86" i="18"/>
  <c r="GF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GY85" i="18"/>
  <c r="GW85" i="18"/>
  <c r="GX85" i="18" s="1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GY84" i="18"/>
  <c r="GW84" i="18"/>
  <c r="GX84" i="18" s="1"/>
  <c r="HA84" i="18" s="1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U83" i="18"/>
  <c r="HS83" i="18"/>
  <c r="HT83" i="18" s="1"/>
  <c r="HW83" i="18" s="1"/>
  <c r="HO83" i="18"/>
  <c r="HJ83" i="18"/>
  <c r="HK83" i="18" s="1"/>
  <c r="HI83" i="18"/>
  <c r="HH83" i="18"/>
  <c r="HG83" i="18"/>
  <c r="HF83" i="18"/>
  <c r="HB83" i="18"/>
  <c r="GY83" i="18"/>
  <c r="GW83" i="18"/>
  <c r="GX83" i="18" s="1"/>
  <c r="GS83" i="18"/>
  <c r="GN83" i="18"/>
  <c r="GO83" i="18" s="1"/>
  <c r="GM83" i="18"/>
  <c r="GL83" i="18"/>
  <c r="GK83" i="18"/>
  <c r="GJ83" i="18"/>
  <c r="GF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J80" i="18"/>
  <c r="HK80" i="18" s="1"/>
  <c r="HI80" i="18"/>
  <c r="HH80" i="18"/>
  <c r="HG80" i="18"/>
  <c r="HF80" i="18"/>
  <c r="HB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GY79" i="18"/>
  <c r="GW79" i="18"/>
  <c r="GX79" i="18" s="1"/>
  <c r="HA79" i="18" s="1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GY78" i="18"/>
  <c r="GW78" i="18"/>
  <c r="GX78" i="18" s="1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U77" i="18"/>
  <c r="HS77" i="18"/>
  <c r="HT77" i="18" s="1"/>
  <c r="HO77" i="18"/>
  <c r="HJ77" i="18"/>
  <c r="HK77" i="18" s="1"/>
  <c r="HI77" i="18"/>
  <c r="HH77" i="18"/>
  <c r="HG77" i="18"/>
  <c r="HF77" i="18"/>
  <c r="HB77" i="18"/>
  <c r="GY77" i="18"/>
  <c r="GW77" i="18"/>
  <c r="GX77" i="18" s="1"/>
  <c r="GS77" i="18"/>
  <c r="GN77" i="18"/>
  <c r="GO77" i="18" s="1"/>
  <c r="GM77" i="18"/>
  <c r="GL77" i="18"/>
  <c r="GK77" i="18"/>
  <c r="GJ77" i="18"/>
  <c r="GF77" i="18"/>
  <c r="GC77" i="18"/>
  <c r="GB77" i="18"/>
  <c r="GE77" i="18" s="1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U74" i="18"/>
  <c r="HS74" i="18"/>
  <c r="HT74" i="18" s="1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N74" i="18"/>
  <c r="GO74" i="18" s="1"/>
  <c r="GM74" i="18"/>
  <c r="GL74" i="18"/>
  <c r="GK74" i="18"/>
  <c r="GJ74" i="18"/>
  <c r="GF74" i="18"/>
  <c r="GC74" i="18"/>
  <c r="GA74" i="18"/>
  <c r="GB74" i="18" s="1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U71" i="18"/>
  <c r="HS71" i="18"/>
  <c r="HT71" i="18" s="1"/>
  <c r="HO71" i="18"/>
  <c r="HJ71" i="18"/>
  <c r="HK71" i="18" s="1"/>
  <c r="HI71" i="18"/>
  <c r="HH71" i="18"/>
  <c r="HG71" i="18"/>
  <c r="HF71" i="18"/>
  <c r="HB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C71" i="18"/>
  <c r="GA71" i="18"/>
  <c r="GB71" i="18" s="1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GY69" i="18"/>
  <c r="GW69" i="18"/>
  <c r="GX69" i="18" s="1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U68" i="18"/>
  <c r="HS68" i="18"/>
  <c r="HT68" i="18" s="1"/>
  <c r="HO68" i="18"/>
  <c r="HJ68" i="18"/>
  <c r="HK68" i="18" s="1"/>
  <c r="HI68" i="18"/>
  <c r="HH68" i="18"/>
  <c r="HG68" i="18"/>
  <c r="HF68" i="18"/>
  <c r="HB68" i="18"/>
  <c r="GY68" i="18"/>
  <c r="GW68" i="18"/>
  <c r="GX68" i="18" s="1"/>
  <c r="GS68" i="18"/>
  <c r="GN68" i="18"/>
  <c r="GO68" i="18" s="1"/>
  <c r="GM68" i="18"/>
  <c r="GL68" i="18"/>
  <c r="GK68" i="18"/>
  <c r="GJ68" i="18"/>
  <c r="GF68" i="18"/>
  <c r="GC68" i="18"/>
  <c r="GA68" i="18"/>
  <c r="GB68" i="18" s="1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U65" i="18"/>
  <c r="HS65" i="18"/>
  <c r="HT65" i="18" s="1"/>
  <c r="HO65" i="18"/>
  <c r="HJ65" i="18"/>
  <c r="HK65" i="18" s="1"/>
  <c r="HI65" i="18"/>
  <c r="HH65" i="18"/>
  <c r="HG65" i="18"/>
  <c r="HF65" i="18"/>
  <c r="HB65" i="18"/>
  <c r="GY65" i="18"/>
  <c r="GW65" i="18"/>
  <c r="GX65" i="18" s="1"/>
  <c r="GS65" i="18"/>
  <c r="GN65" i="18"/>
  <c r="GO65" i="18" s="1"/>
  <c r="GM65" i="18"/>
  <c r="GL65" i="18"/>
  <c r="GK65" i="18"/>
  <c r="GJ65" i="18"/>
  <c r="GF65" i="18"/>
  <c r="GC65" i="18"/>
  <c r="GA65" i="18"/>
  <c r="GB65" i="18" s="1"/>
  <c r="GE65" i="18" s="1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GY63" i="18"/>
  <c r="GW63" i="18"/>
  <c r="GX63" i="18" s="1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U62" i="18"/>
  <c r="HS62" i="18"/>
  <c r="HT62" i="18" s="1"/>
  <c r="HO62" i="18"/>
  <c r="HJ62" i="18"/>
  <c r="HK62" i="18" s="1"/>
  <c r="HI62" i="18"/>
  <c r="HH62" i="18"/>
  <c r="HG62" i="18"/>
  <c r="HF62" i="18"/>
  <c r="HB62" i="18"/>
  <c r="GY62" i="18"/>
  <c r="GW62" i="18"/>
  <c r="GX62" i="18" s="1"/>
  <c r="GS62" i="18"/>
  <c r="GN62" i="18"/>
  <c r="GO62" i="18" s="1"/>
  <c r="GM62" i="18"/>
  <c r="GL62" i="18"/>
  <c r="GK62" i="18"/>
  <c r="GJ62" i="18"/>
  <c r="GF62" i="18"/>
  <c r="GC62" i="18"/>
  <c r="GA62" i="18"/>
  <c r="GB62" i="18" s="1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J59" i="18"/>
  <c r="HK59" i="18" s="1"/>
  <c r="HI59" i="18"/>
  <c r="HH59" i="18"/>
  <c r="HG59" i="18"/>
  <c r="HF59" i="18"/>
  <c r="HB59" i="18"/>
  <c r="GY59" i="18"/>
  <c r="GW59" i="18"/>
  <c r="GX59" i="18" s="1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U57" i="18"/>
  <c r="HS57" i="18"/>
  <c r="HT57" i="18" s="1"/>
  <c r="HW57" i="18" s="1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U56" i="18"/>
  <c r="HS56" i="18"/>
  <c r="HT56" i="18" s="1"/>
  <c r="HO56" i="18"/>
  <c r="HJ56" i="18"/>
  <c r="HK56" i="18" s="1"/>
  <c r="HI56" i="18"/>
  <c r="HH56" i="18"/>
  <c r="HG56" i="18"/>
  <c r="HF56" i="18"/>
  <c r="HB56" i="18"/>
  <c r="GY56" i="18"/>
  <c r="GW56" i="18"/>
  <c r="GX56" i="18" s="1"/>
  <c r="HA56" i="18" s="1"/>
  <c r="GS56" i="18"/>
  <c r="GN56" i="18"/>
  <c r="GO56" i="18" s="1"/>
  <c r="GM56" i="18"/>
  <c r="GL56" i="18"/>
  <c r="GK56" i="18"/>
  <c r="GJ56" i="18"/>
  <c r="GF56" i="18"/>
  <c r="GC56" i="18"/>
  <c r="GA56" i="18"/>
  <c r="GB56" i="18" s="1"/>
  <c r="FW56" i="18"/>
  <c r="IF55" i="18"/>
  <c r="IG55" i="18" s="1"/>
  <c r="IE55" i="18"/>
  <c r="ID55" i="18"/>
  <c r="IC55" i="18"/>
  <c r="IB55" i="18"/>
  <c r="HX55" i="18"/>
  <c r="HU55" i="18"/>
  <c r="HS55" i="18"/>
  <c r="HT55" i="18" s="1"/>
  <c r="HW55" i="18" s="1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C55" i="18"/>
  <c r="GB55" i="18"/>
  <c r="GE55" i="18" s="1"/>
  <c r="GA55" i="18"/>
  <c r="FW55" i="18"/>
  <c r="IF54" i="18"/>
  <c r="IG54" i="18" s="1"/>
  <c r="IE54" i="18"/>
  <c r="ID54" i="18"/>
  <c r="IC54" i="18"/>
  <c r="IB54" i="18"/>
  <c r="HX54" i="18"/>
  <c r="HU54" i="18"/>
  <c r="HS54" i="18"/>
  <c r="HT54" i="18" s="1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C54" i="18"/>
  <c r="GA54" i="18"/>
  <c r="GB54" i="18" s="1"/>
  <c r="FW54" i="18"/>
  <c r="IF53" i="18"/>
  <c r="IG53" i="18" s="1"/>
  <c r="IE53" i="18"/>
  <c r="ID53" i="18"/>
  <c r="IC53" i="18"/>
  <c r="IB53" i="18"/>
  <c r="HX53" i="18"/>
  <c r="HU53" i="18"/>
  <c r="HS53" i="18"/>
  <c r="HT53" i="18" s="1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N53" i="18"/>
  <c r="GO53" i="18" s="1"/>
  <c r="GM53" i="18"/>
  <c r="GL53" i="18"/>
  <c r="GK53" i="18"/>
  <c r="GJ53" i="18"/>
  <c r="GF53" i="18"/>
  <c r="GC53" i="18"/>
  <c r="GA53" i="18"/>
  <c r="GB53" i="18" s="1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GY51" i="18"/>
  <c r="GW51" i="18"/>
  <c r="GX51" i="18" s="1"/>
  <c r="HA51" i="18" s="1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GY50" i="18"/>
  <c r="GW50" i="18"/>
  <c r="GX50" i="18" s="1"/>
  <c r="GS50" i="18"/>
  <c r="GN50" i="18"/>
  <c r="GO50" i="18" s="1"/>
  <c r="GM50" i="18"/>
  <c r="GL50" i="18"/>
  <c r="GK50" i="18"/>
  <c r="GJ50" i="18"/>
  <c r="GF50" i="18"/>
  <c r="GC50" i="18"/>
  <c r="GA50" i="18"/>
  <c r="GB50" i="18" s="1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GY49" i="18"/>
  <c r="GW49" i="18"/>
  <c r="GX49" i="18" s="1"/>
  <c r="HA49" i="18" s="1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GY48" i="18"/>
  <c r="GW48" i="18"/>
  <c r="GX48" i="18" s="1"/>
  <c r="HA48" i="18" s="1"/>
  <c r="GS48" i="18"/>
  <c r="GN48" i="18"/>
  <c r="GO48" i="18" s="1"/>
  <c r="GM48" i="18"/>
  <c r="GL48" i="18"/>
  <c r="GK48" i="18"/>
  <c r="GJ48" i="18"/>
  <c r="GF48" i="18"/>
  <c r="GC48" i="18"/>
  <c r="GA48" i="18"/>
  <c r="GB48" i="18" s="1"/>
  <c r="FW48" i="18"/>
  <c r="IF47" i="18"/>
  <c r="IG47" i="18" s="1"/>
  <c r="IE47" i="18"/>
  <c r="ID47" i="18"/>
  <c r="IC47" i="18"/>
  <c r="IB47" i="18"/>
  <c r="HX47" i="18"/>
  <c r="HU47" i="18"/>
  <c r="HS47" i="18"/>
  <c r="HT47" i="18" s="1"/>
  <c r="HO47" i="18"/>
  <c r="HJ47" i="18"/>
  <c r="HK47" i="18" s="1"/>
  <c r="HI47" i="18"/>
  <c r="HH47" i="18"/>
  <c r="HG47" i="18"/>
  <c r="HF47" i="18"/>
  <c r="HB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C47" i="18"/>
  <c r="GA47" i="18"/>
  <c r="GB47" i="18" s="1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U44" i="18"/>
  <c r="HS44" i="18"/>
  <c r="HT44" i="18" s="1"/>
  <c r="HO44" i="18"/>
  <c r="HJ44" i="18"/>
  <c r="HK44" i="18" s="1"/>
  <c r="HI44" i="18"/>
  <c r="HH44" i="18"/>
  <c r="HG44" i="18"/>
  <c r="HF44" i="18"/>
  <c r="HB44" i="18"/>
  <c r="GY44" i="18"/>
  <c r="GW44" i="18"/>
  <c r="GX44" i="18" s="1"/>
  <c r="GS44" i="18"/>
  <c r="GN44" i="18"/>
  <c r="GO44" i="18" s="1"/>
  <c r="GM44" i="18"/>
  <c r="GL44" i="18"/>
  <c r="GK44" i="18"/>
  <c r="GJ44" i="18"/>
  <c r="GF44" i="18"/>
  <c r="GC44" i="18"/>
  <c r="GA44" i="18"/>
  <c r="GB44" i="18" s="1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O41" i="18"/>
  <c r="HJ41" i="18"/>
  <c r="HK41" i="18" s="1"/>
  <c r="HI41" i="18"/>
  <c r="HH41" i="18"/>
  <c r="HG41" i="18"/>
  <c r="HF41" i="18"/>
  <c r="HB41" i="18"/>
  <c r="GS41" i="18"/>
  <c r="GN41" i="18"/>
  <c r="GO41" i="18" s="1"/>
  <c r="GM41" i="18"/>
  <c r="GL41" i="18"/>
  <c r="GK41" i="18"/>
  <c r="GJ41" i="18"/>
  <c r="GF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J38" i="18"/>
  <c r="HK38" i="18" s="1"/>
  <c r="HI38" i="18"/>
  <c r="HH38" i="18"/>
  <c r="HG38" i="18"/>
  <c r="HF38" i="18"/>
  <c r="HB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GW37" i="18"/>
  <c r="GX37" i="18" s="1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GS36" i="18"/>
  <c r="GN36" i="18"/>
  <c r="GO36" i="18" s="1"/>
  <c r="GM36" i="18"/>
  <c r="GL36" i="18"/>
  <c r="GK36" i="18"/>
  <c r="GJ36" i="18"/>
  <c r="GF36" i="18"/>
  <c r="FW36" i="18"/>
  <c r="IF35" i="18"/>
  <c r="IG35" i="18" s="1"/>
  <c r="IE35" i="18"/>
  <c r="ID35" i="18"/>
  <c r="IC35" i="18"/>
  <c r="IB35" i="18"/>
  <c r="HX35" i="18"/>
  <c r="HO35" i="18"/>
  <c r="HJ35" i="18"/>
  <c r="HK35" i="18" s="1"/>
  <c r="HI35" i="18"/>
  <c r="HH35" i="18"/>
  <c r="HG35" i="18"/>
  <c r="HF35" i="18"/>
  <c r="HB35" i="18"/>
  <c r="GS35" i="18"/>
  <c r="GN35" i="18"/>
  <c r="GO35" i="18" s="1"/>
  <c r="GM35" i="18"/>
  <c r="GL35" i="18"/>
  <c r="GK35" i="18"/>
  <c r="GJ35" i="18"/>
  <c r="GF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O32" i="18"/>
  <c r="HJ32" i="18"/>
  <c r="HK32" i="18" s="1"/>
  <c r="HI32" i="18"/>
  <c r="HH32" i="18"/>
  <c r="HG32" i="18"/>
  <c r="HF32" i="18"/>
  <c r="HB32" i="18"/>
  <c r="GN32" i="18"/>
  <c r="GO32" i="18" s="1"/>
  <c r="GM32" i="18"/>
  <c r="GL32" i="18"/>
  <c r="GK32" i="18"/>
  <c r="GJ32" i="18"/>
  <c r="GF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FW30" i="18"/>
  <c r="IF29" i="18"/>
  <c r="IG29" i="18" s="1"/>
  <c r="IE29" i="18"/>
  <c r="ID29" i="18"/>
  <c r="IC29" i="18"/>
  <c r="IB29" i="18"/>
  <c r="HX29" i="18"/>
  <c r="HO29" i="18"/>
  <c r="HJ29" i="18"/>
  <c r="HK29" i="18" s="1"/>
  <c r="HI29" i="18"/>
  <c r="HH29" i="18"/>
  <c r="HG29" i="18"/>
  <c r="HF29" i="18"/>
  <c r="HB29" i="18"/>
  <c r="GS29" i="18"/>
  <c r="GN29" i="18"/>
  <c r="GO29" i="18" s="1"/>
  <c r="GM29" i="18"/>
  <c r="GL29" i="18"/>
  <c r="GK29" i="18"/>
  <c r="GJ29" i="18"/>
  <c r="GF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O27" i="18"/>
  <c r="HJ27" i="18"/>
  <c r="HK27" i="18" s="1"/>
  <c r="HI27" i="18"/>
  <c r="HH27" i="18"/>
  <c r="HG27" i="18"/>
  <c r="HF27" i="18"/>
  <c r="HB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O26" i="18"/>
  <c r="HJ26" i="18"/>
  <c r="HK26" i="18" s="1"/>
  <c r="HI26" i="18"/>
  <c r="HH26" i="18"/>
  <c r="HG26" i="18"/>
  <c r="HF26" i="18"/>
  <c r="HB26" i="18"/>
  <c r="GS26" i="18"/>
  <c r="GN26" i="18"/>
  <c r="GO26" i="18" s="1"/>
  <c r="GM26" i="18"/>
  <c r="GL26" i="18"/>
  <c r="GK26" i="18"/>
  <c r="GJ26" i="18"/>
  <c r="GF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FW24" i="18"/>
  <c r="IF23" i="18"/>
  <c r="IG23" i="18" s="1"/>
  <c r="IE23" i="18"/>
  <c r="ID23" i="18"/>
  <c r="IC23" i="18"/>
  <c r="IB23" i="18"/>
  <c r="HX23" i="18"/>
  <c r="HO23" i="18"/>
  <c r="HJ23" i="18"/>
  <c r="HK23" i="18" s="1"/>
  <c r="HI23" i="18"/>
  <c r="HH23" i="18"/>
  <c r="HG23" i="18"/>
  <c r="HF23" i="18"/>
  <c r="HB23" i="18"/>
  <c r="GS23" i="18"/>
  <c r="GN23" i="18"/>
  <c r="GO23" i="18" s="1"/>
  <c r="GM23" i="18"/>
  <c r="GL23" i="18"/>
  <c r="GK23" i="18"/>
  <c r="GJ23" i="18"/>
  <c r="GF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FW12" i="18"/>
  <c r="IF11" i="18"/>
  <c r="IG11" i="18" s="1"/>
  <c r="IE11" i="18"/>
  <c r="ID11" i="18"/>
  <c r="IC11" i="18"/>
  <c r="IB11" i="18"/>
  <c r="HX11" i="18"/>
  <c r="HO11" i="18"/>
  <c r="HJ11" i="18"/>
  <c r="HK11" i="18" s="1"/>
  <c r="HI11" i="18"/>
  <c r="HH11" i="18"/>
  <c r="HG11" i="18"/>
  <c r="HF11" i="18"/>
  <c r="HB11" i="18"/>
  <c r="GS11" i="18"/>
  <c r="GN11" i="18"/>
  <c r="GO11" i="18" s="1"/>
  <c r="GM11" i="18"/>
  <c r="GL11" i="18"/>
  <c r="GK11" i="18"/>
  <c r="GJ11" i="18"/>
  <c r="GF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J8" i="18"/>
  <c r="HK8" i="18" s="1"/>
  <c r="HI8" i="18"/>
  <c r="HH8" i="18"/>
  <c r="HG8" i="18"/>
  <c r="HF8" i="18"/>
  <c r="HB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K90" i="18"/>
  <c r="EJ90" i="18"/>
  <c r="EM90" i="18" s="1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G89" i="18"/>
  <c r="FE89" i="18"/>
  <c r="FF89" i="18" s="1"/>
  <c r="FA89" i="18"/>
  <c r="EV89" i="18"/>
  <c r="EW89" i="18" s="1"/>
  <c r="EU89" i="18"/>
  <c r="ET89" i="18"/>
  <c r="ES89" i="18"/>
  <c r="ER89" i="18"/>
  <c r="EN89" i="18"/>
  <c r="EK89" i="18"/>
  <c r="EJ89" i="18"/>
  <c r="EM89" i="18" s="1"/>
  <c r="EI89" i="18"/>
  <c r="EE89" i="18"/>
  <c r="DZ89" i="18"/>
  <c r="EA89" i="18" s="1"/>
  <c r="DY89" i="18"/>
  <c r="DX89" i="18"/>
  <c r="DW89" i="18"/>
  <c r="DV89" i="18"/>
  <c r="DR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K87" i="18"/>
  <c r="EI87" i="18"/>
  <c r="EJ87" i="18" s="1"/>
  <c r="EM87" i="18" s="1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G86" i="18"/>
  <c r="FF86" i="18"/>
  <c r="FE86" i="18"/>
  <c r="FA86" i="18"/>
  <c r="EV86" i="18"/>
  <c r="ET86" i="18"/>
  <c r="ES86" i="18"/>
  <c r="ER86" i="18"/>
  <c r="EN86" i="18"/>
  <c r="EK86" i="18"/>
  <c r="EI86" i="18"/>
  <c r="EJ86" i="18" s="1"/>
  <c r="EE86" i="18"/>
  <c r="DZ86" i="18"/>
  <c r="DX86" i="18"/>
  <c r="DW86" i="18"/>
  <c r="DV86" i="18"/>
  <c r="DR86" i="18"/>
  <c r="DO86" i="18"/>
  <c r="DM86" i="18"/>
  <c r="DN86" i="18" s="1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K84" i="18"/>
  <c r="EI84" i="18"/>
  <c r="EJ84" i="18" s="1"/>
  <c r="EM84" i="18" s="1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P83" i="18"/>
  <c r="FO83" i="18"/>
  <c r="FQ83" i="18" s="1"/>
  <c r="FN83" i="18"/>
  <c r="FJ83" i="18"/>
  <c r="FG83" i="18"/>
  <c r="FE83" i="18"/>
  <c r="FF83" i="18" s="1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O83" i="18"/>
  <c r="DM83" i="18"/>
  <c r="DN83" i="18" s="1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G80" i="18"/>
  <c r="FE80" i="18"/>
  <c r="FF80" i="18" s="1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DZ80" i="18"/>
  <c r="EA80" i="18" s="1"/>
  <c r="DX80" i="18"/>
  <c r="DW80" i="18"/>
  <c r="DY80" i="18" s="1"/>
  <c r="DV80" i="18"/>
  <c r="DR80" i="18"/>
  <c r="DO80" i="18"/>
  <c r="DM80" i="18"/>
  <c r="DN80" i="18" s="1"/>
  <c r="DQ80" i="18" s="1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G78" i="18"/>
  <c r="FE78" i="18"/>
  <c r="FF78" i="18" s="1"/>
  <c r="FA78" i="18"/>
  <c r="EV78" i="18"/>
  <c r="EW78" i="18" s="1"/>
  <c r="EU78" i="18"/>
  <c r="ET78" i="18"/>
  <c r="ES78" i="18"/>
  <c r="ER78" i="18"/>
  <c r="EN78" i="18"/>
  <c r="EK78" i="18"/>
  <c r="EI78" i="18"/>
  <c r="EJ78" i="18" s="1"/>
  <c r="EM78" i="18" s="1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G77" i="18"/>
  <c r="FE77" i="18"/>
  <c r="FF77" i="18" s="1"/>
  <c r="FA77" i="18"/>
  <c r="EV77" i="18"/>
  <c r="EW77" i="18" s="1"/>
  <c r="EU77" i="18"/>
  <c r="ET77" i="18"/>
  <c r="ES77" i="18"/>
  <c r="ER77" i="18"/>
  <c r="EN77" i="18"/>
  <c r="EK77" i="18"/>
  <c r="EI77" i="18"/>
  <c r="EJ77" i="18" s="1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O76" i="18"/>
  <c r="DM76" i="18"/>
  <c r="DN76" i="18" s="1"/>
  <c r="DQ76" i="18" s="1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K75" i="18"/>
  <c r="EI75" i="18"/>
  <c r="EJ75" i="18" s="1"/>
  <c r="EM75" i="18" s="1"/>
  <c r="EE75" i="18"/>
  <c r="DZ75" i="18"/>
  <c r="EA75" i="18" s="1"/>
  <c r="DY75" i="18"/>
  <c r="DX75" i="18"/>
  <c r="DW75" i="18"/>
  <c r="DV75" i="18"/>
  <c r="DR75" i="18"/>
  <c r="DO75" i="18"/>
  <c r="DM75" i="18"/>
  <c r="DN75" i="18" s="1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EV74" i="18"/>
  <c r="EW74" i="18" s="1"/>
  <c r="EU74" i="18"/>
  <c r="ET74" i="18"/>
  <c r="ES74" i="18"/>
  <c r="ER74" i="18"/>
  <c r="EN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O74" i="18"/>
  <c r="DM74" i="18"/>
  <c r="DN74" i="18" s="1"/>
  <c r="DI74" i="18"/>
  <c r="FR73" i="18"/>
  <c r="FS73" i="18" s="1"/>
  <c r="FQ73" i="18"/>
  <c r="FP73" i="18"/>
  <c r="FO73" i="18"/>
  <c r="FN73" i="18"/>
  <c r="FJ73" i="18"/>
  <c r="FG73" i="18"/>
  <c r="FE73" i="18"/>
  <c r="FF73" i="18" s="1"/>
  <c r="FI73" i="18" s="1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G72" i="18"/>
  <c r="FE72" i="18"/>
  <c r="FF72" i="18" s="1"/>
  <c r="FA72" i="18"/>
  <c r="EV72" i="18"/>
  <c r="EW72" i="18" s="1"/>
  <c r="EU72" i="18"/>
  <c r="ET72" i="18"/>
  <c r="ES72" i="18"/>
  <c r="ER72" i="18"/>
  <c r="EN72" i="18"/>
  <c r="EK72" i="18"/>
  <c r="EI72" i="18"/>
  <c r="EJ72" i="18" s="1"/>
  <c r="EM72" i="18" s="1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G71" i="18"/>
  <c r="FE71" i="18"/>
  <c r="FF71" i="18" s="1"/>
  <c r="FA71" i="18"/>
  <c r="EV71" i="18"/>
  <c r="EW71" i="18" s="1"/>
  <c r="EU71" i="18"/>
  <c r="ET71" i="18"/>
  <c r="ES71" i="18"/>
  <c r="ER71" i="18"/>
  <c r="EN71" i="18"/>
  <c r="EK71" i="18"/>
  <c r="EI71" i="18"/>
  <c r="EJ71" i="18" s="1"/>
  <c r="EE71" i="18"/>
  <c r="DZ71" i="18"/>
  <c r="EA71" i="18" s="1"/>
  <c r="DY71" i="18"/>
  <c r="DX71" i="18"/>
  <c r="DW71" i="18"/>
  <c r="DV71" i="18"/>
  <c r="DR71" i="18"/>
  <c r="DO71" i="18"/>
  <c r="DM71" i="18"/>
  <c r="DN71" i="18" s="1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G69" i="18"/>
  <c r="FE69" i="18"/>
  <c r="FF69" i="18" s="1"/>
  <c r="FI69" i="18" s="1"/>
  <c r="FA69" i="18"/>
  <c r="EV69" i="18"/>
  <c r="EW69" i="18" s="1"/>
  <c r="EU69" i="18"/>
  <c r="ET69" i="18"/>
  <c r="ES69" i="18"/>
  <c r="ER69" i="18"/>
  <c r="EN69" i="18"/>
  <c r="EK69" i="18"/>
  <c r="EI69" i="18"/>
  <c r="EJ69" i="18" s="1"/>
  <c r="EM69" i="18" s="1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K68" i="18"/>
  <c r="EI68" i="18"/>
  <c r="EJ68" i="18" s="1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K66" i="18"/>
  <c r="EI66" i="18"/>
  <c r="EJ66" i="18" s="1"/>
  <c r="EM66" i="18" s="1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G65" i="18"/>
  <c r="FE65" i="18"/>
  <c r="FF65" i="18" s="1"/>
  <c r="FI65" i="18" s="1"/>
  <c r="FA65" i="18"/>
  <c r="EV65" i="18"/>
  <c r="EW65" i="18" s="1"/>
  <c r="EU65" i="18"/>
  <c r="ET65" i="18"/>
  <c r="ES65" i="18"/>
  <c r="ER65" i="18"/>
  <c r="EN65" i="18"/>
  <c r="EK65" i="18"/>
  <c r="EI65" i="18"/>
  <c r="EJ65" i="18" s="1"/>
  <c r="EE65" i="18"/>
  <c r="DZ65" i="18"/>
  <c r="EA65" i="18" s="1"/>
  <c r="DY65" i="18"/>
  <c r="DX65" i="18"/>
  <c r="DW65" i="18"/>
  <c r="DV65" i="18"/>
  <c r="DR65" i="18"/>
  <c r="DO65" i="18"/>
  <c r="DM65" i="18"/>
  <c r="DN65" i="18" s="1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K63" i="18"/>
  <c r="EI63" i="18"/>
  <c r="EJ63" i="18" s="1"/>
  <c r="EM63" i="18" s="1"/>
  <c r="EE63" i="18"/>
  <c r="DZ63" i="18"/>
  <c r="EA63" i="18" s="1"/>
  <c r="DY63" i="18"/>
  <c r="DX63" i="18"/>
  <c r="DW63" i="18"/>
  <c r="DV63" i="18"/>
  <c r="DR63" i="18"/>
  <c r="DO63" i="18"/>
  <c r="DM63" i="18"/>
  <c r="DN63" i="18" s="1"/>
  <c r="DQ63" i="18" s="1"/>
  <c r="DI63" i="18"/>
  <c r="FR62" i="18"/>
  <c r="FS62" i="18" s="1"/>
  <c r="FQ62" i="18"/>
  <c r="FP62" i="18"/>
  <c r="FO62" i="18"/>
  <c r="FN62" i="18"/>
  <c r="FJ62" i="18"/>
  <c r="FG62" i="18"/>
  <c r="FE62" i="18"/>
  <c r="FF62" i="18" s="1"/>
  <c r="FA62" i="18"/>
  <c r="EV62" i="18"/>
  <c r="EW62" i="18" s="1"/>
  <c r="EU62" i="18"/>
  <c r="ET62" i="18"/>
  <c r="ES62" i="18"/>
  <c r="ER62" i="18"/>
  <c r="EN62" i="18"/>
  <c r="EK62" i="18"/>
  <c r="EI62" i="18"/>
  <c r="EJ62" i="18" s="1"/>
  <c r="EE62" i="18"/>
  <c r="DZ62" i="18"/>
  <c r="EA62" i="18" s="1"/>
  <c r="DY62" i="18"/>
  <c r="DX62" i="18"/>
  <c r="DW62" i="18"/>
  <c r="DV62" i="18"/>
  <c r="DR62" i="18"/>
  <c r="DO62" i="18"/>
  <c r="DM62" i="18"/>
  <c r="DN62" i="18" s="1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G60" i="18"/>
  <c r="FE60" i="18"/>
  <c r="FF60" i="18" s="1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O60" i="18"/>
  <c r="DM60" i="18"/>
  <c r="DN60" i="18" s="1"/>
  <c r="DI60" i="18"/>
  <c r="FR59" i="18"/>
  <c r="FS59" i="18" s="1"/>
  <c r="FQ59" i="18"/>
  <c r="FP59" i="18"/>
  <c r="FO59" i="18"/>
  <c r="FN59" i="18"/>
  <c r="FJ59" i="18"/>
  <c r="FG59" i="18"/>
  <c r="FE59" i="18"/>
  <c r="FF59" i="18" s="1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DZ59" i="18"/>
  <c r="EA59" i="18" s="1"/>
  <c r="DY59" i="18"/>
  <c r="DX59" i="18"/>
  <c r="DW59" i="18"/>
  <c r="DV59" i="18"/>
  <c r="DR59" i="18"/>
  <c r="DO59" i="18"/>
  <c r="DM59" i="18"/>
  <c r="DN59" i="18" s="1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G57" i="18"/>
  <c r="FE57" i="18"/>
  <c r="FF57" i="18" s="1"/>
  <c r="FA57" i="18"/>
  <c r="EV57" i="18"/>
  <c r="EW57" i="18" s="1"/>
  <c r="EU57" i="18"/>
  <c r="ET57" i="18"/>
  <c r="ES57" i="18"/>
  <c r="ER57" i="18"/>
  <c r="EN57" i="18"/>
  <c r="EK57" i="18"/>
  <c r="EI57" i="18"/>
  <c r="EJ57" i="18" s="1"/>
  <c r="EM57" i="18" s="1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G56" i="18"/>
  <c r="FE56" i="18"/>
  <c r="FF56" i="18" s="1"/>
  <c r="FA56" i="18"/>
  <c r="EV56" i="18"/>
  <c r="EW56" i="18" s="1"/>
  <c r="EU56" i="18"/>
  <c r="ET56" i="18"/>
  <c r="ES56" i="18"/>
  <c r="ER56" i="18"/>
  <c r="EN56" i="18"/>
  <c r="EK56" i="18"/>
  <c r="EI56" i="18"/>
  <c r="EJ56" i="18" s="1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O55" i="18"/>
  <c r="DM55" i="18"/>
  <c r="DN55" i="18" s="1"/>
  <c r="DQ55" i="18" s="1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K54" i="18"/>
  <c r="EI54" i="18"/>
  <c r="EJ54" i="18" s="1"/>
  <c r="EM54" i="18" s="1"/>
  <c r="EE54" i="18"/>
  <c r="DZ54" i="18"/>
  <c r="EA54" i="18" s="1"/>
  <c r="DY54" i="18"/>
  <c r="DX54" i="18"/>
  <c r="DW54" i="18"/>
  <c r="DV54" i="18"/>
  <c r="DR54" i="18"/>
  <c r="DO54" i="18"/>
  <c r="DM54" i="18"/>
  <c r="DN54" i="18" s="1"/>
  <c r="DI54" i="18"/>
  <c r="FR53" i="18"/>
  <c r="FS53" i="18" s="1"/>
  <c r="FQ53" i="18"/>
  <c r="FP53" i="18"/>
  <c r="FO53" i="18"/>
  <c r="FN53" i="18"/>
  <c r="FJ53" i="18"/>
  <c r="FG53" i="18"/>
  <c r="FE53" i="18"/>
  <c r="FF53" i="18" s="1"/>
  <c r="FI53" i="18" s="1"/>
  <c r="EV53" i="18"/>
  <c r="EW53" i="18" s="1"/>
  <c r="EU53" i="18"/>
  <c r="ET53" i="18"/>
  <c r="ES53" i="18"/>
  <c r="ER53" i="18"/>
  <c r="EN53" i="18"/>
  <c r="EK53" i="18"/>
  <c r="EI53" i="18"/>
  <c r="EJ53" i="18" s="1"/>
  <c r="EE53" i="18"/>
  <c r="DZ53" i="18"/>
  <c r="EA53" i="18" s="1"/>
  <c r="DY53" i="18"/>
  <c r="DX53" i="18"/>
  <c r="DW53" i="18"/>
  <c r="DV53" i="18"/>
  <c r="DR53" i="18"/>
  <c r="DO53" i="18"/>
  <c r="DM53" i="18"/>
  <c r="DN53" i="18" s="1"/>
  <c r="DI53" i="18"/>
  <c r="FR52" i="18"/>
  <c r="FS52" i="18" s="1"/>
  <c r="FQ52" i="18"/>
  <c r="FP52" i="18"/>
  <c r="FO52" i="18"/>
  <c r="FN52" i="18"/>
  <c r="FJ52" i="18"/>
  <c r="FG52" i="18"/>
  <c r="FE52" i="18"/>
  <c r="FF52" i="18" s="1"/>
  <c r="FI52" i="18" s="1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G51" i="18"/>
  <c r="FE51" i="18"/>
  <c r="FF51" i="18" s="1"/>
  <c r="FA51" i="18"/>
  <c r="EV51" i="18"/>
  <c r="EW51" i="18" s="1"/>
  <c r="EU51" i="18"/>
  <c r="ET51" i="18"/>
  <c r="ES51" i="18"/>
  <c r="ER51" i="18"/>
  <c r="EN51" i="18"/>
  <c r="EK51" i="18"/>
  <c r="EI51" i="18"/>
  <c r="EJ51" i="18" s="1"/>
  <c r="EM51" i="18" s="1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G50" i="18"/>
  <c r="FE50" i="18"/>
  <c r="FF50" i="18" s="1"/>
  <c r="FI50" i="18" s="1"/>
  <c r="FA50" i="18"/>
  <c r="EV50" i="18"/>
  <c r="EW50" i="18" s="1"/>
  <c r="EU50" i="18"/>
  <c r="ET50" i="18"/>
  <c r="ES50" i="18"/>
  <c r="ER50" i="18"/>
  <c r="EN50" i="18"/>
  <c r="EK50" i="18"/>
  <c r="EI50" i="18"/>
  <c r="EJ50" i="18" s="1"/>
  <c r="EE50" i="18"/>
  <c r="DZ50" i="18"/>
  <c r="EA50" i="18" s="1"/>
  <c r="DY50" i="18"/>
  <c r="DX50" i="18"/>
  <c r="DW50" i="18"/>
  <c r="DV50" i="18"/>
  <c r="DR50" i="18"/>
  <c r="DO50" i="18"/>
  <c r="DM50" i="18"/>
  <c r="DN50" i="18" s="1"/>
  <c r="DQ50" i="18" s="1"/>
  <c r="DI50" i="18"/>
  <c r="FR49" i="18"/>
  <c r="FS49" i="18" s="1"/>
  <c r="FQ49" i="18"/>
  <c r="FP49" i="18"/>
  <c r="FO49" i="18"/>
  <c r="FN49" i="18"/>
  <c r="FJ49" i="18"/>
  <c r="FG49" i="18"/>
  <c r="FE49" i="18"/>
  <c r="FF49" i="18" s="1"/>
  <c r="FI49" i="18" s="1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G48" i="18"/>
  <c r="FE48" i="18"/>
  <c r="FF48" i="18" s="1"/>
  <c r="FI48" i="18" s="1"/>
  <c r="FA48" i="18"/>
  <c r="EV48" i="18"/>
  <c r="EW48" i="18" s="1"/>
  <c r="EU48" i="18"/>
  <c r="ET48" i="18"/>
  <c r="ES48" i="18"/>
  <c r="ER48" i="18"/>
  <c r="EN48" i="18"/>
  <c r="EK48" i="18"/>
  <c r="EI48" i="18"/>
  <c r="EJ48" i="18" s="1"/>
  <c r="EM48" i="18" s="1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G47" i="18"/>
  <c r="FE47" i="18"/>
  <c r="FF47" i="18" s="1"/>
  <c r="FA47" i="18"/>
  <c r="EV47" i="18"/>
  <c r="EW47" i="18" s="1"/>
  <c r="EU47" i="18"/>
  <c r="ET47" i="18"/>
  <c r="ES47" i="18"/>
  <c r="ER47" i="18"/>
  <c r="EN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O47" i="18"/>
  <c r="DM47" i="18"/>
  <c r="DN47" i="18" s="1"/>
  <c r="DI47" i="18"/>
  <c r="FR46" i="18"/>
  <c r="FS46" i="18" s="1"/>
  <c r="FQ46" i="18"/>
  <c r="FP46" i="18"/>
  <c r="FO46" i="18"/>
  <c r="FN46" i="18"/>
  <c r="FJ46" i="18"/>
  <c r="FG46" i="18"/>
  <c r="FE46" i="18"/>
  <c r="FF46" i="18" s="1"/>
  <c r="FI46" i="18" s="1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G45" i="18"/>
  <c r="FE45" i="18"/>
  <c r="FF45" i="18" s="1"/>
  <c r="FA45" i="18"/>
  <c r="EV45" i="18"/>
  <c r="EW45" i="18" s="1"/>
  <c r="EU45" i="18"/>
  <c r="ET45" i="18"/>
  <c r="ES45" i="18"/>
  <c r="ER45" i="18"/>
  <c r="EN45" i="18"/>
  <c r="EK45" i="18"/>
  <c r="EJ45" i="18"/>
  <c r="EM45" i="18" s="1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K44" i="18"/>
  <c r="EI44" i="18"/>
  <c r="EJ44" i="18" s="1"/>
  <c r="EE44" i="18"/>
  <c r="DZ44" i="18"/>
  <c r="EA44" i="18" s="1"/>
  <c r="DY44" i="18"/>
  <c r="DX44" i="18"/>
  <c r="DW44" i="18"/>
  <c r="DV44" i="18"/>
  <c r="DR44" i="18"/>
  <c r="DO44" i="18"/>
  <c r="DM44" i="18"/>
  <c r="DN44" i="18" s="1"/>
  <c r="DQ44" i="18" s="1"/>
  <c r="DI44" i="18"/>
  <c r="FR43" i="18"/>
  <c r="FS43" i="18" s="1"/>
  <c r="FQ43" i="18"/>
  <c r="FP43" i="18"/>
  <c r="FO43" i="18"/>
  <c r="FN43" i="18"/>
  <c r="FJ43" i="18"/>
  <c r="FE43" i="18"/>
  <c r="FF43" i="18" s="1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A41" i="18"/>
  <c r="EV41" i="18"/>
  <c r="EW41" i="18" s="1"/>
  <c r="EU41" i="18"/>
  <c r="ET41" i="18"/>
  <c r="ES41" i="18"/>
  <c r="ER41" i="18"/>
  <c r="EN41" i="18"/>
  <c r="EE41" i="18"/>
  <c r="DZ41" i="18"/>
  <c r="EA41" i="18" s="1"/>
  <c r="DY41" i="18"/>
  <c r="DX41" i="18"/>
  <c r="DW41" i="18"/>
  <c r="DV41" i="18"/>
  <c r="DR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E39" i="18"/>
  <c r="FF39" i="18" s="1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E38" i="18"/>
  <c r="FF38" i="18" s="1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DZ38" i="18"/>
  <c r="EA38" i="18" s="1"/>
  <c r="DY38" i="18"/>
  <c r="DX38" i="18"/>
  <c r="DW38" i="18"/>
  <c r="DV38" i="18"/>
  <c r="DR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A35" i="18"/>
  <c r="EV35" i="18"/>
  <c r="EW35" i="18" s="1"/>
  <c r="EU35" i="18"/>
  <c r="ET35" i="18"/>
  <c r="ES35" i="18"/>
  <c r="ER35" i="18"/>
  <c r="EN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EV32" i="18"/>
  <c r="EW32" i="18" s="1"/>
  <c r="EU32" i="18"/>
  <c r="ET32" i="18"/>
  <c r="ES32" i="18"/>
  <c r="ER32" i="18"/>
  <c r="EN32" i="18"/>
  <c r="EE32" i="18"/>
  <c r="DZ32" i="18"/>
  <c r="EA32" i="18" s="1"/>
  <c r="DY32" i="18"/>
  <c r="DX32" i="18"/>
  <c r="DW32" i="18"/>
  <c r="DV32" i="18"/>
  <c r="DR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I31" i="18"/>
  <c r="FR30" i="18"/>
  <c r="FS30" i="18" s="1"/>
  <c r="FQ30" i="18"/>
  <c r="FP30" i="18"/>
  <c r="FO30" i="18"/>
  <c r="FN30" i="18"/>
  <c r="FJ30" i="18"/>
  <c r="FE30" i="18"/>
  <c r="FF30" i="18" s="1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M30" i="18"/>
  <c r="DN30" i="18" s="1"/>
  <c r="DI30" i="18"/>
  <c r="FR29" i="18"/>
  <c r="FS29" i="18" s="1"/>
  <c r="FQ29" i="18"/>
  <c r="FP29" i="18"/>
  <c r="FO29" i="18"/>
  <c r="FN29" i="18"/>
  <c r="FJ29" i="18"/>
  <c r="FA29" i="18"/>
  <c r="EV29" i="18"/>
  <c r="EW29" i="18" s="1"/>
  <c r="EU29" i="18"/>
  <c r="ET29" i="18"/>
  <c r="ES29" i="18"/>
  <c r="ER29" i="18"/>
  <c r="EN29" i="18"/>
  <c r="EE29" i="18"/>
  <c r="DZ29" i="18"/>
  <c r="EA29" i="18" s="1"/>
  <c r="DY29" i="18"/>
  <c r="DX29" i="18"/>
  <c r="DW29" i="18"/>
  <c r="DV29" i="18"/>
  <c r="DR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E27" i="18"/>
  <c r="FF27" i="18" s="1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M27" i="18"/>
  <c r="DN27" i="18" s="1"/>
  <c r="DI27" i="18"/>
  <c r="FR26" i="18"/>
  <c r="FS26" i="18" s="1"/>
  <c r="FQ26" i="18"/>
  <c r="FP26" i="18"/>
  <c r="FO26" i="18"/>
  <c r="FN26" i="18"/>
  <c r="FJ26" i="18"/>
  <c r="FA26" i="18"/>
  <c r="EV26" i="18"/>
  <c r="EW26" i="18" s="1"/>
  <c r="EU26" i="18"/>
  <c r="ET26" i="18"/>
  <c r="ES26" i="18"/>
  <c r="ER26" i="18"/>
  <c r="EN26" i="18"/>
  <c r="EE26" i="18"/>
  <c r="DZ26" i="18"/>
  <c r="EA26" i="18" s="1"/>
  <c r="DY26" i="18"/>
  <c r="DX26" i="18"/>
  <c r="DW26" i="18"/>
  <c r="DV26" i="18"/>
  <c r="DR26" i="18"/>
  <c r="DI26" i="18"/>
  <c r="FR25" i="18"/>
  <c r="FS25" i="18" s="1"/>
  <c r="FQ25" i="18"/>
  <c r="FP25" i="18"/>
  <c r="FO25" i="18"/>
  <c r="FN25" i="18"/>
  <c r="FJ25" i="18"/>
  <c r="FE25" i="18"/>
  <c r="FF25" i="18" s="1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A24" i="18"/>
  <c r="EV24" i="18"/>
  <c r="EW24" i="18" s="1"/>
  <c r="EU24" i="18"/>
  <c r="ET24" i="18"/>
  <c r="ES24" i="18"/>
  <c r="ER24" i="18"/>
  <c r="EN24" i="18"/>
  <c r="EE24" i="18"/>
  <c r="DZ24" i="18"/>
  <c r="EA24" i="18" s="1"/>
  <c r="DY24" i="18"/>
  <c r="DX24" i="18"/>
  <c r="DW24" i="18"/>
  <c r="DV24" i="18"/>
  <c r="DR24" i="18"/>
  <c r="DI24" i="18"/>
  <c r="FR23" i="18"/>
  <c r="FS23" i="18" s="1"/>
  <c r="FQ23" i="18"/>
  <c r="FP23" i="18"/>
  <c r="FO23" i="18"/>
  <c r="FN23" i="18"/>
  <c r="FJ23" i="18"/>
  <c r="FA23" i="18"/>
  <c r="EV23" i="18"/>
  <c r="EW23" i="18" s="1"/>
  <c r="EU23" i="18"/>
  <c r="ET23" i="18"/>
  <c r="ES23" i="18"/>
  <c r="ER23" i="18"/>
  <c r="EN23" i="18"/>
  <c r="EK23" i="18"/>
  <c r="EI23" i="18"/>
  <c r="EJ23" i="18" s="1"/>
  <c r="EE23" i="18"/>
  <c r="DZ23" i="18"/>
  <c r="EA23" i="18" s="1"/>
  <c r="DY23" i="18"/>
  <c r="DX23" i="18"/>
  <c r="DW23" i="18"/>
  <c r="DV23" i="18"/>
  <c r="DR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E13" i="18"/>
  <c r="FF13" i="18" s="1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A12" i="18"/>
  <c r="EV12" i="18"/>
  <c r="EW12" i="18" s="1"/>
  <c r="EU12" i="18"/>
  <c r="ET12" i="18"/>
  <c r="ES12" i="18"/>
  <c r="ER12" i="18"/>
  <c r="EN12" i="18"/>
  <c r="EI12" i="18"/>
  <c r="EJ12" i="18" s="1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A11" i="18"/>
  <c r="EV11" i="18"/>
  <c r="EW11" i="18" s="1"/>
  <c r="EU11" i="18"/>
  <c r="ET11" i="18"/>
  <c r="ES11" i="18"/>
  <c r="ER11" i="18"/>
  <c r="EN11" i="18"/>
  <c r="EE11" i="18"/>
  <c r="DZ11" i="18"/>
  <c r="EA11" i="18" s="1"/>
  <c r="DY11" i="18"/>
  <c r="DX11" i="18"/>
  <c r="DW11" i="18"/>
  <c r="DV11" i="18"/>
  <c r="DR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A8" i="18"/>
  <c r="EV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Q8" i="18"/>
  <c r="DO8" i="18"/>
  <c r="DN8" i="18"/>
  <c r="DM8" i="18"/>
  <c r="AY8" i="18"/>
  <c r="AZ8" i="18"/>
  <c r="BA8" i="18"/>
  <c r="BC8" i="18"/>
  <c r="BD8" i="18"/>
  <c r="BL8" i="18"/>
  <c r="BU8" i="18"/>
  <c r="BV8" i="18"/>
  <c r="BW8" i="18"/>
  <c r="BY8" i="18"/>
  <c r="BZ8" i="18"/>
  <c r="CD8" i="18"/>
  <c r="CE8" i="18"/>
  <c r="CF8" i="18"/>
  <c r="CG8" i="18"/>
  <c r="CH8" i="18"/>
  <c r="CI8" i="18"/>
  <c r="CM8" i="18"/>
  <c r="CQ8" i="18"/>
  <c r="CR8" i="18" s="1"/>
  <c r="CV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BD11" i="18"/>
  <c r="BH11" i="18"/>
  <c r="BI11" i="18"/>
  <c r="BJ11" i="18"/>
  <c r="BK11" i="18"/>
  <c r="BL11" i="18"/>
  <c r="BM11" i="18"/>
  <c r="BQ11" i="18"/>
  <c r="BZ11" i="18"/>
  <c r="CD11" i="18"/>
  <c r="CE11" i="18"/>
  <c r="CF11" i="18"/>
  <c r="CG11" i="18"/>
  <c r="CH11" i="18"/>
  <c r="CI11" i="18" s="1"/>
  <c r="CM11" i="18"/>
  <c r="CV11" i="18"/>
  <c r="CZ11" i="18"/>
  <c r="DA11" i="18" s="1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BD23" i="18"/>
  <c r="BH23" i="18"/>
  <c r="BI23" i="18"/>
  <c r="BJ23" i="18"/>
  <c r="BK23" i="18"/>
  <c r="BL23" i="18"/>
  <c r="BM23" i="18"/>
  <c r="BQ23" i="18"/>
  <c r="BZ23" i="18"/>
  <c r="CD23" i="18"/>
  <c r="CE23" i="18"/>
  <c r="CF23" i="18"/>
  <c r="CG23" i="18"/>
  <c r="CH23" i="18"/>
  <c r="CI23" i="18" s="1"/>
  <c r="CM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/>
  <c r="CM24" i="18"/>
  <c r="CQ24" i="18"/>
  <c r="CR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BD26" i="18"/>
  <c r="BH26" i="18"/>
  <c r="BI26" i="18"/>
  <c r="BJ26" i="18"/>
  <c r="BK26" i="18"/>
  <c r="BL26" i="18"/>
  <c r="BM26" i="18" s="1"/>
  <c r="BQ26" i="18"/>
  <c r="BZ26" i="18"/>
  <c r="CD26" i="18"/>
  <c r="CE26" i="18"/>
  <c r="CF26" i="18"/>
  <c r="CG26" i="18"/>
  <c r="CH26" i="18"/>
  <c r="CI26" i="18" s="1"/>
  <c r="CM26" i="18"/>
  <c r="CV26" i="18"/>
  <c r="DD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 s="1"/>
  <c r="CV27" i="18"/>
  <c r="CZ27" i="18"/>
  <c r="DA27" i="18" s="1"/>
  <c r="DD27" i="18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BD29" i="18"/>
  <c r="BH29" i="18"/>
  <c r="BI29" i="18"/>
  <c r="BJ29" i="18"/>
  <c r="BK29" i="18"/>
  <c r="BL29" i="18"/>
  <c r="BM29" i="18"/>
  <c r="BQ29" i="18"/>
  <c r="BZ29" i="18"/>
  <c r="CD29" i="18"/>
  <c r="CE29" i="18"/>
  <c r="CF29" i="18"/>
  <c r="CG29" i="18"/>
  <c r="CH29" i="18"/>
  <c r="CI29" i="18" s="1"/>
  <c r="CM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/>
  <c r="CM30" i="18"/>
  <c r="CQ30" i="18"/>
  <c r="CR30" i="18" s="1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/>
  <c r="AU32" i="18"/>
  <c r="BD32" i="18"/>
  <c r="BH32" i="18"/>
  <c r="BI32" i="18"/>
  <c r="BJ32" i="18"/>
  <c r="BK32" i="18"/>
  <c r="BL32" i="18"/>
  <c r="BM32" i="18" s="1"/>
  <c r="BQ32" i="18"/>
  <c r="BZ32" i="18"/>
  <c r="CD32" i="18"/>
  <c r="CE32" i="18"/>
  <c r="CF32" i="18"/>
  <c r="CG32" i="18"/>
  <c r="CH32" i="18"/>
  <c r="CI32" i="18"/>
  <c r="CM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/>
  <c r="BQ33" i="18"/>
  <c r="BZ33" i="18"/>
  <c r="CD33" i="18"/>
  <c r="CE33" i="18"/>
  <c r="CF33" i="18"/>
  <c r="CG33" i="18"/>
  <c r="CH33" i="18"/>
  <c r="CI33" i="18" s="1"/>
  <c r="CM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V34" i="18"/>
  <c r="CZ34" i="18"/>
  <c r="DA34" i="18"/>
  <c r="DB34" i="18"/>
  <c r="DC34" i="18"/>
  <c r="DD34" i="18"/>
  <c r="DE34" i="18" s="1"/>
  <c r="AU35" i="18"/>
  <c r="BD35" i="18"/>
  <c r="BH35" i="18"/>
  <c r="BI35" i="18"/>
  <c r="BJ35" i="18"/>
  <c r="BK35" i="18"/>
  <c r="BL35" i="18"/>
  <c r="BM35" i="18" s="1"/>
  <c r="BQ35" i="18"/>
  <c r="BZ35" i="18"/>
  <c r="CD35" i="18"/>
  <c r="CE35" i="18"/>
  <c r="CF35" i="18"/>
  <c r="CG35" i="18"/>
  <c r="CH35" i="18"/>
  <c r="CI35" i="18" s="1"/>
  <c r="CQ35" i="18"/>
  <c r="CR35" i="18"/>
  <c r="CS35" i="18"/>
  <c r="CU35" i="18"/>
  <c r="CV35" i="18"/>
  <c r="CZ35" i="18"/>
  <c r="DA35" i="18"/>
  <c r="DB35" i="18"/>
  <c r="DC35" i="18"/>
  <c r="DD35" i="18"/>
  <c r="DE35" i="18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 s="1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BD41" i="18"/>
  <c r="BH41" i="18"/>
  <c r="BI41" i="18"/>
  <c r="BJ41" i="18"/>
  <c r="BK41" i="18"/>
  <c r="BL41" i="18"/>
  <c r="BM41" i="18"/>
  <c r="BQ41" i="18"/>
  <c r="BZ41" i="18"/>
  <c r="CD41" i="18"/>
  <c r="CE41" i="18"/>
  <c r="CF41" i="18"/>
  <c r="CG41" i="18"/>
  <c r="CH41" i="18"/>
  <c r="CI41" i="18" s="1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/>
  <c r="AU44" i="18"/>
  <c r="AY44" i="18"/>
  <c r="AZ44" i="18" s="1"/>
  <c r="BA44" i="18"/>
  <c r="BD44" i="18"/>
  <c r="BH44" i="18"/>
  <c r="BI44" i="18"/>
  <c r="BJ44" i="18"/>
  <c r="BK44" i="18"/>
  <c r="BL44" i="18"/>
  <c r="BM44" i="18" s="1"/>
  <c r="BQ44" i="18"/>
  <c r="BU44" i="18"/>
  <c r="BV44" i="18" s="1"/>
  <c r="BW44" i="18"/>
  <c r="BZ44" i="18"/>
  <c r="CD44" i="18"/>
  <c r="CE44" i="18"/>
  <c r="CF44" i="18"/>
  <c r="CG44" i="18"/>
  <c r="CH44" i="18"/>
  <c r="CI44" i="18" s="1"/>
  <c r="CM44" i="18"/>
  <c r="CQ44" i="18"/>
  <c r="CR44" i="18" s="1"/>
  <c r="CU44" i="18" s="1"/>
  <c r="CS44" i="18"/>
  <c r="CV44" i="18"/>
  <c r="CZ44" i="18"/>
  <c r="DA44" i="18"/>
  <c r="DB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 s="1"/>
  <c r="BA47" i="18"/>
  <c r="BD47" i="18"/>
  <c r="BH47" i="18"/>
  <c r="BI47" i="18"/>
  <c r="BJ47" i="18"/>
  <c r="BK47" i="18"/>
  <c r="BL47" i="18"/>
  <c r="BM47" i="18" s="1"/>
  <c r="BQ47" i="18"/>
  <c r="BU47" i="18"/>
  <c r="BV47" i="18" s="1"/>
  <c r="BY47" i="18" s="1"/>
  <c r="BW47" i="18"/>
  <c r="BZ47" i="18"/>
  <c r="CD47" i="18"/>
  <c r="CE47" i="18"/>
  <c r="CF47" i="18"/>
  <c r="CG47" i="18"/>
  <c r="CH47" i="18"/>
  <c r="CI47" i="18" s="1"/>
  <c r="CM47" i="18"/>
  <c r="CQ47" i="18"/>
  <c r="CR47" i="18" s="1"/>
  <c r="CU47" i="18" s="1"/>
  <c r="CS47" i="18"/>
  <c r="CV47" i="18"/>
  <c r="CZ47" i="18"/>
  <c r="DA47" i="18"/>
  <c r="DB47" i="18"/>
  <c r="DC47" i="18"/>
  <c r="DD47" i="18"/>
  <c r="DE47" i="18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Y48" i="18" s="1"/>
  <c r="BW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 s="1"/>
  <c r="BC50" i="18" s="1"/>
  <c r="BA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Z50" i="18"/>
  <c r="CD50" i="18"/>
  <c r="CE50" i="18"/>
  <c r="CF50" i="18"/>
  <c r="CG50" i="18"/>
  <c r="CH50" i="18"/>
  <c r="CI50" i="18" s="1"/>
  <c r="CM50" i="18"/>
  <c r="CQ50" i="18"/>
  <c r="CR50" i="18" s="1"/>
  <c r="CS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Y51" i="18" s="1"/>
  <c r="BW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 s="1"/>
  <c r="BA53" i="18"/>
  <c r="BD53" i="18"/>
  <c r="BH53" i="18"/>
  <c r="BI53" i="18"/>
  <c r="BJ53" i="18"/>
  <c r="BK53" i="18"/>
  <c r="BL53" i="18"/>
  <c r="BM53" i="18"/>
  <c r="BQ53" i="18"/>
  <c r="BU53" i="18"/>
  <c r="BV53" i="18" s="1"/>
  <c r="BY53" i="18" s="1"/>
  <c r="BW53" i="18"/>
  <c r="BZ53" i="18"/>
  <c r="CD53" i="18"/>
  <c r="CE53" i="18"/>
  <c r="CF53" i="18"/>
  <c r="CG53" i="18"/>
  <c r="CH53" i="18"/>
  <c r="CI53" i="18" s="1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 s="1"/>
  <c r="BA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Z56" i="18"/>
  <c r="CD56" i="18"/>
  <c r="CE56" i="18"/>
  <c r="CF56" i="18"/>
  <c r="CG56" i="18"/>
  <c r="CH56" i="18"/>
  <c r="CI56" i="18" s="1"/>
  <c r="CM56" i="18"/>
  <c r="CQ56" i="18"/>
  <c r="CR56" i="18"/>
  <c r="CU56" i="18" s="1"/>
  <c r="CS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Y59" i="18"/>
  <c r="AZ59" i="18" s="1"/>
  <c r="BC59" i="18" s="1"/>
  <c r="BA59" i="18"/>
  <c r="BD59" i="18"/>
  <c r="BH59" i="18"/>
  <c r="BI59" i="18"/>
  <c r="BJ59" i="18"/>
  <c r="BK59" i="18"/>
  <c r="BL59" i="18"/>
  <c r="BM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Y62" i="18"/>
  <c r="AZ62" i="18"/>
  <c r="BC62" i="18" s="1"/>
  <c r="BA62" i="18"/>
  <c r="BD62" i="18"/>
  <c r="BH62" i="18"/>
  <c r="BI62" i="18"/>
  <c r="BJ62" i="18"/>
  <c r="BK62" i="18"/>
  <c r="BL62" i="18"/>
  <c r="BM62" i="18" s="1"/>
  <c r="BQ62" i="18"/>
  <c r="BU62" i="18"/>
  <c r="BV62" i="18" s="1"/>
  <c r="BW62" i="18"/>
  <c r="BZ62" i="18"/>
  <c r="CD62" i="18"/>
  <c r="CE62" i="18"/>
  <c r="CF62" i="18"/>
  <c r="CG62" i="18"/>
  <c r="CH62" i="18"/>
  <c r="CI62" i="18" s="1"/>
  <c r="CM62" i="18"/>
  <c r="CQ62" i="18"/>
  <c r="CR62" i="18" s="1"/>
  <c r="CU62" i="18" s="1"/>
  <c r="CS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 s="1"/>
  <c r="BA65" i="18"/>
  <c r="BD65" i="18"/>
  <c r="BH65" i="18"/>
  <c r="BI65" i="18"/>
  <c r="BJ65" i="18"/>
  <c r="BK65" i="18"/>
  <c r="BL65" i="18"/>
  <c r="BM65" i="18"/>
  <c r="BQ65" i="18"/>
  <c r="BU65" i="18"/>
  <c r="BV65" i="18" s="1"/>
  <c r="BW65" i="18"/>
  <c r="BZ65" i="18"/>
  <c r="CD65" i="18"/>
  <c r="CE65" i="18"/>
  <c r="CF65" i="18"/>
  <c r="CG65" i="18"/>
  <c r="CH65" i="18"/>
  <c r="CI65" i="18" s="1"/>
  <c r="CM65" i="18"/>
  <c r="CQ65" i="18"/>
  <c r="CR65" i="18"/>
  <c r="CU65" i="18" s="1"/>
  <c r="CS65" i="18"/>
  <c r="CV65" i="18"/>
  <c r="CZ65" i="18"/>
  <c r="DA65" i="18"/>
  <c r="DB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 s="1"/>
  <c r="BA68" i="18"/>
  <c r="BD68" i="18"/>
  <c r="BH68" i="18"/>
  <c r="BI68" i="18"/>
  <c r="BJ68" i="18"/>
  <c r="BK68" i="18"/>
  <c r="BL68" i="18"/>
  <c r="BM68" i="18" s="1"/>
  <c r="BQ68" i="18"/>
  <c r="BU68" i="18"/>
  <c r="BV68" i="18" s="1"/>
  <c r="BW68" i="18"/>
  <c r="BZ68" i="18"/>
  <c r="CD68" i="18"/>
  <c r="CE68" i="18"/>
  <c r="CF68" i="18"/>
  <c r="CG68" i="18"/>
  <c r="CH68" i="18"/>
  <c r="CI68" i="18"/>
  <c r="CM68" i="18"/>
  <c r="CQ68" i="18"/>
  <c r="CR68" i="18" s="1"/>
  <c r="CS68" i="18"/>
  <c r="CV68" i="18"/>
  <c r="CZ68" i="18"/>
  <c r="DA68" i="18"/>
  <c r="DB68" i="18"/>
  <c r="DD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 s="1"/>
  <c r="CU69" i="18" s="1"/>
  <c r="CS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 s="1"/>
  <c r="BA71" i="18"/>
  <c r="BD71" i="18"/>
  <c r="BH71" i="18"/>
  <c r="BI71" i="18"/>
  <c r="BJ71" i="18"/>
  <c r="BK71" i="18"/>
  <c r="BL71" i="18"/>
  <c r="BM71" i="18" s="1"/>
  <c r="BQ71" i="18"/>
  <c r="BU71" i="18"/>
  <c r="BV71" i="18" s="1"/>
  <c r="BY71" i="18" s="1"/>
  <c r="BW71" i="18"/>
  <c r="BZ71" i="18"/>
  <c r="CD71" i="18"/>
  <c r="CE71" i="18"/>
  <c r="CF71" i="18"/>
  <c r="CG71" i="18"/>
  <c r="CH71" i="18"/>
  <c r="CI71" i="18" s="1"/>
  <c r="CM71" i="18"/>
  <c r="CQ71" i="18"/>
  <c r="CR71" i="18" s="1"/>
  <c r="CS71" i="18"/>
  <c r="CV71" i="18"/>
  <c r="CZ71" i="18"/>
  <c r="DA71" i="18"/>
  <c r="DB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U72" i="18" s="1"/>
  <c r="CS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 s="1"/>
  <c r="BD74" i="18"/>
  <c r="BH74" i="18"/>
  <c r="BI74" i="18"/>
  <c r="BJ74" i="18"/>
  <c r="BK74" i="18"/>
  <c r="BL74" i="18"/>
  <c r="BM74" i="18" s="1"/>
  <c r="BQ74" i="18"/>
  <c r="BU74" i="18"/>
  <c r="BV74" i="18" s="1"/>
  <c r="BW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U75" i="18" s="1"/>
  <c r="CS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C77" i="18" s="1"/>
  <c r="BA77" i="18"/>
  <c r="BD77" i="18"/>
  <c r="BH77" i="18"/>
  <c r="BI77" i="18"/>
  <c r="BJ77" i="18"/>
  <c r="BK77" i="18"/>
  <c r="BL77" i="18"/>
  <c r="BM77" i="18"/>
  <c r="BQ77" i="18"/>
  <c r="BU77" i="18"/>
  <c r="BV77" i="18" s="1"/>
  <c r="BW77" i="18"/>
  <c r="BZ77" i="18"/>
  <c r="CD77" i="18"/>
  <c r="CE77" i="18"/>
  <c r="CF77" i="18"/>
  <c r="CG77" i="18"/>
  <c r="CH77" i="18"/>
  <c r="CI77" i="18" s="1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Y80" i="18"/>
  <c r="AZ80" i="18"/>
  <c r="BA80" i="18"/>
  <c r="BC80" i="18"/>
  <c r="BD80" i="18"/>
  <c r="BH80" i="18"/>
  <c r="BI80" i="18"/>
  <c r="BJ80" i="18"/>
  <c r="BK80" i="18"/>
  <c r="BL80" i="18"/>
  <c r="BM80" i="18" s="1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 s="1"/>
  <c r="CS80" i="18"/>
  <c r="CV80" i="18"/>
  <c r="CZ80" i="18"/>
  <c r="DA80" i="18"/>
  <c r="DC80" i="18" s="1"/>
  <c r="DB80" i="18"/>
  <c r="DD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 s="1"/>
  <c r="BA83" i="18"/>
  <c r="BD83" i="18"/>
  <c r="BH83" i="18"/>
  <c r="BI83" i="18"/>
  <c r="BJ83" i="18"/>
  <c r="BK83" i="18"/>
  <c r="BL83" i="18"/>
  <c r="BM83" i="18"/>
  <c r="BQ83" i="18"/>
  <c r="BU83" i="18"/>
  <c r="BV83" i="18"/>
  <c r="BW83" i="18"/>
  <c r="BZ83" i="18"/>
  <c r="CD83" i="18"/>
  <c r="CE83" i="18"/>
  <c r="CF83" i="18"/>
  <c r="CG83" i="18"/>
  <c r="CH83" i="18"/>
  <c r="CI83" i="18" s="1"/>
  <c r="CM83" i="18"/>
  <c r="CQ83" i="18"/>
  <c r="CR83" i="18"/>
  <c r="CS83" i="18"/>
  <c r="CU83" i="18" s="1"/>
  <c r="CV83" i="18"/>
  <c r="CZ83" i="18"/>
  <c r="DA83" i="18"/>
  <c r="DB83" i="18"/>
  <c r="DD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 s="1"/>
  <c r="BA86" i="18"/>
  <c r="BD86" i="18"/>
  <c r="BH86" i="18"/>
  <c r="BI86" i="18"/>
  <c r="BJ86" i="18"/>
  <c r="BK86" i="18"/>
  <c r="BL86" i="18"/>
  <c r="BM86" i="18" s="1"/>
  <c r="BQ86" i="18"/>
  <c r="BU86" i="18"/>
  <c r="BV86" i="18" s="1"/>
  <c r="BW86" i="18"/>
  <c r="BZ86" i="18"/>
  <c r="CD86" i="18"/>
  <c r="CE86" i="18"/>
  <c r="CF86" i="18"/>
  <c r="CG86" i="18"/>
  <c r="CH86" i="18"/>
  <c r="CI86" i="18"/>
  <c r="CM86" i="18"/>
  <c r="CQ86" i="18"/>
  <c r="CR86" i="18" s="1"/>
  <c r="CU86" i="18" s="1"/>
  <c r="CS86" i="18"/>
  <c r="CV86" i="18"/>
  <c r="CZ86" i="18"/>
  <c r="DA86" i="18"/>
  <c r="DB86" i="18"/>
  <c r="DD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 s="1"/>
  <c r="BY87" i="18" s="1"/>
  <c r="BW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 s="1"/>
  <c r="BA89" i="18"/>
  <c r="BD89" i="18"/>
  <c r="BH89" i="18"/>
  <c r="BI89" i="18"/>
  <c r="BJ89" i="18"/>
  <c r="BK89" i="18"/>
  <c r="BL89" i="18"/>
  <c r="BM89" i="18"/>
  <c r="BQ89" i="18"/>
  <c r="BU89" i="18"/>
  <c r="BV89" i="18" s="1"/>
  <c r="BW89" i="18"/>
  <c r="BZ89" i="18"/>
  <c r="CD89" i="18"/>
  <c r="CE89" i="18"/>
  <c r="CF89" i="18"/>
  <c r="CG89" i="18"/>
  <c r="CH89" i="18"/>
  <c r="CI89" i="18" s="1"/>
  <c r="CM89" i="18"/>
  <c r="CQ89" i="18"/>
  <c r="CR89" i="18" s="1"/>
  <c r="CU89" i="18" s="1"/>
  <c r="CS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L5" i="18"/>
  <c r="C8" i="18"/>
  <c r="L8" i="18"/>
  <c r="P8" i="18"/>
  <c r="Q8" i="18"/>
  <c r="R8" i="18"/>
  <c r="S8" i="18"/>
  <c r="T8" i="18"/>
  <c r="U8" i="18" s="1"/>
  <c r="C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L29" i="18"/>
  <c r="P29" i="18"/>
  <c r="Q29" i="18"/>
  <c r="R29" i="18"/>
  <c r="S29" i="18"/>
  <c r="T29" i="18"/>
  <c r="U29" i="18" s="1"/>
  <c r="C30" i="18"/>
  <c r="G30" i="18"/>
  <c r="H30" i="18" s="1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 s="1"/>
  <c r="I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 s="1"/>
  <c r="K47" i="18" s="1"/>
  <c r="I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 s="1"/>
  <c r="I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 s="1"/>
  <c r="I53" i="18"/>
  <c r="L53" i="18"/>
  <c r="P53" i="18"/>
  <c r="Q53" i="18"/>
  <c r="R53" i="18"/>
  <c r="S53" i="18"/>
  <c r="T53" i="18"/>
  <c r="U53" i="18" s="1"/>
  <c r="C54" i="18"/>
  <c r="G54" i="18"/>
  <c r="H54" i="18" s="1"/>
  <c r="K54" i="18" s="1"/>
  <c r="I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 s="1"/>
  <c r="I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 s="1"/>
  <c r="K62" i="18" s="1"/>
  <c r="I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 s="1"/>
  <c r="I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 s="1"/>
  <c r="I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 s="1"/>
  <c r="K71" i="18" s="1"/>
  <c r="I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 s="1"/>
  <c r="I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 s="1"/>
  <c r="K83" i="18" s="1"/>
  <c r="I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 s="1"/>
  <c r="I86" i="18"/>
  <c r="L86" i="18"/>
  <c r="P86" i="18"/>
  <c r="Q86" i="18"/>
  <c r="R86" i="18"/>
  <c r="S86" i="18"/>
  <c r="T86" i="18"/>
  <c r="U86" i="18" s="1"/>
  <c r="C87" i="18"/>
  <c r="G87" i="18"/>
  <c r="H87" i="18" s="1"/>
  <c r="I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 s="1"/>
  <c r="K89" i="18" s="1"/>
  <c r="I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E109" i="18"/>
  <c r="E110" i="18"/>
  <c r="E111" i="18"/>
  <c r="OQ89" i="18" l="1"/>
  <c r="MC89" i="18"/>
  <c r="BC89" i="18"/>
  <c r="IS90" i="18"/>
  <c r="IS89" i="18"/>
  <c r="GE89" i="18"/>
  <c r="QI89" i="18"/>
  <c r="BY89" i="18"/>
  <c r="JO89" i="18"/>
  <c r="KK90" i="18"/>
  <c r="HA90" i="18"/>
  <c r="HA89" i="18"/>
  <c r="MY89" i="18"/>
  <c r="LG89" i="18"/>
  <c r="DQ89" i="18"/>
  <c r="FI89" i="18"/>
  <c r="PM89" i="18"/>
  <c r="DE86" i="18"/>
  <c r="OQ86" i="18"/>
  <c r="MC86" i="18"/>
  <c r="BC86" i="18"/>
  <c r="IS87" i="18"/>
  <c r="IS86" i="18"/>
  <c r="K87" i="18"/>
  <c r="K86" i="18"/>
  <c r="GE86" i="18"/>
  <c r="EW86" i="18"/>
  <c r="EM86" i="18"/>
  <c r="QS86" i="18"/>
  <c r="QI86" i="18"/>
  <c r="BY86" i="18"/>
  <c r="JO86" i="18"/>
  <c r="HA87" i="18"/>
  <c r="HA86" i="18"/>
  <c r="NU86" i="18"/>
  <c r="LQ86" i="18"/>
  <c r="EA86" i="18"/>
  <c r="EA101" i="18" s="1"/>
  <c r="DR103" i="18" s="1"/>
  <c r="G10" i="5" s="1"/>
  <c r="DQ86" i="18"/>
  <c r="FI86" i="18"/>
  <c r="HW86" i="18"/>
  <c r="PM86" i="18"/>
  <c r="DE83" i="18"/>
  <c r="OQ84" i="18"/>
  <c r="OQ83" i="18"/>
  <c r="MM83" i="18"/>
  <c r="MC83" i="18"/>
  <c r="BC83" i="18"/>
  <c r="IS83" i="18"/>
  <c r="GE83" i="18"/>
  <c r="QI83" i="18"/>
  <c r="BY83" i="18"/>
  <c r="JO83" i="18"/>
  <c r="KK83" i="18"/>
  <c r="HA85" i="18"/>
  <c r="HA83" i="18"/>
  <c r="LG83" i="18"/>
  <c r="DQ83" i="18"/>
  <c r="FS83" i="18"/>
  <c r="FI83" i="18"/>
  <c r="PM83" i="18"/>
  <c r="DE80" i="18"/>
  <c r="CU80" i="18"/>
  <c r="K80" i="18"/>
  <c r="JO80" i="18"/>
  <c r="HA80" i="18"/>
  <c r="LG81" i="18"/>
  <c r="FI80" i="18"/>
  <c r="PM80" i="18"/>
  <c r="OQ77" i="18"/>
  <c r="MC77" i="18"/>
  <c r="IS77" i="18"/>
  <c r="EM77" i="18"/>
  <c r="QI77" i="18"/>
  <c r="BY77" i="18"/>
  <c r="HA78" i="18"/>
  <c r="HA77" i="18"/>
  <c r="NU77" i="18"/>
  <c r="FI78" i="18"/>
  <c r="FI77" i="18"/>
  <c r="HW77" i="18"/>
  <c r="CU74" i="18"/>
  <c r="OQ74" i="18"/>
  <c r="MC74" i="18"/>
  <c r="GE74" i="18"/>
  <c r="EM74" i="18"/>
  <c r="QI74" i="18"/>
  <c r="BY74" i="18"/>
  <c r="JO74" i="18"/>
  <c r="NU75" i="18"/>
  <c r="NU74" i="18"/>
  <c r="LG75" i="18"/>
  <c r="LG74" i="18"/>
  <c r="DQ75" i="18"/>
  <c r="DQ74" i="18"/>
  <c r="HW74" i="18"/>
  <c r="PM75" i="18"/>
  <c r="PM74" i="18"/>
  <c r="CU71" i="18"/>
  <c r="OQ71" i="18"/>
  <c r="MC71" i="18"/>
  <c r="BC71" i="18"/>
  <c r="IS72" i="18"/>
  <c r="IS71" i="18"/>
  <c r="GE71" i="18"/>
  <c r="EM71" i="18"/>
  <c r="QS71" i="18"/>
  <c r="QI71" i="18"/>
  <c r="JO71" i="18"/>
  <c r="HA71" i="18"/>
  <c r="NU71" i="18"/>
  <c r="LG71" i="18"/>
  <c r="DQ71" i="18"/>
  <c r="FI72" i="18"/>
  <c r="FI71" i="18"/>
  <c r="HW71" i="18"/>
  <c r="PM71" i="18"/>
  <c r="DE68" i="18"/>
  <c r="CU68" i="18"/>
  <c r="BC68" i="18"/>
  <c r="IS69" i="18"/>
  <c r="K68" i="18"/>
  <c r="GE68" i="18"/>
  <c r="EM68" i="18"/>
  <c r="QS68" i="18"/>
  <c r="QI68" i="18"/>
  <c r="BY68" i="18"/>
  <c r="JO68" i="18"/>
  <c r="HA69" i="18"/>
  <c r="HA68" i="18"/>
  <c r="NU68" i="18"/>
  <c r="LG68" i="18"/>
  <c r="FI68" i="18"/>
  <c r="HW68" i="18"/>
  <c r="PM68" i="18"/>
  <c r="OQ65" i="18"/>
  <c r="BC65" i="18"/>
  <c r="IS67" i="18"/>
  <c r="IS65" i="18"/>
  <c r="K65" i="18"/>
  <c r="EM65" i="18"/>
  <c r="QS65" i="18"/>
  <c r="QI65" i="18"/>
  <c r="BY65" i="18"/>
  <c r="JY65" i="18"/>
  <c r="JO65" i="18"/>
  <c r="KK65" i="18"/>
  <c r="HA65" i="18"/>
  <c r="MY65" i="18"/>
  <c r="NU65" i="18"/>
  <c r="LG65" i="18"/>
  <c r="DQ65" i="18"/>
  <c r="HW65" i="18"/>
  <c r="PM65" i="18"/>
  <c r="CU63" i="18"/>
  <c r="OQ63" i="18"/>
  <c r="OQ62" i="18"/>
  <c r="IS63" i="18"/>
  <c r="IS62" i="18"/>
  <c r="GE62" i="18"/>
  <c r="EM62" i="18"/>
  <c r="QI62" i="18"/>
  <c r="BY62" i="18"/>
  <c r="HA63" i="18"/>
  <c r="HA62" i="18"/>
  <c r="MY62" i="18"/>
  <c r="NU62" i="18"/>
  <c r="DQ62" i="18"/>
  <c r="FI62" i="18"/>
  <c r="HW62" i="18"/>
  <c r="IS60" i="18"/>
  <c r="IS59" i="18"/>
  <c r="K59" i="18"/>
  <c r="JO59" i="18"/>
  <c r="HA59" i="18"/>
  <c r="DQ60" i="18"/>
  <c r="DQ59" i="18"/>
  <c r="FI60" i="18"/>
  <c r="FI59" i="18"/>
  <c r="PM59" i="18"/>
  <c r="OQ56" i="18"/>
  <c r="MC56" i="18"/>
  <c r="BC56" i="18"/>
  <c r="IS57" i="18"/>
  <c r="IS56" i="18"/>
  <c r="GE56" i="18"/>
  <c r="EM56" i="18"/>
  <c r="BY56" i="18"/>
  <c r="KK56" i="18"/>
  <c r="MY56" i="18"/>
  <c r="FI57" i="18"/>
  <c r="FI56" i="18"/>
  <c r="HW56" i="18"/>
  <c r="OQ53" i="18"/>
  <c r="MC53" i="18"/>
  <c r="BC53" i="18"/>
  <c r="K53" i="18"/>
  <c r="GE54" i="18"/>
  <c r="GE53" i="18"/>
  <c r="EM53" i="18"/>
  <c r="QI54" i="18"/>
  <c r="QI53" i="18"/>
  <c r="JO53" i="18"/>
  <c r="MY53" i="18"/>
  <c r="LG53" i="18"/>
  <c r="DQ54" i="18"/>
  <c r="DQ53" i="18"/>
  <c r="HW54" i="18"/>
  <c r="HW53" i="18"/>
  <c r="PM53" i="18"/>
  <c r="CU50" i="18"/>
  <c r="OQ50" i="18"/>
  <c r="MC50" i="18"/>
  <c r="IS51" i="18"/>
  <c r="IS50" i="18"/>
  <c r="K50" i="18"/>
  <c r="GE50" i="18"/>
  <c r="EM50" i="18"/>
  <c r="BY50" i="18"/>
  <c r="JO50" i="18"/>
  <c r="KK51" i="18"/>
  <c r="HA50" i="18"/>
  <c r="MY50" i="18"/>
  <c r="LG50" i="18"/>
  <c r="FI51" i="18"/>
  <c r="HW50" i="18"/>
  <c r="PM50" i="18"/>
  <c r="OQ47" i="18"/>
  <c r="MC47" i="18"/>
  <c r="BC47" i="18"/>
  <c r="IS47" i="18"/>
  <c r="GE48" i="18"/>
  <c r="GE47" i="18"/>
  <c r="EM47" i="18"/>
  <c r="QI47" i="18"/>
  <c r="JO47" i="18"/>
  <c r="KK47" i="18"/>
  <c r="HA47" i="18"/>
  <c r="MY47" i="18"/>
  <c r="NU47" i="18"/>
  <c r="LG47" i="18"/>
  <c r="DQ47" i="18"/>
  <c r="FI47" i="18"/>
  <c r="HW47" i="18"/>
  <c r="OQ44" i="18"/>
  <c r="MM44" i="18"/>
  <c r="MC44" i="18"/>
  <c r="BC44" i="18"/>
  <c r="IS45" i="18"/>
  <c r="IS44" i="18"/>
  <c r="K44" i="18"/>
  <c r="GE44" i="18"/>
  <c r="EM44" i="18"/>
  <c r="BY44" i="18"/>
  <c r="JO44" i="18"/>
  <c r="KK45" i="18"/>
  <c r="KK44" i="18"/>
  <c r="HA44" i="18"/>
  <c r="MY44" i="18"/>
  <c r="LG44" i="18"/>
  <c r="FI45" i="18"/>
  <c r="FI44" i="18"/>
  <c r="HW44" i="18"/>
  <c r="PM44" i="18"/>
  <c r="R106" i="18"/>
  <c r="IL109" i="18"/>
  <c r="JB101" i="18"/>
  <c r="BL101" i="18"/>
  <c r="D109" i="18"/>
  <c r="QR101" i="18"/>
  <c r="EM23" i="18"/>
  <c r="DD101" i="18"/>
  <c r="FR101" i="18"/>
  <c r="GN101" i="18"/>
  <c r="JH109" i="18"/>
  <c r="JK109" i="18" s="1"/>
  <c r="JX101" i="18"/>
  <c r="KZ109" i="18"/>
  <c r="LD109" i="18" s="1"/>
  <c r="LP101" i="18"/>
  <c r="OD101" i="18"/>
  <c r="AY107" i="18"/>
  <c r="DB106" i="18"/>
  <c r="H109" i="18"/>
  <c r="D107" i="18"/>
  <c r="H107" i="18" s="1"/>
  <c r="C3" i="16"/>
  <c r="CQ109" i="18"/>
  <c r="DZ101" i="18"/>
  <c r="DM107" i="18"/>
  <c r="EV101" i="18"/>
  <c r="EI109" i="18"/>
  <c r="IF101" i="18"/>
  <c r="HJ101" i="18"/>
  <c r="LV109" i="18"/>
  <c r="LY109" i="18" s="1"/>
  <c r="NH101" i="18"/>
  <c r="PV101" i="18"/>
  <c r="KT101" i="18"/>
  <c r="OZ101" i="18"/>
  <c r="EJ109" i="18"/>
  <c r="E108" i="18"/>
  <c r="C5" i="16"/>
  <c r="C11" i="16"/>
  <c r="C17" i="16"/>
  <c r="C23" i="16"/>
  <c r="C22" i="16"/>
  <c r="C6" i="16"/>
  <c r="C12" i="16"/>
  <c r="C18" i="16"/>
  <c r="C4" i="16"/>
  <c r="C7" i="16"/>
  <c r="C13" i="16"/>
  <c r="C19" i="16"/>
  <c r="C8" i="16"/>
  <c r="C14" i="16"/>
  <c r="C20" i="16"/>
  <c r="C15" i="16"/>
  <c r="C10" i="16"/>
  <c r="C9" i="16"/>
  <c r="C21" i="16"/>
  <c r="C16" i="16"/>
  <c r="CI101" i="18"/>
  <c r="BZ103" i="18" s="1"/>
  <c r="G8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C101" i="18"/>
  <c r="IT103" i="18" s="1"/>
  <c r="G16" i="5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ON109" i="18"/>
  <c r="G109" i="18"/>
  <c r="CP111" i="18"/>
  <c r="CN111" i="18" s="1"/>
  <c r="CQ111" i="18" s="1"/>
  <c r="CP110" i="18"/>
  <c r="CN110" i="18" s="1"/>
  <c r="KU101" i="18"/>
  <c r="KL103" i="18" s="1"/>
  <c r="G18" i="5" s="1"/>
  <c r="LQ101" i="18"/>
  <c r="LH103" i="18" s="1"/>
  <c r="G19" i="5" s="1"/>
  <c r="MM101" i="18"/>
  <c r="MD103" i="18" s="1"/>
  <c r="G20" i="5" s="1"/>
  <c r="OE101" i="18"/>
  <c r="NV103" i="18" s="1"/>
  <c r="G22" i="5" s="1"/>
  <c r="PW101" i="18"/>
  <c r="PN103" i="18" s="1"/>
  <c r="G24" i="5" s="1"/>
  <c r="QS101" i="18"/>
  <c r="QJ103" i="18" s="1"/>
  <c r="G25" i="5" s="1"/>
  <c r="GO101" i="18"/>
  <c r="GF103" i="18" s="1"/>
  <c r="G13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JV106" i="18"/>
  <c r="GB109" i="18"/>
  <c r="CR109" i="18"/>
  <c r="CF106" i="18"/>
  <c r="BJ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PG107" i="18"/>
  <c r="PJ107" i="18" s="1"/>
  <c r="PT106" i="18"/>
  <c r="MV109" i="18"/>
  <c r="MU109" i="18"/>
  <c r="PJ109" i="18"/>
  <c r="PI109" i="18"/>
  <c r="OK108" i="18"/>
  <c r="OX106" i="18"/>
  <c r="MU107" i="18"/>
  <c r="LZ107" i="18"/>
  <c r="LY107" i="18"/>
  <c r="ON107" i="18"/>
  <c r="OM107" i="18"/>
  <c r="MS108" i="18"/>
  <c r="NF106" i="18"/>
  <c r="LD107" i="18"/>
  <c r="LC107" i="18"/>
  <c r="NR107" i="18"/>
  <c r="NQ107" i="18"/>
  <c r="QF107" i="18"/>
  <c r="QE107" i="18"/>
  <c r="NR109" i="18"/>
  <c r="NQ109" i="18"/>
  <c r="QF109" i="18"/>
  <c r="QE109" i="18"/>
  <c r="LN106" i="18"/>
  <c r="LA108" i="18"/>
  <c r="QP106" i="18"/>
  <c r="QC108" i="18"/>
  <c r="MV107" i="18"/>
  <c r="MJ106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LZ109" i="18" l="1"/>
  <c r="C27" i="16"/>
  <c r="LC109" i="18"/>
  <c r="AZ108" i="18"/>
  <c r="JL109" i="18"/>
  <c r="G107" i="18"/>
  <c r="CQ108" i="18"/>
  <c r="AY108" i="18"/>
  <c r="AY110" i="18"/>
  <c r="BU108" i="18"/>
  <c r="KH110" i="18"/>
  <c r="FE110" i="18"/>
  <c r="BV110" i="18"/>
  <c r="BU110" i="18"/>
  <c r="AZ111" i="18"/>
  <c r="CR111" i="18"/>
  <c r="BU111" i="18"/>
  <c r="CR110" i="18"/>
  <c r="CQ110" i="18"/>
  <c r="CR108" i="18"/>
  <c r="LZ110" i="18"/>
  <c r="LY110" i="18"/>
  <c r="NQ108" i="18"/>
  <c r="NR108" i="18"/>
  <c r="QF108" i="18"/>
  <c r="QE108" i="18"/>
  <c r="ON110" i="18"/>
  <c r="OM110" i="18"/>
  <c r="MV111" i="18"/>
  <c r="MU111" i="18"/>
  <c r="LD108" i="18"/>
  <c r="LC108" i="18"/>
  <c r="QF111" i="18"/>
  <c r="QE111" i="18"/>
  <c r="ON108" i="18"/>
  <c r="OM108" i="18"/>
  <c r="MV110" i="18"/>
  <c r="MU110" i="18"/>
  <c r="LD111" i="18"/>
  <c r="LC111" i="18"/>
  <c r="QE110" i="18"/>
  <c r="QF110" i="18"/>
  <c r="ON111" i="18"/>
  <c r="OM111" i="18"/>
  <c r="MV108" i="18"/>
  <c r="MU108" i="18"/>
  <c r="LC110" i="18"/>
  <c r="LD110" i="18"/>
  <c r="PJ108" i="18"/>
  <c r="PI108" i="18"/>
  <c r="NR111" i="18"/>
  <c r="NQ111" i="18"/>
  <c r="LZ108" i="18"/>
  <c r="LY108" i="18"/>
  <c r="PJ110" i="18"/>
  <c r="PI110" i="18"/>
  <c r="PI107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E89" i="18"/>
  <c r="AC89" i="18"/>
  <c r="AD89" i="18" s="1"/>
  <c r="AG89" i="18" s="1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E86" i="18"/>
  <c r="AC86" i="18"/>
  <c r="AD86" i="18" s="1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E80" i="18"/>
  <c r="AC80" i="18"/>
  <c r="AD80" i="18" s="1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E74" i="18"/>
  <c r="AC74" i="18"/>
  <c r="AD74" i="18" s="1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E71" i="18"/>
  <c r="AC71" i="18"/>
  <c r="AD71" i="18" s="1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E65" i="18"/>
  <c r="AC65" i="18"/>
  <c r="AD65" i="18" s="1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E59" i="18"/>
  <c r="AC59" i="18"/>
  <c r="AD59" i="18" s="1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E53" i="18"/>
  <c r="AC53" i="18"/>
  <c r="AD53" i="18" s="1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E47" i="18"/>
  <c r="AC47" i="18"/>
  <c r="AD47" i="18" s="1"/>
  <c r="AG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AG86" i="18" l="1"/>
  <c r="AG83" i="18"/>
  <c r="AG80" i="18"/>
  <c r="AG74" i="18"/>
  <c r="AG71" i="18"/>
  <c r="AG68" i="18"/>
  <c r="AG65" i="18"/>
  <c r="AG62" i="18"/>
  <c r="AG59" i="18"/>
  <c r="AG53" i="18"/>
  <c r="AG50" i="18"/>
  <c r="AG44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D110" i="18" l="1"/>
  <c r="AD111" i="18"/>
  <c r="AC111" i="18"/>
  <c r="AD108" i="18"/>
  <c r="AC108" i="18"/>
  <c r="C11" i="6" l="1"/>
  <c r="B11" i="6"/>
  <c r="D11" i="6" l="1"/>
  <c r="E11" i="6" s="1"/>
  <c r="OR3" i="18" l="1"/>
  <c r="MD3" i="18"/>
  <c r="JP3" i="18"/>
  <c r="HB3" i="18"/>
  <c r="EN3" i="18"/>
  <c r="BZ3" i="18"/>
  <c r="L3" i="18"/>
  <c r="PN3" i="18"/>
  <c r="MZ3" i="18"/>
  <c r="KL3" i="18"/>
  <c r="HX3" i="18"/>
  <c r="FJ3" i="18"/>
  <c r="CV3" i="18"/>
  <c r="AH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8" i="5"/>
  <c r="C25" i="5"/>
  <c r="C23" i="5"/>
  <c r="C20" i="5"/>
  <c r="C11" i="5"/>
  <c r="C9" i="5"/>
  <c r="C6" i="5"/>
  <c r="C21" i="5"/>
  <c r="C24" i="5"/>
  <c r="C7" i="5"/>
  <c r="C10" i="5"/>
  <c r="C22" i="5"/>
  <c r="C5" i="4"/>
  <c r="C28" i="5" l="1"/>
  <c r="C18" i="4"/>
  <c r="A28" i="4"/>
  <c r="FW104" i="18" l="1"/>
  <c r="GF105" i="18" s="1"/>
  <c r="E13" i="5" s="1"/>
  <c r="DI104" i="18"/>
  <c r="DR105" i="18" s="1"/>
  <c r="E10" i="5" s="1"/>
  <c r="CM104" i="18"/>
  <c r="CV105" i="18" s="1"/>
  <c r="E9" i="5" s="1"/>
  <c r="IK104" i="18"/>
  <c r="IT105" i="18" s="1"/>
  <c r="E16" i="5" s="1"/>
  <c r="HO104" i="18"/>
  <c r="HX105" i="18" s="1"/>
  <c r="E15" i="5" s="1"/>
  <c r="FA104" i="18"/>
  <c r="FJ105" i="18" s="1"/>
  <c r="E12" i="5" s="1"/>
  <c r="KC104" i="18"/>
  <c r="KL105" i="18" s="1"/>
  <c r="E18" i="5" s="1"/>
  <c r="PE104" i="18"/>
  <c r="PN105" i="18" s="1"/>
  <c r="E24" i="5" s="1"/>
  <c r="GS104" i="18"/>
  <c r="HB105" i="18" s="1"/>
  <c r="E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28" i="4" l="1"/>
  <c r="F28" i="4"/>
  <c r="D28" i="4"/>
  <c r="H28" i="4"/>
  <c r="G28" i="4"/>
  <c r="E28" i="4"/>
  <c r="C28" i="4" s="1"/>
  <c r="C6" i="4"/>
  <c r="Y104" i="18" s="1"/>
  <c r="AH105" i="18" s="1"/>
  <c r="E6" i="5" s="1"/>
  <c r="E31" i="6" l="1"/>
  <c r="E32" i="6"/>
  <c r="E33" i="6"/>
  <c r="C22" i="4"/>
  <c r="NM104" i="18" s="1"/>
  <c r="NV105" i="18" s="1"/>
  <c r="E22" i="5" s="1"/>
  <c r="C25" i="4" l="1"/>
  <c r="QA104" i="18" s="1"/>
  <c r="QJ105" i="18" s="1"/>
  <c r="E25" i="5" s="1"/>
  <c r="C29" i="6" l="1"/>
  <c r="B29" i="6"/>
  <c r="D29" i="6" l="1"/>
  <c r="E29" i="6" s="1"/>
  <c r="C17" i="4" l="1"/>
  <c r="JG104" i="18" s="1"/>
  <c r="JP105" i="18" s="1"/>
  <c r="E17" i="5" s="1"/>
  <c r="B2" i="4" l="1"/>
  <c r="C21" i="4" l="1"/>
  <c r="MQ104" i="18" s="1"/>
  <c r="MZ105" i="18" s="1"/>
  <c r="E21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IO12" i="18" l="1"/>
  <c r="IP12" i="18" s="1"/>
  <c r="QE33" i="18"/>
  <c r="QF33" i="18" s="1"/>
  <c r="LC33" i="18"/>
  <c r="LD33" i="18" s="1"/>
  <c r="PI27" i="18"/>
  <c r="PJ27" i="18" s="1"/>
  <c r="PI9" i="18"/>
  <c r="PJ9" i="18" s="1"/>
  <c r="QE35" i="18"/>
  <c r="QF35" i="18" s="1"/>
  <c r="MU33" i="18"/>
  <c r="MV33" i="18" s="1"/>
  <c r="FE42" i="18"/>
  <c r="FF42" i="18" s="1"/>
  <c r="FE29" i="18"/>
  <c r="FF29" i="18" s="1"/>
  <c r="FE12" i="18"/>
  <c r="FF12" i="18" s="1"/>
  <c r="OM27" i="18"/>
  <c r="ON27" i="18" s="1"/>
  <c r="OM24" i="18"/>
  <c r="ON24" i="18" s="1"/>
  <c r="PI39" i="18"/>
  <c r="PJ39" i="18" s="1"/>
  <c r="OM12" i="18"/>
  <c r="ON12" i="18" s="1"/>
  <c r="OV9" i="18"/>
  <c r="OW9" i="18" s="1"/>
  <c r="IO24" i="18"/>
  <c r="IP24" i="18" s="1"/>
  <c r="CQ32" i="18"/>
  <c r="CR32" i="18" s="1"/>
  <c r="IO30" i="18"/>
  <c r="IP30" i="18" s="1"/>
  <c r="GW35" i="18"/>
  <c r="GX35" i="18" s="1"/>
  <c r="FE26" i="18"/>
  <c r="FF26" i="18" s="1"/>
  <c r="GA35" i="18"/>
  <c r="GB35" i="18" s="1"/>
  <c r="G9" i="18"/>
  <c r="H9" i="18" s="1"/>
  <c r="IO42" i="18"/>
  <c r="IP42" i="18" s="1"/>
  <c r="GA24" i="18"/>
  <c r="GB24" i="18" s="1"/>
  <c r="IO27" i="18"/>
  <c r="IP27" i="18" s="1"/>
  <c r="BU33" i="18"/>
  <c r="BV33" i="18" s="1"/>
  <c r="FE24" i="18"/>
  <c r="FF24" i="18" s="1"/>
  <c r="GA41" i="18"/>
  <c r="GB41" i="18" s="1"/>
  <c r="GA12" i="18"/>
  <c r="GB12" i="18" s="1"/>
  <c r="DM11" i="18"/>
  <c r="DN11" i="18" s="1"/>
  <c r="ER8" i="18"/>
  <c r="ES8" i="18" s="1"/>
  <c r="GA36" i="18"/>
  <c r="GB36" i="18" s="1"/>
  <c r="GA32" i="18"/>
  <c r="GB32" i="18" s="1"/>
  <c r="EI41" i="18"/>
  <c r="EJ41" i="18" s="1"/>
  <c r="EI26" i="18"/>
  <c r="EJ26" i="18" s="1"/>
  <c r="GA29" i="18"/>
  <c r="GB29" i="18" s="1"/>
  <c r="DM38" i="18"/>
  <c r="DN38" i="18" s="1"/>
  <c r="DM32" i="18"/>
  <c r="DN32" i="18" s="1"/>
  <c r="EI24" i="18"/>
  <c r="EJ24" i="18" s="1"/>
  <c r="EI29" i="18"/>
  <c r="EJ29" i="18" s="1"/>
  <c r="DM24" i="18"/>
  <c r="DN24" i="18" s="1"/>
  <c r="GA26" i="18"/>
  <c r="GB26" i="18" s="1"/>
  <c r="EI35" i="18"/>
  <c r="EJ35" i="18" s="1"/>
  <c r="EI32" i="18"/>
  <c r="EJ32" i="18" s="1"/>
  <c r="EI11" i="18"/>
  <c r="EJ11" i="18" s="1"/>
  <c r="DM31" i="18"/>
  <c r="DN31" i="18" s="1"/>
  <c r="GA25" i="18"/>
  <c r="GB25" i="18" s="1"/>
  <c r="DM41" i="18"/>
  <c r="DN41" i="18" s="1"/>
  <c r="AC41" i="18"/>
  <c r="AD41" i="18" s="1"/>
  <c r="AC38" i="18"/>
  <c r="AD38" i="18" s="1"/>
  <c r="AC23" i="18"/>
  <c r="AD23" i="18" s="1"/>
  <c r="AC26" i="18"/>
  <c r="AD26" i="18" s="1"/>
  <c r="AC32" i="18"/>
  <c r="AD32" i="18" s="1"/>
  <c r="AC29" i="18"/>
  <c r="AD29" i="18" s="1"/>
  <c r="AC11" i="18"/>
  <c r="AD11" i="18" s="1"/>
  <c r="LC41" i="18"/>
  <c r="LD41" i="18" s="1"/>
  <c r="PI38" i="18"/>
  <c r="PJ38" i="18" s="1"/>
  <c r="NQ26" i="18"/>
  <c r="NR26" i="18" s="1"/>
  <c r="PI11" i="18"/>
  <c r="PJ11" i="18" s="1"/>
  <c r="LC11" i="18"/>
  <c r="LD11" i="18" s="1"/>
  <c r="IO41" i="18"/>
  <c r="IP41" i="18" s="1"/>
  <c r="GA23" i="18"/>
  <c r="GB23" i="18" s="1"/>
  <c r="PI41" i="18"/>
  <c r="PJ41" i="18" s="1"/>
  <c r="MU32" i="18"/>
  <c r="MV32" i="18" s="1"/>
  <c r="PI29" i="18"/>
  <c r="PJ29" i="18" s="1"/>
  <c r="LC29" i="18"/>
  <c r="LD29" i="18" s="1"/>
  <c r="OM11" i="18"/>
  <c r="ON11" i="18" s="1"/>
  <c r="KG11" i="18"/>
  <c r="KH11" i="18" s="1"/>
  <c r="KG8" i="18"/>
  <c r="KH8" i="18" s="1"/>
  <c r="HS32" i="18"/>
  <c r="HT32" i="18" s="1"/>
  <c r="FE35" i="18"/>
  <c r="FF35" i="18" s="1"/>
  <c r="OM41" i="18"/>
  <c r="ON41" i="18" s="1"/>
  <c r="MU35" i="18"/>
  <c r="MV35" i="18" s="1"/>
  <c r="OV8" i="18"/>
  <c r="OW8" i="18" s="1"/>
  <c r="IO29" i="18"/>
  <c r="IP29" i="18" s="1"/>
  <c r="IO23" i="18"/>
  <c r="IP23" i="18" s="1"/>
  <c r="IO8" i="18"/>
  <c r="IP8" i="18" s="1"/>
  <c r="HS11" i="18"/>
  <c r="HT11" i="18" s="1"/>
  <c r="QE32" i="18"/>
  <c r="QF32" i="18" s="1"/>
  <c r="KG38" i="18"/>
  <c r="KH38" i="18" s="1"/>
  <c r="IO26" i="18"/>
  <c r="IP26" i="18" s="1"/>
  <c r="HS35" i="18"/>
  <c r="HT35" i="18" s="1"/>
  <c r="DM23" i="18"/>
  <c r="DN23" i="18" s="1"/>
  <c r="PI32" i="18"/>
  <c r="PJ32" i="18" s="1"/>
  <c r="QE26" i="18"/>
  <c r="QF26" i="18" s="1"/>
  <c r="LY23" i="18"/>
  <c r="LZ23" i="18" s="1"/>
  <c r="OM32" i="18"/>
  <c r="ON32" i="18" s="1"/>
  <c r="LC26" i="18"/>
  <c r="LD26" i="18" s="1"/>
  <c r="OM23" i="18"/>
  <c r="ON23" i="18" s="1"/>
  <c r="IO38" i="18"/>
  <c r="IP38" i="18" s="1"/>
  <c r="KG29" i="18"/>
  <c r="KH29" i="18" s="1"/>
  <c r="HS41" i="18"/>
  <c r="HT41" i="18" s="1"/>
  <c r="OM35" i="18"/>
  <c r="ON35" i="18" s="1"/>
  <c r="PI26" i="18"/>
  <c r="PJ26" i="18" s="1"/>
  <c r="PI8" i="18"/>
  <c r="PJ8" i="18" s="1"/>
  <c r="HS29" i="18"/>
  <c r="HT29" i="18" s="1"/>
  <c r="DM26" i="18"/>
  <c r="DN26" i="18" s="1"/>
  <c r="G29" i="18"/>
  <c r="H29" i="18" s="1"/>
  <c r="G23" i="18"/>
  <c r="H23" i="18" s="1"/>
  <c r="G8" i="18"/>
  <c r="H8" i="18" s="1"/>
  <c r="G11" i="18"/>
  <c r="H11" i="18" s="1"/>
  <c r="LC32" i="18"/>
  <c r="LD32" i="18" s="1"/>
  <c r="OM26" i="18"/>
  <c r="ON26" i="18" s="1"/>
  <c r="PI23" i="18"/>
  <c r="PJ23" i="18" s="1"/>
  <c r="KG23" i="18"/>
  <c r="KH23" i="18" s="1"/>
  <c r="FE8" i="18"/>
  <c r="FF8" i="18" s="1"/>
  <c r="AY23" i="18"/>
  <c r="AZ23" i="18" s="1"/>
  <c r="AY35" i="18"/>
  <c r="AZ35" i="18" s="1"/>
  <c r="G26" i="18"/>
  <c r="H26" i="18" s="1"/>
  <c r="G41" i="18"/>
  <c r="H41" i="18" s="1"/>
  <c r="LC8" i="18"/>
  <c r="LD8" i="18" s="1"/>
  <c r="FE23" i="18"/>
  <c r="FF23" i="18" s="1"/>
  <c r="BH8" i="18"/>
  <c r="BI8" i="18" s="1"/>
  <c r="LC23" i="18"/>
  <c r="LD23" i="18" s="1"/>
  <c r="DM29" i="18"/>
  <c r="DN29" i="18" s="1"/>
  <c r="G38" i="18"/>
  <c r="H38" i="18" s="1"/>
  <c r="AY41" i="18"/>
  <c r="AZ41" i="18" s="1"/>
  <c r="IO11" i="18"/>
  <c r="IP11" i="18" s="1"/>
  <c r="G32" i="18"/>
  <c r="H32" i="18" s="1"/>
  <c r="HS26" i="18"/>
  <c r="HT26" i="18" s="1"/>
  <c r="AY11" i="18"/>
  <c r="AZ11" i="18" s="1"/>
  <c r="CZ26" i="18"/>
  <c r="DA26" i="18" s="1"/>
  <c r="AY26" i="18"/>
  <c r="AZ26" i="18" s="1"/>
  <c r="KG41" i="18"/>
  <c r="KH41" i="18" s="1"/>
  <c r="GW26" i="18"/>
  <c r="GX26" i="18" s="1"/>
  <c r="HS23" i="18"/>
  <c r="HT23" i="18" s="1"/>
  <c r="FE41" i="18"/>
  <c r="FF41" i="18" s="1"/>
  <c r="FE11" i="18"/>
  <c r="FF11" i="18" s="1"/>
  <c r="AY32" i="18"/>
  <c r="AZ32" i="18" s="1"/>
  <c r="KG35" i="18"/>
  <c r="KH35" i="18" s="1"/>
  <c r="KG26" i="18"/>
  <c r="KH26" i="18" s="1"/>
  <c r="AY29" i="18"/>
  <c r="AZ29" i="18" s="1"/>
  <c r="QE34" i="18"/>
  <c r="QF34" i="18" s="1"/>
  <c r="NQ23" i="18"/>
  <c r="NR23" i="18" s="1"/>
  <c r="NQ35" i="18"/>
  <c r="NR35" i="18" s="1"/>
  <c r="GW36" i="18"/>
  <c r="GX36" i="18" s="1"/>
  <c r="GW8" i="18"/>
  <c r="GX8" i="18" s="1"/>
  <c r="BU23" i="18"/>
  <c r="BV23" i="18" s="1"/>
  <c r="NQ11" i="18"/>
  <c r="NR11" i="18" s="1"/>
  <c r="GW11" i="18"/>
  <c r="GX11" i="18" s="1"/>
  <c r="NQ41" i="18"/>
  <c r="NR41" i="18" s="1"/>
  <c r="BU26" i="18"/>
  <c r="BV26" i="18" s="1"/>
  <c r="BU35" i="18"/>
  <c r="BV35" i="18" s="1"/>
  <c r="NQ29" i="18"/>
  <c r="NR29" i="18" s="1"/>
  <c r="GW29" i="18"/>
  <c r="GX29" i="18" s="1"/>
  <c r="BU29" i="18"/>
  <c r="BV29" i="18" s="1"/>
  <c r="NQ32" i="18"/>
  <c r="NR32" i="18" s="1"/>
  <c r="GW38" i="18"/>
  <c r="GX38" i="18" s="1"/>
  <c r="CQ33" i="18"/>
  <c r="CR33" i="18" s="1"/>
  <c r="ND8" i="18"/>
  <c r="NE8" i="18" s="1"/>
  <c r="GW41" i="18"/>
  <c r="GX41" i="18" s="1"/>
  <c r="GW23" i="18"/>
  <c r="GX23" i="18" s="1"/>
  <c r="BU32" i="18"/>
  <c r="BV32" i="18" s="1"/>
  <c r="CQ38" i="18"/>
  <c r="CR38" i="18" s="1"/>
  <c r="BU11" i="18"/>
  <c r="BV11" i="18" s="1"/>
  <c r="BU41" i="18"/>
  <c r="BV41" i="18" s="1"/>
  <c r="LY29" i="18"/>
  <c r="LZ29" i="18" s="1"/>
  <c r="QE27" i="18"/>
  <c r="QF27" i="18" s="1"/>
  <c r="JK8" i="18"/>
  <c r="JL8" i="18" s="1"/>
  <c r="HS27" i="18"/>
  <c r="HT27" i="18" s="1"/>
  <c r="JK23" i="18"/>
  <c r="JL23" i="18" s="1"/>
  <c r="GW27" i="18"/>
  <c r="GX27" i="18" s="1"/>
  <c r="CZ8" i="18"/>
  <c r="DA8" i="18" s="1"/>
  <c r="KG39" i="18"/>
  <c r="KH39" i="18" s="1"/>
  <c r="JK32" i="18"/>
  <c r="JL32" i="18" s="1"/>
  <c r="GW32" i="18"/>
  <c r="GX32" i="18" s="1"/>
  <c r="MU36" i="18"/>
  <c r="MV36" i="18" s="1"/>
  <c r="PI33" i="18"/>
  <c r="PJ33" i="18" s="1"/>
  <c r="LY32" i="18"/>
  <c r="LZ32" i="18" s="1"/>
  <c r="QE23" i="18"/>
  <c r="QF23" i="18" s="1"/>
  <c r="GA30" i="18"/>
  <c r="GB30" i="18" s="1"/>
  <c r="LY35" i="18"/>
  <c r="LZ35" i="18" s="1"/>
  <c r="MU34" i="18"/>
  <c r="MV34" i="18" s="1"/>
  <c r="LY26" i="18"/>
  <c r="LZ26" i="18" s="1"/>
  <c r="MU29" i="18"/>
  <c r="MV29" i="18" s="1"/>
  <c r="MU41" i="18"/>
  <c r="MV41" i="18" s="1"/>
  <c r="QE11" i="18"/>
  <c r="QF11" i="18" s="1"/>
  <c r="JT8" i="18"/>
  <c r="JU8" i="18" s="1"/>
  <c r="CQ29" i="18"/>
  <c r="CR29" i="18" s="1"/>
  <c r="LY41" i="18"/>
  <c r="LZ41" i="18" s="1"/>
  <c r="LY11" i="18"/>
  <c r="LZ11" i="18" s="1"/>
  <c r="CQ26" i="18"/>
  <c r="CR26" i="18" s="1"/>
  <c r="QE41" i="18"/>
  <c r="QF41" i="18" s="1"/>
  <c r="CQ23" i="18"/>
  <c r="CR23" i="18" s="1"/>
  <c r="JK38" i="18"/>
  <c r="JL38" i="18" s="1"/>
  <c r="GA11" i="18"/>
  <c r="GB11" i="18" s="1"/>
  <c r="QE36" i="18"/>
  <c r="QF36" i="18" s="1"/>
  <c r="QE29" i="18"/>
  <c r="QF29" i="18" s="1"/>
  <c r="QE8" i="18"/>
  <c r="QF8" i="18" s="1"/>
  <c r="JK41" i="18"/>
  <c r="JL41" i="18" s="1"/>
  <c r="CQ11" i="18"/>
  <c r="CR11" i="18" s="1"/>
  <c r="D9" i="6"/>
  <c r="E9" i="6" s="1"/>
  <c r="E28" i="5"/>
  <c r="D6" i="6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LG8" i="18" l="1"/>
  <c r="OY9" i="18"/>
  <c r="PA9" i="18" s="1"/>
  <c r="JM23" i="18"/>
  <c r="JO23" i="18" s="1"/>
  <c r="GY27" i="18"/>
  <c r="HA27" i="18" s="1"/>
  <c r="MA32" i="18"/>
  <c r="MC32" i="18" s="1"/>
  <c r="KI39" i="18"/>
  <c r="KK39" i="18" s="1"/>
  <c r="JM32" i="18"/>
  <c r="JO32" i="18" s="1"/>
  <c r="GY32" i="18"/>
  <c r="HA32" i="18" s="1"/>
  <c r="GC30" i="18"/>
  <c r="GE30" i="18" s="1"/>
  <c r="MW36" i="18"/>
  <c r="MY36" i="18" s="1"/>
  <c r="PK33" i="18"/>
  <c r="PM33" i="18" s="1"/>
  <c r="QG23" i="18"/>
  <c r="QI23" i="18" s="1"/>
  <c r="QG8" i="18"/>
  <c r="QI8" i="18" s="1"/>
  <c r="MA35" i="18"/>
  <c r="MC35" i="18" s="1"/>
  <c r="MW34" i="18"/>
  <c r="MY34" i="18" s="1"/>
  <c r="MA26" i="18"/>
  <c r="MC26" i="18" s="1"/>
  <c r="JM38" i="18"/>
  <c r="JO38" i="18" s="1"/>
  <c r="GC11" i="18"/>
  <c r="GE11" i="18" s="1"/>
  <c r="CS23" i="18"/>
  <c r="CU23" i="18" s="1"/>
  <c r="MW41" i="18"/>
  <c r="MY41" i="18" s="1"/>
  <c r="QG41" i="18"/>
  <c r="QI41" i="18" s="1"/>
  <c r="MA41" i="18"/>
  <c r="MC41" i="18" s="1"/>
  <c r="QG36" i="18"/>
  <c r="QG29" i="18"/>
  <c r="QI29" i="18" s="1"/>
  <c r="MA11" i="18"/>
  <c r="MC11" i="18" s="1"/>
  <c r="JM41" i="18"/>
  <c r="JO41" i="18" s="1"/>
  <c r="CS11" i="18"/>
  <c r="CU11" i="18" s="1"/>
  <c r="MW29" i="18"/>
  <c r="MY29" i="18" s="1"/>
  <c r="MA29" i="18"/>
  <c r="MC29" i="18" s="1"/>
  <c r="JM8" i="18"/>
  <c r="JO8" i="18" s="1"/>
  <c r="HU27" i="18"/>
  <c r="HW27" i="18" s="1"/>
  <c r="CS26" i="18"/>
  <c r="CU26" i="18" s="1"/>
  <c r="CS29" i="18"/>
  <c r="CU29" i="18" s="1"/>
  <c r="QG27" i="18"/>
  <c r="QI27" i="18" s="1"/>
  <c r="DB8" i="18"/>
  <c r="DC8" i="18" s="1"/>
  <c r="DE8" i="18" s="1"/>
  <c r="QG11" i="18"/>
  <c r="QI11" i="18" s="1"/>
  <c r="JV8" i="18"/>
  <c r="JW8" i="18" s="1"/>
  <c r="JY8" i="18" s="1"/>
  <c r="JY101" i="18" s="1"/>
  <c r="JP103" i="18" s="1"/>
  <c r="G17" i="5" s="1"/>
  <c r="KK11" i="18"/>
  <c r="QG33" i="18"/>
  <c r="QI33" i="18" s="1"/>
  <c r="PK27" i="18"/>
  <c r="PM27" i="18" s="1"/>
  <c r="PK9" i="18"/>
  <c r="PM9" i="18" s="1"/>
  <c r="FG26" i="18"/>
  <c r="FI26" i="18" s="1"/>
  <c r="QG35" i="18"/>
  <c r="QI35" i="18" s="1"/>
  <c r="MW33" i="18"/>
  <c r="MY33" i="18" s="1"/>
  <c r="OO27" i="18"/>
  <c r="OQ27" i="18" s="1"/>
  <c r="OO24" i="18"/>
  <c r="OQ24" i="18" s="1"/>
  <c r="IQ42" i="18"/>
  <c r="IS42" i="18" s="1"/>
  <c r="GY35" i="18"/>
  <c r="FG24" i="18"/>
  <c r="FI24" i="18" s="1"/>
  <c r="FG42" i="18"/>
  <c r="FI42" i="18" s="1"/>
  <c r="FG12" i="18"/>
  <c r="FI12" i="18" s="1"/>
  <c r="IQ30" i="18"/>
  <c r="IS30" i="18" s="1"/>
  <c r="IQ24" i="18"/>
  <c r="IS24" i="18" s="1"/>
  <c r="OO12" i="18"/>
  <c r="OQ12" i="18" s="1"/>
  <c r="IQ12" i="18"/>
  <c r="IS12" i="18" s="1"/>
  <c r="GC35" i="18"/>
  <c r="GE35" i="18" s="1"/>
  <c r="FG29" i="18"/>
  <c r="FI29" i="18" s="1"/>
  <c r="CS32" i="18"/>
  <c r="CU32" i="18" s="1"/>
  <c r="PK39" i="18"/>
  <c r="PM39" i="18" s="1"/>
  <c r="LE33" i="18"/>
  <c r="LG33" i="18" s="1"/>
  <c r="OX9" i="18"/>
  <c r="GC24" i="18"/>
  <c r="GE24" i="18" s="1"/>
  <c r="I9" i="18"/>
  <c r="K9" i="18" s="1"/>
  <c r="BW33" i="18"/>
  <c r="BY33" i="18" s="1"/>
  <c r="IQ27" i="18"/>
  <c r="IS27" i="18" s="1"/>
  <c r="NS35" i="18"/>
  <c r="NU35" i="18" s="1"/>
  <c r="GY36" i="18"/>
  <c r="HA36" i="18" s="1"/>
  <c r="GY8" i="18"/>
  <c r="HA8" i="18" s="1"/>
  <c r="NS11" i="18"/>
  <c r="NU11" i="18" s="1"/>
  <c r="GY11" i="18"/>
  <c r="HA11" i="18" s="1"/>
  <c r="NS41" i="18"/>
  <c r="NU41" i="18" s="1"/>
  <c r="NF8" i="18"/>
  <c r="NG8" i="18" s="1"/>
  <c r="NI8" i="18" s="1"/>
  <c r="NI101" i="18" s="1"/>
  <c r="MZ103" i="18" s="1"/>
  <c r="G21" i="5" s="1"/>
  <c r="NS29" i="18"/>
  <c r="NU29" i="18" s="1"/>
  <c r="NS32" i="18"/>
  <c r="NU32" i="18" s="1"/>
  <c r="GY41" i="18"/>
  <c r="HA41" i="18" s="1"/>
  <c r="QG34" i="18"/>
  <c r="QI34" i="18" s="1"/>
  <c r="GY29" i="18"/>
  <c r="HA29" i="18" s="1"/>
  <c r="BW32" i="18"/>
  <c r="BY32" i="18" s="1"/>
  <c r="CS33" i="18"/>
  <c r="CU33" i="18" s="1"/>
  <c r="CS38" i="18"/>
  <c r="CU38" i="18" s="1"/>
  <c r="GY38" i="18"/>
  <c r="HA38" i="18" s="1"/>
  <c r="BW26" i="18"/>
  <c r="BY26" i="18" s="1"/>
  <c r="BW41" i="18"/>
  <c r="BY41" i="18" s="1"/>
  <c r="NS23" i="18"/>
  <c r="NU23" i="18" s="1"/>
  <c r="BW29" i="18"/>
  <c r="BY29" i="18" s="1"/>
  <c r="BW23" i="18"/>
  <c r="BY23" i="18" s="1"/>
  <c r="BW35" i="18"/>
  <c r="BY35" i="18" s="1"/>
  <c r="BW11" i="18"/>
  <c r="BY11" i="18" s="1"/>
  <c r="GY23" i="18"/>
  <c r="HA23" i="18" s="1"/>
  <c r="PK41" i="18"/>
  <c r="PM41" i="18" s="1"/>
  <c r="MW32" i="18"/>
  <c r="MY32" i="18" s="1"/>
  <c r="PK29" i="18"/>
  <c r="PM29" i="18" s="1"/>
  <c r="LE29" i="18"/>
  <c r="LG29" i="18" s="1"/>
  <c r="OO11" i="18"/>
  <c r="OQ11" i="18" s="1"/>
  <c r="OX8" i="18"/>
  <c r="KI11" i="18"/>
  <c r="KI8" i="18"/>
  <c r="KK8" i="18" s="1"/>
  <c r="OO41" i="18"/>
  <c r="OQ41" i="18" s="1"/>
  <c r="MW35" i="18"/>
  <c r="MY35" i="18" s="1"/>
  <c r="IQ29" i="18"/>
  <c r="IQ23" i="18"/>
  <c r="IS23" i="18" s="1"/>
  <c r="IQ8" i="18"/>
  <c r="IS8" i="18" s="1"/>
  <c r="HU11" i="18"/>
  <c r="HW11" i="18" s="1"/>
  <c r="FG41" i="18"/>
  <c r="FI41" i="18" s="1"/>
  <c r="QG32" i="18"/>
  <c r="QI32" i="18" s="1"/>
  <c r="KI38" i="18"/>
  <c r="KK38" i="18" s="1"/>
  <c r="IQ26" i="18"/>
  <c r="IS26" i="18" s="1"/>
  <c r="HU35" i="18"/>
  <c r="HW35" i="18" s="1"/>
  <c r="PK32" i="18"/>
  <c r="PM32" i="18" s="1"/>
  <c r="QG26" i="18"/>
  <c r="QI26" i="18" s="1"/>
  <c r="MA23" i="18"/>
  <c r="MC23" i="18" s="1"/>
  <c r="LE8" i="18"/>
  <c r="KI35" i="18"/>
  <c r="KK35" i="18" s="1"/>
  <c r="HU29" i="18"/>
  <c r="HW29" i="18" s="1"/>
  <c r="DO26" i="18"/>
  <c r="DQ26" i="18" s="1"/>
  <c r="FG8" i="18"/>
  <c r="FI8" i="18" s="1"/>
  <c r="BA11" i="18"/>
  <c r="BC11" i="18" s="1"/>
  <c r="LE32" i="18"/>
  <c r="LG32" i="18" s="1"/>
  <c r="PK26" i="18"/>
  <c r="PM26" i="18" s="1"/>
  <c r="PK23" i="18"/>
  <c r="PM23" i="18" s="1"/>
  <c r="LE23" i="18"/>
  <c r="LG23" i="18" s="1"/>
  <c r="OO35" i="18"/>
  <c r="OQ35" i="18" s="1"/>
  <c r="OO26" i="18"/>
  <c r="OQ26" i="18" s="1"/>
  <c r="PK11" i="18"/>
  <c r="PM11" i="18" s="1"/>
  <c r="KI26" i="18"/>
  <c r="KK26" i="18" s="1"/>
  <c r="KI23" i="18"/>
  <c r="KK23" i="18" s="1"/>
  <c r="BA26" i="18"/>
  <c r="BA29" i="18"/>
  <c r="BC29" i="18" s="1"/>
  <c r="I11" i="18"/>
  <c r="K11" i="18" s="1"/>
  <c r="BA23" i="18"/>
  <c r="BC23" i="18" s="1"/>
  <c r="LE41" i="18"/>
  <c r="LG41" i="18" s="1"/>
  <c r="NS26" i="18"/>
  <c r="NU26" i="18" s="1"/>
  <c r="OO23" i="18"/>
  <c r="OQ23" i="18" s="1"/>
  <c r="FG23" i="18"/>
  <c r="FI23" i="18" s="1"/>
  <c r="I29" i="18"/>
  <c r="K29" i="18" s="1"/>
  <c r="I26" i="18"/>
  <c r="K26" i="18" s="1"/>
  <c r="GC23" i="18"/>
  <c r="GE23" i="18" s="1"/>
  <c r="OO32" i="18"/>
  <c r="OQ32" i="18" s="1"/>
  <c r="LE11" i="18"/>
  <c r="LG11" i="18" s="1"/>
  <c r="KI29" i="18"/>
  <c r="KK29" i="18" s="1"/>
  <c r="FG35" i="18"/>
  <c r="FI35" i="18" s="1"/>
  <c r="DO29" i="18"/>
  <c r="DQ29" i="18" s="1"/>
  <c r="BA35" i="18"/>
  <c r="BC35" i="18" s="1"/>
  <c r="PK38" i="18"/>
  <c r="PM38" i="18" s="1"/>
  <c r="LE26" i="18"/>
  <c r="LG26" i="18" s="1"/>
  <c r="IQ11" i="18"/>
  <c r="IS11" i="18" s="1"/>
  <c r="DO23" i="18"/>
  <c r="DQ23" i="18" s="1"/>
  <c r="I8" i="18"/>
  <c r="K8" i="18" s="1"/>
  <c r="I23" i="18"/>
  <c r="K23" i="18" s="1"/>
  <c r="I41" i="18"/>
  <c r="K41" i="18" s="1"/>
  <c r="IQ38" i="18"/>
  <c r="IS38" i="18" s="1"/>
  <c r="HU26" i="18"/>
  <c r="HW26" i="18" s="1"/>
  <c r="BJ8" i="18"/>
  <c r="BK8" i="18" s="1"/>
  <c r="BM8" i="18" s="1"/>
  <c r="BM101" i="18" s="1"/>
  <c r="BD103" i="18" s="1"/>
  <c r="G7" i="5" s="1"/>
  <c r="I38" i="18"/>
  <c r="K38" i="18" s="1"/>
  <c r="KI41" i="18"/>
  <c r="KK41" i="18" s="1"/>
  <c r="HU41" i="18"/>
  <c r="HW41" i="18" s="1"/>
  <c r="HU32" i="18"/>
  <c r="HW32" i="18" s="1"/>
  <c r="GY26" i="18"/>
  <c r="HA26" i="18" s="1"/>
  <c r="HU23" i="18"/>
  <c r="HW23" i="18" s="1"/>
  <c r="FG11" i="18"/>
  <c r="FI11" i="18" s="1"/>
  <c r="BA41" i="18"/>
  <c r="BC41" i="18" s="1"/>
  <c r="I32" i="18"/>
  <c r="K32" i="18" s="1"/>
  <c r="DB26" i="18"/>
  <c r="PK8" i="18"/>
  <c r="PM8" i="18" s="1"/>
  <c r="IQ41" i="18"/>
  <c r="IS41" i="18" s="1"/>
  <c r="BA32" i="18"/>
  <c r="BC32" i="18" s="1"/>
  <c r="QI36" i="18"/>
  <c r="BC26" i="18"/>
  <c r="HA35" i="18"/>
  <c r="GC12" i="18"/>
  <c r="GE12" i="18" s="1"/>
  <c r="GC36" i="18"/>
  <c r="GE36" i="18" s="1"/>
  <c r="GC32" i="18"/>
  <c r="GE32" i="18" s="1"/>
  <c r="EK35" i="18"/>
  <c r="EM35" i="18" s="1"/>
  <c r="DO41" i="18"/>
  <c r="DQ41" i="18" s="1"/>
  <c r="EK29" i="18"/>
  <c r="EM29" i="18" s="1"/>
  <c r="DO24" i="18"/>
  <c r="DQ24" i="18" s="1"/>
  <c r="EK24" i="18"/>
  <c r="EM24" i="18" s="1"/>
  <c r="GC29" i="18"/>
  <c r="GE29" i="18" s="1"/>
  <c r="DO32" i="18"/>
  <c r="DQ32" i="18" s="1"/>
  <c r="DO11" i="18"/>
  <c r="DQ11" i="18" s="1"/>
  <c r="ET8" i="18"/>
  <c r="EU8" i="18" s="1"/>
  <c r="EW8" i="18" s="1"/>
  <c r="EW101" i="18" s="1"/>
  <c r="EN103" i="18" s="1"/>
  <c r="G11" i="5" s="1"/>
  <c r="EK26" i="18"/>
  <c r="EM26" i="18" s="1"/>
  <c r="GC41" i="18"/>
  <c r="GE41" i="18" s="1"/>
  <c r="GC25" i="18"/>
  <c r="GE25" i="18" s="1"/>
  <c r="DO38" i="18"/>
  <c r="DQ38" i="18" s="1"/>
  <c r="GC26" i="18"/>
  <c r="GE26" i="18" s="1"/>
  <c r="EK41" i="18"/>
  <c r="EM41" i="18" s="1"/>
  <c r="EK32" i="18"/>
  <c r="EM32" i="18" s="1"/>
  <c r="DO31" i="18"/>
  <c r="DQ31" i="18" s="1"/>
  <c r="EK11" i="18"/>
  <c r="EM11" i="18" s="1"/>
  <c r="AE41" i="18"/>
  <c r="AG41" i="18" s="1"/>
  <c r="AE23" i="18"/>
  <c r="AG23" i="18" s="1"/>
  <c r="AE29" i="18"/>
  <c r="AG29" i="18" s="1"/>
  <c r="AE11" i="18"/>
  <c r="AG11" i="18" s="1"/>
  <c r="AG101" i="18" s="1"/>
  <c r="AE26" i="18"/>
  <c r="AG26" i="18" s="1"/>
  <c r="AE38" i="18"/>
  <c r="AG38" i="18" s="1"/>
  <c r="AE32" i="18"/>
  <c r="AG32" i="18" s="1"/>
  <c r="IS29" i="18"/>
  <c r="DC26" i="18"/>
  <c r="DE26" i="18" s="1"/>
  <c r="OY8" i="18"/>
  <c r="PA8" i="18" s="1"/>
  <c r="E26" i="6"/>
  <c r="E19" i="6"/>
  <c r="E20" i="6"/>
  <c r="E17" i="6"/>
  <c r="E18" i="6"/>
  <c r="E21" i="6"/>
  <c r="E25" i="6"/>
  <c r="E22" i="6"/>
  <c r="E24" i="6"/>
  <c r="BY101" i="18" l="1"/>
  <c r="GE101" i="18"/>
  <c r="MC101" i="18"/>
  <c r="HW101" i="18"/>
  <c r="AQ102" i="18"/>
  <c r="AQ104" i="18" s="1"/>
  <c r="AQ106" i="18" s="1"/>
  <c r="D6" i="5" s="1"/>
  <c r="D4" i="16"/>
  <c r="BC101" i="18"/>
  <c r="PM101" i="18"/>
  <c r="NU101" i="18"/>
  <c r="JO101" i="18"/>
  <c r="KI42" i="18"/>
  <c r="KK42" i="18" s="1"/>
  <c r="KI9" i="18"/>
  <c r="KK9" i="18" s="1"/>
  <c r="FG43" i="18"/>
  <c r="FI43" i="18" s="1"/>
  <c r="DO27" i="18"/>
  <c r="DQ27" i="18" s="1"/>
  <c r="I30" i="18"/>
  <c r="K30" i="18" s="1"/>
  <c r="K101" i="18" s="1"/>
  <c r="IQ13" i="18"/>
  <c r="IS13" i="18" s="1"/>
  <c r="DO30" i="18"/>
  <c r="DQ30" i="18" s="1"/>
  <c r="QG37" i="18"/>
  <c r="QI37" i="18" s="1"/>
  <c r="LE34" i="18"/>
  <c r="LG34" i="18" s="1"/>
  <c r="IQ43" i="18"/>
  <c r="IS43" i="18" s="1"/>
  <c r="FG39" i="18"/>
  <c r="FI39" i="18" s="1"/>
  <c r="FG13" i="18"/>
  <c r="FI13" i="18" s="1"/>
  <c r="DB27" i="18"/>
  <c r="DC27" i="18" s="1"/>
  <c r="DE27" i="18" s="1"/>
  <c r="QG28" i="18"/>
  <c r="QI28" i="18" s="1"/>
  <c r="QI101" i="18" s="1"/>
  <c r="OO25" i="18"/>
  <c r="OQ25" i="18" s="1"/>
  <c r="IQ31" i="18"/>
  <c r="IS31" i="18" s="1"/>
  <c r="FG25" i="18"/>
  <c r="FI25" i="18" s="1"/>
  <c r="MW37" i="18"/>
  <c r="MY37" i="18" s="1"/>
  <c r="MY101" i="18" s="1"/>
  <c r="OX10" i="18"/>
  <c r="OY10" i="18" s="1"/>
  <c r="PA10" i="18" s="1"/>
  <c r="PA101" i="18" s="1"/>
  <c r="OR103" i="18" s="1"/>
  <c r="G23" i="5" s="1"/>
  <c r="GY37" i="18"/>
  <c r="HA37" i="18" s="1"/>
  <c r="HA101" i="18" s="1"/>
  <c r="FG27" i="18"/>
  <c r="FI27" i="18" s="1"/>
  <c r="LE39" i="18"/>
  <c r="LG39" i="18" s="1"/>
  <c r="OO13" i="18"/>
  <c r="OQ13" i="18" s="1"/>
  <c r="OQ101" i="18" s="1"/>
  <c r="KI40" i="18"/>
  <c r="KK40" i="18" s="1"/>
  <c r="FG30" i="18"/>
  <c r="FI30" i="18" s="1"/>
  <c r="CS24" i="18"/>
  <c r="CU24" i="18" s="1"/>
  <c r="DB11" i="18"/>
  <c r="DC11" i="18" s="1"/>
  <c r="DE11" i="18" s="1"/>
  <c r="CS30" i="18"/>
  <c r="CU30" i="18" s="1"/>
  <c r="CS8" i="18"/>
  <c r="CU8" i="18" s="1"/>
  <c r="CS34" i="18"/>
  <c r="CU34" i="18" s="1"/>
  <c r="CS27" i="18"/>
  <c r="CU27" i="18" s="1"/>
  <c r="EK12" i="18"/>
  <c r="EM12" i="18" s="1"/>
  <c r="EM101" i="18" s="1"/>
  <c r="EK33" i="18"/>
  <c r="EM33" i="18" s="1"/>
  <c r="FG38" i="18"/>
  <c r="FI38" i="18" s="1"/>
  <c r="LE38" i="18"/>
  <c r="LG38" i="18" s="1"/>
  <c r="IS101" i="18" l="1"/>
  <c r="D14" i="16" s="1"/>
  <c r="PW102" i="18"/>
  <c r="PW104" i="18" s="1"/>
  <c r="PW106" i="18" s="1"/>
  <c r="D24" i="5" s="1"/>
  <c r="D22" i="16"/>
  <c r="BM102" i="18"/>
  <c r="BM104" i="18" s="1"/>
  <c r="BM106" i="18" s="1"/>
  <c r="D7" i="5" s="1"/>
  <c r="D5" i="16"/>
  <c r="IG102" i="18"/>
  <c r="IG104" i="18" s="1"/>
  <c r="IG106" i="18" s="1"/>
  <c r="D15" i="5" s="1"/>
  <c r="F15" i="5" s="1"/>
  <c r="H15" i="5" s="1"/>
  <c r="D13" i="16"/>
  <c r="MM102" i="18"/>
  <c r="MM104" i="18" s="1"/>
  <c r="MM106" i="18" s="1"/>
  <c r="D20" i="5" s="1"/>
  <c r="D18" i="16"/>
  <c r="D15" i="16"/>
  <c r="JY102" i="18"/>
  <c r="JY104" i="18" s="1"/>
  <c r="JY106" i="18" s="1"/>
  <c r="D17" i="5" s="1"/>
  <c r="F17" i="5" s="1"/>
  <c r="H17" i="5" s="1"/>
  <c r="GO102" i="18"/>
  <c r="GO104" i="18" s="1"/>
  <c r="GO106" i="18" s="1"/>
  <c r="D13" i="5" s="1"/>
  <c r="F13" i="5" s="1"/>
  <c r="H13" i="5" s="1"/>
  <c r="D11" i="16"/>
  <c r="OE102" i="18"/>
  <c r="OE104" i="18" s="1"/>
  <c r="OE106" i="18" s="1"/>
  <c r="D22" i="5" s="1"/>
  <c r="F22" i="5" s="1"/>
  <c r="H22" i="5" s="1"/>
  <c r="D20" i="16"/>
  <c r="D6" i="16"/>
  <c r="CI102" i="18"/>
  <c r="CI104" i="18" s="1"/>
  <c r="CI106" i="18" s="1"/>
  <c r="D8" i="5" s="1"/>
  <c r="F8" i="5" s="1"/>
  <c r="H8" i="5" s="1"/>
  <c r="NI102" i="18"/>
  <c r="NI104" i="18" s="1"/>
  <c r="NI106" i="18" s="1"/>
  <c r="D21" i="5" s="1"/>
  <c r="D19" i="16"/>
  <c r="U102" i="18"/>
  <c r="D3" i="16"/>
  <c r="CU101" i="18"/>
  <c r="DQ101" i="18"/>
  <c r="PA102" i="18"/>
  <c r="PA104" i="18" s="1"/>
  <c r="PA106" i="18" s="1"/>
  <c r="D23" i="5" s="1"/>
  <c r="D21" i="16"/>
  <c r="DE101" i="18"/>
  <c r="CV103" i="18" s="1"/>
  <c r="G9" i="5" s="1"/>
  <c r="G28" i="5" s="1"/>
  <c r="LG101" i="18"/>
  <c r="FI101" i="18"/>
  <c r="EW102" i="18"/>
  <c r="EW104" i="18" s="1"/>
  <c r="EW106" i="18" s="1"/>
  <c r="D11" i="5" s="1"/>
  <c r="F11" i="5" s="1"/>
  <c r="H11" i="5" s="1"/>
  <c r="D9" i="16"/>
  <c r="D12" i="16"/>
  <c r="HK102" i="18"/>
  <c r="HK104" i="18" s="1"/>
  <c r="HK106" i="18" s="1"/>
  <c r="D14" i="5" s="1"/>
  <c r="F14" i="5" s="1"/>
  <c r="H14" i="5" s="1"/>
  <c r="QS102" i="18"/>
  <c r="QS104" i="18" s="1"/>
  <c r="QS106" i="18" s="1"/>
  <c r="D25" i="5" s="1"/>
  <c r="F25" i="5" s="1"/>
  <c r="H25" i="5" s="1"/>
  <c r="D23" i="16"/>
  <c r="KK101" i="18"/>
  <c r="F6" i="5"/>
  <c r="H6" i="5" s="1"/>
  <c r="JC102" i="18" l="1"/>
  <c r="JC104" i="18" s="1"/>
  <c r="JC106" i="18" s="1"/>
  <c r="D16" i="5" s="1"/>
  <c r="F16" i="5" s="1"/>
  <c r="H16" i="5" s="1"/>
  <c r="D17" i="16"/>
  <c r="LQ102" i="18"/>
  <c r="LQ104" i="18" s="1"/>
  <c r="LQ106" i="18" s="1"/>
  <c r="D19" i="5" s="1"/>
  <c r="F19" i="5" s="1"/>
  <c r="H19" i="5" s="1"/>
  <c r="U104" i="18"/>
  <c r="U106" i="18" s="1"/>
  <c r="D5" i="5" s="1"/>
  <c r="F5" i="5" s="1"/>
  <c r="KU102" i="18"/>
  <c r="KU104" i="18" s="1"/>
  <c r="KU106" i="18" s="1"/>
  <c r="D18" i="5" s="1"/>
  <c r="F18" i="5" s="1"/>
  <c r="H18" i="5" s="1"/>
  <c r="D16" i="16"/>
  <c r="EA102" i="18"/>
  <c r="EA104" i="18" s="1"/>
  <c r="EA106" i="18" s="1"/>
  <c r="D10" i="5" s="1"/>
  <c r="F10" i="5" s="1"/>
  <c r="H10" i="5" s="1"/>
  <c r="D8" i="16"/>
  <c r="FS102" i="18"/>
  <c r="FS104" i="18" s="1"/>
  <c r="FS106" i="18" s="1"/>
  <c r="D12" i="5" s="1"/>
  <c r="F12" i="5" s="1"/>
  <c r="H12" i="5" s="1"/>
  <c r="D10" i="16"/>
  <c r="DE102" i="18"/>
  <c r="DE104" i="18" s="1"/>
  <c r="DE106" i="18" s="1"/>
  <c r="D9" i="5" s="1"/>
  <c r="F9" i="5" s="1"/>
  <c r="H9" i="5" s="1"/>
  <c r="D7" i="16"/>
  <c r="F24" i="5"/>
  <c r="H24" i="5" s="1"/>
  <c r="F7" i="5"/>
  <c r="H7" i="5" s="1"/>
  <c r="F21" i="5"/>
  <c r="H21" i="5" s="1"/>
  <c r="F23" i="5"/>
  <c r="H23" i="5" s="1"/>
  <c r="F20" i="5"/>
  <c r="H20" i="5" s="1"/>
  <c r="D27" i="16" l="1"/>
  <c r="C29" i="16" s="1"/>
  <c r="J29" i="16" s="1"/>
  <c r="J30" i="16" s="1"/>
  <c r="D28" i="5"/>
  <c r="F28" i="5"/>
  <c r="H5" i="5"/>
  <c r="H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0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<sst xmlns="http://schemas.openxmlformats.org/spreadsheetml/2006/main" count="2727" uniqueCount="135">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</sst>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S112"/>
  <sheetViews>
    <sheetView tabSelected="1" topLeftCell="B1" zoomScale="70" zoomScaleNormal="70" workbookViewId="0">
      <pane ySplit="7" topLeftCell="A8" activePane="bottomLeft" state="frozen"/>
      <selection pane="bottomLeft" activeCell="F46" sqref="F46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</cols>
  <sheetData>
    <row r="1" spans="1:461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19118</v>
      </c>
      <c r="FI1" s="76">
        <f>FJ2</f>
        <v>19183</v>
      </c>
      <c r="GE1" s="76">
        <f>GF2</f>
        <v>21557</v>
      </c>
      <c r="HA1" s="76">
        <f>HB2</f>
        <v>21558</v>
      </c>
      <c r="HW1" s="76">
        <f>HX2</f>
        <v>22010</v>
      </c>
      <c r="IS1" s="76">
        <f>IT2</f>
        <v>23065</v>
      </c>
      <c r="JO1" s="76">
        <f>JP2</f>
        <v>25472</v>
      </c>
      <c r="KK1" s="76">
        <f>KL2</f>
        <v>25673</v>
      </c>
      <c r="LG1" s="76">
        <f>LH2</f>
        <v>30596</v>
      </c>
      <c r="MC1" s="76">
        <f>MD2</f>
        <v>30623</v>
      </c>
      <c r="MY1" s="76">
        <f>MZ2</f>
        <v>33122</v>
      </c>
      <c r="NU1" s="76">
        <f>NV2</f>
        <v>36541</v>
      </c>
      <c r="OQ1" s="76">
        <f>OR2</f>
        <v>36982</v>
      </c>
      <c r="PM1" s="76">
        <f>PN2</f>
        <v>38106</v>
      </c>
      <c r="QI1" s="76">
        <f>QJ2</f>
        <v>39462</v>
      </c>
    </row>
    <row r="2" spans="1:461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19118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19183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21557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21558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22010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23065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25472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25673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30596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30623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33122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36541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36982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38106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39462</v>
      </c>
      <c r="QK2" s="184"/>
      <c r="QL2" s="184"/>
      <c r="QM2" s="184"/>
      <c r="QN2" s="184"/>
      <c r="QO2" s="184"/>
      <c r="QP2" s="184"/>
      <c r="QQ2" s="184"/>
      <c r="QR2" s="184"/>
      <c r="QS2" s="184"/>
    </row>
    <row r="3" spans="1:461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NADİR KURTULDU</v>
      </c>
      <c r="EO3" s="65"/>
      <c r="ES3" s="76"/>
      <c r="ET3" s="76">
        <f>EN2</f>
        <v>19118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BASRİ DURGUN</v>
      </c>
      <c r="FK3" s="65"/>
      <c r="FO3" s="76"/>
      <c r="FP3" s="76">
        <f>FJ2</f>
        <v>19183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RIDVAN ÖNCÜ</v>
      </c>
      <c r="GG3" s="65"/>
      <c r="GK3" s="76"/>
      <c r="GL3" s="76">
        <f>GF2</f>
        <v>21557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HASAN USLU</v>
      </c>
      <c r="HC3" s="65"/>
      <c r="HG3" s="76"/>
      <c r="HH3" s="76">
        <f>HB2</f>
        <v>21558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ALİ BEYGE</v>
      </c>
      <c r="HY3" s="65"/>
      <c r="IC3" s="76"/>
      <c r="ID3" s="76">
        <f>HX2</f>
        <v>22010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SOYDAN BEREKET</v>
      </c>
      <c r="IU3" s="65"/>
      <c r="IY3" s="76"/>
      <c r="IZ3" s="76">
        <f>IT2</f>
        <v>23065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MUHARREM KIRKGÜL</v>
      </c>
      <c r="JQ3" s="65"/>
      <c r="JU3" s="76"/>
      <c r="JV3" s="76">
        <f>JP2</f>
        <v>25472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KERİM DENGİZ</v>
      </c>
      <c r="KM3" s="65"/>
      <c r="KQ3" s="76"/>
      <c r="KR3" s="76">
        <f>KL2</f>
        <v>25673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GÜLSÜM ÖZBURUN</v>
      </c>
      <c r="LI3" s="65"/>
      <c r="LM3" s="76"/>
      <c r="LN3" s="76">
        <f>LH2</f>
        <v>30596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TANER GELDEÇ</v>
      </c>
      <c r="ME3" s="65"/>
      <c r="MI3" s="76"/>
      <c r="MJ3" s="76">
        <f>MD2</f>
        <v>30623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HASAN HÜSEYİN ÖNCÜ</v>
      </c>
      <c r="NA3" s="65"/>
      <c r="NE3" s="76"/>
      <c r="NF3" s="76">
        <f>MZ2</f>
        <v>33122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BULUT</v>
      </c>
      <c r="NW3" s="65"/>
      <c r="OA3" s="76"/>
      <c r="OB3" s="76">
        <f>NV2</f>
        <v>36541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TUNCAY ERYILMAZ</v>
      </c>
      <c r="OS3" s="65"/>
      <c r="OW3" s="76"/>
      <c r="OX3" s="76">
        <f>OR2</f>
        <v>36982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ABDÜLBAKİ ATAY</v>
      </c>
      <c r="PO3" s="65"/>
      <c r="PS3" s="76"/>
      <c r="PT3" s="76">
        <f>PN2</f>
        <v>38106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MUSTAFA YÜKSEL</v>
      </c>
      <c r="QK3" s="65"/>
      <c r="QO3" s="76"/>
      <c r="QP3" s="76">
        <f>QJ2</f>
        <v>39462</v>
      </c>
      <c r="QQ3" s="76"/>
      <c r="QR3" s="76"/>
      <c r="QS3" s="76"/>
    </row>
    <row r="4" spans="1:461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19118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19183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21557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21558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22010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23065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25472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25673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30596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30623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33122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36541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36982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38106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39462</v>
      </c>
    </row>
    <row r="5" spans="1:461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</row>
    <row r="6" spans="1:461" ht="16.2" thickBot="1">
      <c r="A6" s="227" t="s">
        <v>0</v>
      </c>
      <c r="B6" s="228"/>
      <c r="C6" s="228"/>
      <c r="D6" s="228"/>
      <c r="E6" s="228"/>
      <c r="F6" s="228"/>
      <c r="G6" s="228"/>
      <c r="H6" s="228"/>
      <c r="I6" s="228"/>
      <c r="J6" s="228"/>
      <c r="K6" s="229"/>
      <c r="L6" s="230" t="s">
        <v>105</v>
      </c>
      <c r="M6" s="231"/>
      <c r="N6" s="231"/>
      <c r="O6" s="231"/>
      <c r="P6" s="231"/>
      <c r="Q6" s="231"/>
      <c r="R6" s="231"/>
      <c r="S6" s="231"/>
      <c r="T6" s="231"/>
      <c r="U6" s="232"/>
      <c r="W6" s="227" t="s">
        <v>0</v>
      </c>
      <c r="X6" s="228"/>
      <c r="Y6" s="228"/>
      <c r="Z6" s="228"/>
      <c r="AA6" s="228"/>
      <c r="AB6" s="228"/>
      <c r="AC6" s="228"/>
      <c r="AD6" s="228"/>
      <c r="AE6" s="228"/>
      <c r="AF6" s="228"/>
      <c r="AG6" s="229"/>
      <c r="AH6" s="230" t="s">
        <v>105</v>
      </c>
      <c r="AI6" s="231"/>
      <c r="AJ6" s="231"/>
      <c r="AK6" s="231"/>
      <c r="AL6" s="231"/>
      <c r="AM6" s="231"/>
      <c r="AN6" s="231"/>
      <c r="AO6" s="231"/>
      <c r="AP6" s="231"/>
      <c r="AQ6" s="232"/>
      <c r="AS6" s="227" t="s">
        <v>0</v>
      </c>
      <c r="AT6" s="228"/>
      <c r="AU6" s="228"/>
      <c r="AV6" s="228"/>
      <c r="AW6" s="228"/>
      <c r="AX6" s="228"/>
      <c r="AY6" s="228"/>
      <c r="AZ6" s="228"/>
      <c r="BA6" s="228"/>
      <c r="BB6" s="228"/>
      <c r="BC6" s="229"/>
      <c r="BD6" s="230" t="s">
        <v>105</v>
      </c>
      <c r="BE6" s="231"/>
      <c r="BF6" s="231"/>
      <c r="BG6" s="231"/>
      <c r="BH6" s="231"/>
      <c r="BI6" s="231"/>
      <c r="BJ6" s="231"/>
      <c r="BK6" s="231"/>
      <c r="BL6" s="231"/>
      <c r="BM6" s="232"/>
      <c r="BO6" s="227" t="s">
        <v>0</v>
      </c>
      <c r="BP6" s="228"/>
      <c r="BQ6" s="228"/>
      <c r="BR6" s="228"/>
      <c r="BS6" s="228"/>
      <c r="BT6" s="228"/>
      <c r="BU6" s="228"/>
      <c r="BV6" s="228"/>
      <c r="BW6" s="228"/>
      <c r="BX6" s="228"/>
      <c r="BY6" s="229"/>
      <c r="BZ6" s="230" t="s">
        <v>105</v>
      </c>
      <c r="CA6" s="231"/>
      <c r="CB6" s="231"/>
      <c r="CC6" s="231"/>
      <c r="CD6" s="231"/>
      <c r="CE6" s="231"/>
      <c r="CF6" s="231"/>
      <c r="CG6" s="231"/>
      <c r="CH6" s="231"/>
      <c r="CI6" s="232"/>
      <c r="CK6" s="227" t="s">
        <v>0</v>
      </c>
      <c r="CL6" s="228"/>
      <c r="CM6" s="228"/>
      <c r="CN6" s="228"/>
      <c r="CO6" s="228"/>
      <c r="CP6" s="228"/>
      <c r="CQ6" s="228"/>
      <c r="CR6" s="228"/>
      <c r="CS6" s="228"/>
      <c r="CT6" s="228"/>
      <c r="CU6" s="229"/>
      <c r="CV6" s="230" t="s">
        <v>105</v>
      </c>
      <c r="CW6" s="231"/>
      <c r="CX6" s="231"/>
      <c r="CY6" s="231"/>
      <c r="CZ6" s="231"/>
      <c r="DA6" s="231"/>
      <c r="DB6" s="231"/>
      <c r="DC6" s="231"/>
      <c r="DD6" s="231"/>
      <c r="DE6" s="232"/>
      <c r="DG6" s="227" t="s">
        <v>0</v>
      </c>
      <c r="DH6" s="228"/>
      <c r="DI6" s="228"/>
      <c r="DJ6" s="228"/>
      <c r="DK6" s="228"/>
      <c r="DL6" s="228"/>
      <c r="DM6" s="228"/>
      <c r="DN6" s="228"/>
      <c r="DO6" s="228"/>
      <c r="DP6" s="228"/>
      <c r="DQ6" s="229"/>
      <c r="DR6" s="230" t="s">
        <v>105</v>
      </c>
      <c r="DS6" s="231"/>
      <c r="DT6" s="231"/>
      <c r="DU6" s="231"/>
      <c r="DV6" s="231"/>
      <c r="DW6" s="231"/>
      <c r="DX6" s="231"/>
      <c r="DY6" s="231"/>
      <c r="DZ6" s="231"/>
      <c r="EA6" s="232"/>
      <c r="EC6" s="227" t="s">
        <v>0</v>
      </c>
      <c r="ED6" s="228"/>
      <c r="EE6" s="228"/>
      <c r="EF6" s="228"/>
      <c r="EG6" s="228"/>
      <c r="EH6" s="228"/>
      <c r="EI6" s="228"/>
      <c r="EJ6" s="228"/>
      <c r="EK6" s="228"/>
      <c r="EL6" s="228"/>
      <c r="EM6" s="229"/>
      <c r="EN6" s="230" t="s">
        <v>105</v>
      </c>
      <c r="EO6" s="231"/>
      <c r="EP6" s="231"/>
      <c r="EQ6" s="231"/>
      <c r="ER6" s="231"/>
      <c r="ES6" s="231"/>
      <c r="ET6" s="231"/>
      <c r="EU6" s="231"/>
      <c r="EV6" s="231"/>
      <c r="EW6" s="232"/>
      <c r="EY6" s="227" t="s">
        <v>0</v>
      </c>
      <c r="EZ6" s="228"/>
      <c r="FA6" s="228"/>
      <c r="FB6" s="228"/>
      <c r="FC6" s="228"/>
      <c r="FD6" s="228"/>
      <c r="FE6" s="228"/>
      <c r="FF6" s="228"/>
      <c r="FG6" s="228"/>
      <c r="FH6" s="228"/>
      <c r="FI6" s="229"/>
      <c r="FJ6" s="230" t="s">
        <v>105</v>
      </c>
      <c r="FK6" s="231"/>
      <c r="FL6" s="231"/>
      <c r="FM6" s="231"/>
      <c r="FN6" s="231"/>
      <c r="FO6" s="231"/>
      <c r="FP6" s="231"/>
      <c r="FQ6" s="231"/>
      <c r="FR6" s="231"/>
      <c r="FS6" s="232"/>
      <c r="FU6" s="227" t="s">
        <v>0</v>
      </c>
      <c r="FV6" s="228"/>
      <c r="FW6" s="228"/>
      <c r="FX6" s="228"/>
      <c r="FY6" s="228"/>
      <c r="FZ6" s="228"/>
      <c r="GA6" s="228"/>
      <c r="GB6" s="228"/>
      <c r="GC6" s="228"/>
      <c r="GD6" s="228"/>
      <c r="GE6" s="229"/>
      <c r="GF6" s="230" t="s">
        <v>105</v>
      </c>
      <c r="GG6" s="231"/>
      <c r="GH6" s="231"/>
      <c r="GI6" s="231"/>
      <c r="GJ6" s="231"/>
      <c r="GK6" s="231"/>
      <c r="GL6" s="231"/>
      <c r="GM6" s="231"/>
      <c r="GN6" s="231"/>
      <c r="GO6" s="232"/>
      <c r="GQ6" s="227" t="s">
        <v>0</v>
      </c>
      <c r="GR6" s="228"/>
      <c r="GS6" s="228"/>
      <c r="GT6" s="228"/>
      <c r="GU6" s="228"/>
      <c r="GV6" s="228"/>
      <c r="GW6" s="228"/>
      <c r="GX6" s="228"/>
      <c r="GY6" s="228"/>
      <c r="GZ6" s="228"/>
      <c r="HA6" s="229"/>
      <c r="HB6" s="230" t="s">
        <v>105</v>
      </c>
      <c r="HC6" s="231"/>
      <c r="HD6" s="231"/>
      <c r="HE6" s="231"/>
      <c r="HF6" s="231"/>
      <c r="HG6" s="231"/>
      <c r="HH6" s="231"/>
      <c r="HI6" s="231"/>
      <c r="HJ6" s="231"/>
      <c r="HK6" s="232"/>
      <c r="HM6" s="227" t="s">
        <v>0</v>
      </c>
      <c r="HN6" s="228"/>
      <c r="HO6" s="228"/>
      <c r="HP6" s="228"/>
      <c r="HQ6" s="228"/>
      <c r="HR6" s="228"/>
      <c r="HS6" s="228"/>
      <c r="HT6" s="228"/>
      <c r="HU6" s="228"/>
      <c r="HV6" s="228"/>
      <c r="HW6" s="229"/>
      <c r="HX6" s="230" t="s">
        <v>105</v>
      </c>
      <c r="HY6" s="231"/>
      <c r="HZ6" s="231"/>
      <c r="IA6" s="231"/>
      <c r="IB6" s="231"/>
      <c r="IC6" s="231"/>
      <c r="ID6" s="231"/>
      <c r="IE6" s="231"/>
      <c r="IF6" s="231"/>
      <c r="IG6" s="232"/>
      <c r="II6" s="227" t="s">
        <v>0</v>
      </c>
      <c r="IJ6" s="228"/>
      <c r="IK6" s="228"/>
      <c r="IL6" s="228"/>
      <c r="IM6" s="228"/>
      <c r="IN6" s="228"/>
      <c r="IO6" s="228"/>
      <c r="IP6" s="228"/>
      <c r="IQ6" s="228"/>
      <c r="IR6" s="228"/>
      <c r="IS6" s="229"/>
      <c r="IT6" s="230" t="s">
        <v>105</v>
      </c>
      <c r="IU6" s="231"/>
      <c r="IV6" s="231"/>
      <c r="IW6" s="231"/>
      <c r="IX6" s="231"/>
      <c r="IY6" s="231"/>
      <c r="IZ6" s="231"/>
      <c r="JA6" s="231"/>
      <c r="JB6" s="231"/>
      <c r="JC6" s="232"/>
      <c r="JE6" s="227" t="s">
        <v>0</v>
      </c>
      <c r="JF6" s="228"/>
      <c r="JG6" s="228"/>
      <c r="JH6" s="228"/>
      <c r="JI6" s="228"/>
      <c r="JJ6" s="228"/>
      <c r="JK6" s="228"/>
      <c r="JL6" s="228"/>
      <c r="JM6" s="228"/>
      <c r="JN6" s="228"/>
      <c r="JO6" s="229"/>
      <c r="JP6" s="230" t="s">
        <v>105</v>
      </c>
      <c r="JQ6" s="231"/>
      <c r="JR6" s="231"/>
      <c r="JS6" s="231"/>
      <c r="JT6" s="231"/>
      <c r="JU6" s="231"/>
      <c r="JV6" s="231"/>
      <c r="JW6" s="231"/>
      <c r="JX6" s="231"/>
      <c r="JY6" s="232"/>
      <c r="KA6" s="227" t="s">
        <v>0</v>
      </c>
      <c r="KB6" s="228"/>
      <c r="KC6" s="228"/>
      <c r="KD6" s="228"/>
      <c r="KE6" s="228"/>
      <c r="KF6" s="228"/>
      <c r="KG6" s="228"/>
      <c r="KH6" s="228"/>
      <c r="KI6" s="228"/>
      <c r="KJ6" s="228"/>
      <c r="KK6" s="229"/>
      <c r="KL6" s="230" t="s">
        <v>105</v>
      </c>
      <c r="KM6" s="231"/>
      <c r="KN6" s="231"/>
      <c r="KO6" s="231"/>
      <c r="KP6" s="231"/>
      <c r="KQ6" s="231"/>
      <c r="KR6" s="231"/>
      <c r="KS6" s="231"/>
      <c r="KT6" s="231"/>
      <c r="KU6" s="232"/>
      <c r="KW6" s="227" t="s">
        <v>0</v>
      </c>
      <c r="KX6" s="228"/>
      <c r="KY6" s="228"/>
      <c r="KZ6" s="228"/>
      <c r="LA6" s="228"/>
      <c r="LB6" s="228"/>
      <c r="LC6" s="228"/>
      <c r="LD6" s="228"/>
      <c r="LE6" s="228"/>
      <c r="LF6" s="228"/>
      <c r="LG6" s="229"/>
      <c r="LH6" s="230" t="s">
        <v>105</v>
      </c>
      <c r="LI6" s="231"/>
      <c r="LJ6" s="231"/>
      <c r="LK6" s="231"/>
      <c r="LL6" s="231"/>
      <c r="LM6" s="231"/>
      <c r="LN6" s="231"/>
      <c r="LO6" s="231"/>
      <c r="LP6" s="231"/>
      <c r="LQ6" s="232"/>
      <c r="LS6" s="227" t="s">
        <v>0</v>
      </c>
      <c r="LT6" s="228"/>
      <c r="LU6" s="228"/>
      <c r="LV6" s="228"/>
      <c r="LW6" s="228"/>
      <c r="LX6" s="228"/>
      <c r="LY6" s="228"/>
      <c r="LZ6" s="228"/>
      <c r="MA6" s="228"/>
      <c r="MB6" s="228"/>
      <c r="MC6" s="229"/>
      <c r="MD6" s="230" t="s">
        <v>105</v>
      </c>
      <c r="ME6" s="231"/>
      <c r="MF6" s="231"/>
      <c r="MG6" s="231"/>
      <c r="MH6" s="231"/>
      <c r="MI6" s="231"/>
      <c r="MJ6" s="231"/>
      <c r="MK6" s="231"/>
      <c r="ML6" s="231"/>
      <c r="MM6" s="232"/>
      <c r="MO6" s="227" t="s">
        <v>0</v>
      </c>
      <c r="MP6" s="228"/>
      <c r="MQ6" s="228"/>
      <c r="MR6" s="228"/>
      <c r="MS6" s="228"/>
      <c r="MT6" s="228"/>
      <c r="MU6" s="228"/>
      <c r="MV6" s="228"/>
      <c r="MW6" s="228"/>
      <c r="MX6" s="228"/>
      <c r="MY6" s="229"/>
      <c r="MZ6" s="230" t="s">
        <v>105</v>
      </c>
      <c r="NA6" s="231"/>
      <c r="NB6" s="231"/>
      <c r="NC6" s="231"/>
      <c r="ND6" s="231"/>
      <c r="NE6" s="231"/>
      <c r="NF6" s="231"/>
      <c r="NG6" s="231"/>
      <c r="NH6" s="231"/>
      <c r="NI6" s="232"/>
      <c r="NK6" s="227" t="s">
        <v>0</v>
      </c>
      <c r="NL6" s="228"/>
      <c r="NM6" s="228"/>
      <c r="NN6" s="228"/>
      <c r="NO6" s="228"/>
      <c r="NP6" s="228"/>
      <c r="NQ6" s="228"/>
      <c r="NR6" s="228"/>
      <c r="NS6" s="228"/>
      <c r="NT6" s="228"/>
      <c r="NU6" s="229"/>
      <c r="NV6" s="230" t="s">
        <v>105</v>
      </c>
      <c r="NW6" s="231"/>
      <c r="NX6" s="231"/>
      <c r="NY6" s="231"/>
      <c r="NZ6" s="231"/>
      <c r="OA6" s="231"/>
      <c r="OB6" s="231"/>
      <c r="OC6" s="231"/>
      <c r="OD6" s="231"/>
      <c r="OE6" s="232"/>
      <c r="OG6" s="227" t="s">
        <v>0</v>
      </c>
      <c r="OH6" s="228"/>
      <c r="OI6" s="228"/>
      <c r="OJ6" s="228"/>
      <c r="OK6" s="228"/>
      <c r="OL6" s="228"/>
      <c r="OM6" s="228"/>
      <c r="ON6" s="228"/>
      <c r="OO6" s="228"/>
      <c r="OP6" s="228"/>
      <c r="OQ6" s="229"/>
      <c r="OR6" s="230" t="s">
        <v>105</v>
      </c>
      <c r="OS6" s="231"/>
      <c r="OT6" s="231"/>
      <c r="OU6" s="231"/>
      <c r="OV6" s="231"/>
      <c r="OW6" s="231"/>
      <c r="OX6" s="231"/>
      <c r="OY6" s="231"/>
      <c r="OZ6" s="231"/>
      <c r="PA6" s="232"/>
      <c r="PC6" s="227" t="s">
        <v>0</v>
      </c>
      <c r="PD6" s="228"/>
      <c r="PE6" s="228"/>
      <c r="PF6" s="228"/>
      <c r="PG6" s="228"/>
      <c r="PH6" s="228"/>
      <c r="PI6" s="228"/>
      <c r="PJ6" s="228"/>
      <c r="PK6" s="228"/>
      <c r="PL6" s="228"/>
      <c r="PM6" s="229"/>
      <c r="PN6" s="230" t="s">
        <v>105</v>
      </c>
      <c r="PO6" s="231"/>
      <c r="PP6" s="231"/>
      <c r="PQ6" s="231"/>
      <c r="PR6" s="231"/>
      <c r="PS6" s="231"/>
      <c r="PT6" s="231"/>
      <c r="PU6" s="231"/>
      <c r="PV6" s="231"/>
      <c r="PW6" s="232"/>
      <c r="PY6" s="227" t="s">
        <v>0</v>
      </c>
      <c r="PZ6" s="228"/>
      <c r="QA6" s="228"/>
      <c r="QB6" s="228"/>
      <c r="QC6" s="228"/>
      <c r="QD6" s="228"/>
      <c r="QE6" s="228"/>
      <c r="QF6" s="228"/>
      <c r="QG6" s="228"/>
      <c r="QH6" s="228"/>
      <c r="QI6" s="229"/>
      <c r="QJ6" s="230" t="s">
        <v>105</v>
      </c>
      <c r="QK6" s="231"/>
      <c r="QL6" s="231"/>
      <c r="QM6" s="231"/>
      <c r="QN6" s="231"/>
      <c r="QO6" s="231"/>
      <c r="QP6" s="231"/>
      <c r="QQ6" s="231"/>
      <c r="QR6" s="231"/>
      <c r="QS6" s="232"/>
    </row>
    <row r="7" spans="1:461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</row>
    <row r="8" spans="1:461" ht="13.8">
      <c r="A8" s="167">
        <v>27</v>
      </c>
      <c r="B8" s="233">
        <v>27</v>
      </c>
      <c r="C8" s="212" t="str">
        <f>IF(E8=0," ",VLOOKUP(E8,PROTOKOL!$A:$F,6,FALSE))</f>
        <v>VAKUM TEST</v>
      </c>
      <c r="D8" s="168">
        <v>150</v>
      </c>
      <c r="E8" s="168">
        <v>4</v>
      </c>
      <c r="F8" s="168">
        <v>6.5</v>
      </c>
      <c r="G8" s="213">
        <f>IF(E8=0," ",(VLOOKUP(E8,PROTOKOL!$A$1:$E$29,2,FALSE))*F8)</f>
        <v>130</v>
      </c>
      <c r="H8" s="169">
        <f t="shared" ref="H8:H71" si="0">IF(D8=0," ",D8-G8)</f>
        <v>20</v>
      </c>
      <c r="I8" s="210">
        <f>IF(E8=0," ",VLOOKUP(E8,PROTOKOL!$A:$E,5,FALSE))</f>
        <v>0.44947554687499996</v>
      </c>
      <c r="J8" s="170" t="s">
        <v>133</v>
      </c>
      <c r="K8" s="171">
        <f>IF(E8=0," ",(I8*H8))</f>
        <v>8.9895109374999986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3">
        <v>27</v>
      </c>
      <c r="Y8" s="212" t="s">
        <v>134</v>
      </c>
      <c r="Z8" s="168"/>
      <c r="AA8" s="168"/>
      <c r="AB8" s="168"/>
      <c r="AC8" s="213" t="str">
        <f>IF(AA8=0," ",(VLOOKUP(AA8,PROTOKOL!$A$1:$E$29,2,FALSE))*AB8)</f>
        <v xml:space="preserve"> </v>
      </c>
      <c r="AD8" s="169" t="str">
        <f t="shared" ref="AD8:AD71" si="2">IF(Z8=0," ",Z8-AC8)</f>
        <v xml:space="preserve"> </v>
      </c>
      <c r="AE8" s="210" t="str">
        <f>IF(AA8=0," ",VLOOKUP(AA8,PROTOKOL!$A:$E,5,FALSE))</f>
        <v xml:space="preserve"> </v>
      </c>
      <c r="AF8" s="170" t="s">
        <v>133</v>
      </c>
      <c r="AG8" s="171" t="str">
        <f>IF(AA8=0," ",(AE8*AD8))</f>
        <v xml:space="preserve"> 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3">
        <v>27</v>
      </c>
      <c r="AU8" s="212" t="s">
        <v>36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 t="s">
        <v>133</v>
      </c>
      <c r="BC8" s="171" t="str">
        <f>IF(AW8=0," ",(BA8*AZ8))</f>
        <v xml:space="preserve"> </v>
      </c>
      <c r="BD8" s="222" t="str">
        <f>IF(BF8=0," ",VLOOKUP(BF8,PROTOKOL!$A:$F,6,FALSE))</f>
        <v>VAKUM TEST</v>
      </c>
      <c r="BE8" s="168">
        <v>180</v>
      </c>
      <c r="BF8" s="168">
        <v>4</v>
      </c>
      <c r="BG8" s="168">
        <v>7.5</v>
      </c>
      <c r="BH8" s="213">
        <f>IF(BF8=0," ",(VLOOKUP(BF8,PROTOKOL!$A$1:$E$29,2,FALSE))*BG8)</f>
        <v>150</v>
      </c>
      <c r="BI8" s="169">
        <f t="shared" ref="BI8:BI71" si="5">IF(BE8=0," ",BE8-BH8)</f>
        <v>30</v>
      </c>
      <c r="BJ8" s="223">
        <f>IF(BF8=0," ",VLOOKUP(BF8,PROTOKOL!$A:$E,5,FALSE))</f>
        <v>0.44947554687499996</v>
      </c>
      <c r="BK8" s="209">
        <f>IF(BF8=0," ",(BI8*BJ8))</f>
        <v>13.484266406249999</v>
      </c>
      <c r="BL8" s="170">
        <f>BG8*2</f>
        <v>15</v>
      </c>
      <c r="BM8" s="171">
        <f>IF(BL8=0," ",BK8/BG8*BL8)</f>
        <v>26.968532812499998</v>
      </c>
      <c r="BO8" s="167">
        <v>27</v>
      </c>
      <c r="BP8" s="233">
        <v>27</v>
      </c>
      <c r="BQ8" s="212" t="s">
        <v>36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 t="s">
        <v>133</v>
      </c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3">
        <v>27</v>
      </c>
      <c r="CM8" s="212" t="str">
        <f>IF(CO8=0," ",VLOOKUP(CO8,PROTOKOL!$A:$F,6,FALSE))</f>
        <v>DEPO ÜRÜN KONTROL</v>
      </c>
      <c r="CN8" s="168">
        <v>1</v>
      </c>
      <c r="CO8" s="168">
        <v>24</v>
      </c>
      <c r="CP8" s="168">
        <v>7.5</v>
      </c>
      <c r="CQ8" s="213">
        <f>IF(CO8=0," ",(VLOOKUP(CO8,PROTOKOL!$A$1:$E$29,2,FALSE))*CP8)</f>
        <v>0</v>
      </c>
      <c r="CR8" s="169">
        <f t="shared" ref="CR8:CR71" si="8">IF(CN8=0," ",CN8-CQ8)</f>
        <v>1</v>
      </c>
      <c r="CS8" s="210">
        <f>IF(CO8=0," ",VLOOKUP(CO8,PROTOKOL!$A:$E,5,FALSE))</f>
        <v>32.702203892228518</v>
      </c>
      <c r="CT8" s="170" t="s">
        <v>133</v>
      </c>
      <c r="CU8" s="171">
        <f>IF(CO8=0," ",(CS8*CR8))/7.5*7.5</f>
        <v>32.702203892228518</v>
      </c>
      <c r="CV8" s="222" t="str">
        <f>IF(CX8=0," ",VLOOKUP(CX8,PROTOKOL!$A:$F,6,FALSE))</f>
        <v>PANTOGRAF LAVABO TAŞLAMA</v>
      </c>
      <c r="CW8" s="168">
        <v>48</v>
      </c>
      <c r="CX8" s="168">
        <v>9</v>
      </c>
      <c r="CY8" s="168">
        <v>3</v>
      </c>
      <c r="CZ8" s="213">
        <f>IF(CX8=0," ",(VLOOKUP(CX8,PROTOKOL!$A$1:$E$29,2,FALSE))*CY8)</f>
        <v>26</v>
      </c>
      <c r="DA8" s="169">
        <f t="shared" ref="DA8:DA71" si="9">IF(CW8=0," ",CW8-CZ8)</f>
        <v>22</v>
      </c>
      <c r="DB8" s="223">
        <f>IF(CX8=0," ",VLOOKUP(CX8,PROTOKOL!$A:$E,5,FALSE))</f>
        <v>1.0273726785714283</v>
      </c>
      <c r="DC8" s="209">
        <f>IF(CX8=0," ",(DA8*DB8))</f>
        <v>22.602198928571422</v>
      </c>
      <c r="DD8" s="170">
        <f>CY8*2</f>
        <v>6</v>
      </c>
      <c r="DE8" s="171">
        <f>IF(DD8=0," ",DC8/CY8*DD8)</f>
        <v>45.204397857142844</v>
      </c>
      <c r="DG8" s="167">
        <v>27</v>
      </c>
      <c r="DH8" s="233">
        <v>27</v>
      </c>
      <c r="DI8" s="212" t="s">
        <v>32</v>
      </c>
      <c r="DJ8" s="168"/>
      <c r="DK8" s="168"/>
      <c r="DL8" s="168"/>
      <c r="DM8" s="213" t="str">
        <f>IF(DK8=0," ",(VLOOKUP(DK8,PROTOKOL!$A$1:$E$29,2,FALSE))*DL8)</f>
        <v xml:space="preserve"> </v>
      </c>
      <c r="DN8" s="169" t="str">
        <f t="shared" ref="DN8:DN71" si="10">IF(DJ8=0," ",DJ8-DM8)</f>
        <v xml:space="preserve"> </v>
      </c>
      <c r="DO8" s="210" t="str">
        <f>IF(DK8=0," ",VLOOKUP(DK8,PROTOKOL!$A:$E,5,FALSE))</f>
        <v xml:space="preserve"> </v>
      </c>
      <c r="DP8" s="170" t="s">
        <v>133</v>
      </c>
      <c r="DQ8" s="171" t="str">
        <f>IF(DK8=0," ",(DO8*DN8))</f>
        <v xml:space="preserve"> 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3">
        <v>27</v>
      </c>
      <c r="EE8" s="212" t="s">
        <v>36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 t="s">
        <v>133</v>
      </c>
      <c r="EM8" s="171" t="str">
        <f>IF(EG8=0," ",(EK8*EJ8))</f>
        <v xml:space="preserve"> </v>
      </c>
      <c r="EN8" s="222" t="str">
        <f>IF(EP8=0," ",VLOOKUP(EP8,PROTOKOL!$A:$F,6,FALSE))</f>
        <v>SIZDIRMAZLIK TAMİR</v>
      </c>
      <c r="EO8" s="168">
        <v>121</v>
      </c>
      <c r="EP8" s="168">
        <v>12</v>
      </c>
      <c r="EQ8" s="168">
        <v>7.5</v>
      </c>
      <c r="ER8" s="213">
        <f>IF(EP8=0," ",(VLOOKUP(EP8,PROTOKOL!$A$1:$E$29,2,FALSE))*EQ8)</f>
        <v>78</v>
      </c>
      <c r="ES8" s="169">
        <f t="shared" ref="ES8:ES71" si="13">IF(EO8=0," ",EO8-ER8)</f>
        <v>43</v>
      </c>
      <c r="ET8" s="223">
        <f>IF(EP8=0," ",VLOOKUP(EP8,PROTOKOL!$A:$E,5,FALSE))</f>
        <v>0.8561438988095238</v>
      </c>
      <c r="EU8" s="209">
        <f>IF(EP8=0," ",(ES8*ET8))</f>
        <v>36.814187648809522</v>
      </c>
      <c r="EV8" s="170">
        <f>EQ8*2</f>
        <v>15</v>
      </c>
      <c r="EW8" s="171">
        <f>IF(EV8=0," ",EU8/EQ8*EV8)</f>
        <v>73.628375297619044</v>
      </c>
      <c r="EY8" s="167">
        <v>27</v>
      </c>
      <c r="EZ8" s="233">
        <v>27</v>
      </c>
      <c r="FA8" s="212" t="str">
        <f>IF(FC8=0," ",VLOOKUP(FC8,PROTOKOL!$A:$F,6,FALSE))</f>
        <v>VAKUM TEST</v>
      </c>
      <c r="FB8" s="168">
        <v>235</v>
      </c>
      <c r="FC8" s="168">
        <v>4</v>
      </c>
      <c r="FD8" s="168">
        <v>7.5</v>
      </c>
      <c r="FE8" s="213">
        <f>IF(FC8=0," ",(VLOOKUP(FC8,PROTOKOL!$A$1:$E$29,2,FALSE))*FD8)</f>
        <v>150</v>
      </c>
      <c r="FF8" s="169">
        <f t="shared" ref="FF8:FF71" si="14">IF(FB8=0," ",FB8-FE8)</f>
        <v>85</v>
      </c>
      <c r="FG8" s="210">
        <f>IF(FC8=0," ",VLOOKUP(FC8,PROTOKOL!$A:$E,5,FALSE))</f>
        <v>0.44947554687499996</v>
      </c>
      <c r="FH8" s="170" t="s">
        <v>133</v>
      </c>
      <c r="FI8" s="171">
        <f>IF(FC8=0," ",(FG8*FF8))</f>
        <v>38.205421484374995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3">
        <v>27</v>
      </c>
      <c r="FW8" s="212" t="s">
        <v>36</v>
      </c>
      <c r="FX8" s="168"/>
      <c r="FY8" s="168"/>
      <c r="FZ8" s="168"/>
      <c r="GA8" s="213" t="str">
        <f>IF(FY8=0," ",(VLOOKUP(FY8,PROTOKOL!$A$1:$E$29,2,FALSE))*FZ8)</f>
        <v xml:space="preserve"> </v>
      </c>
      <c r="GB8" s="169" t="str">
        <f t="shared" ref="GB8:GB71" si="16">IF(FX8=0," ",FX8-GA8)</f>
        <v xml:space="preserve"> </v>
      </c>
      <c r="GC8" s="210" t="str">
        <f>IF(FY8=0," ",VLOOKUP(FY8,PROTOKOL!$A:$E,5,FALSE))</f>
        <v xml:space="preserve"> </v>
      </c>
      <c r="GD8" s="170" t="s">
        <v>133</v>
      </c>
      <c r="GE8" s="171" t="str">
        <f>IF(FY8=0," ",(GC8*GB8))</f>
        <v xml:space="preserve"> 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3">
        <v>27</v>
      </c>
      <c r="GS8" s="212" t="str">
        <f>IF(GU8=0," ",VLOOKUP(GU8,PROTOKOL!$A:$F,6,FALSE))</f>
        <v>WNZL. LAV. VE DUV. ASMA KLZ</v>
      </c>
      <c r="GT8" s="168">
        <v>221</v>
      </c>
      <c r="GU8" s="168">
        <v>1</v>
      </c>
      <c r="GV8" s="168">
        <v>7.5</v>
      </c>
      <c r="GW8" s="213">
        <f>IF(GU8=0," ",(VLOOKUP(GU8,PROTOKOL!$A$1:$E$29,2,FALSE))*GV8)</f>
        <v>144</v>
      </c>
      <c r="GX8" s="169">
        <f t="shared" ref="GX8:GX71" si="18">IF(GT8=0," ",GT8-GW8)</f>
        <v>77</v>
      </c>
      <c r="GY8" s="210">
        <f>IF(GU8=0," ",VLOOKUP(GU8,PROTOKOL!$A:$E,5,FALSE))</f>
        <v>0.4731321546052632</v>
      </c>
      <c r="GZ8" s="170" t="s">
        <v>133</v>
      </c>
      <c r="HA8" s="171">
        <f>IF(GU8=0," ",(GY8*GX8))</f>
        <v>36.431175904605269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3">
        <v>27</v>
      </c>
      <c r="HO8" s="212" t="s">
        <v>36</v>
      </c>
      <c r="HP8" s="168"/>
      <c r="HQ8" s="168"/>
      <c r="HR8" s="168"/>
      <c r="HS8" s="213" t="str">
        <f>IF(HQ8=0," ",(VLOOKUP(HQ8,PROTOKOL!$A$1:$E$29,2,FALSE))*HR8)</f>
        <v xml:space="preserve"> </v>
      </c>
      <c r="HT8" s="169" t="str">
        <f t="shared" ref="HT8:HT71" si="20">IF(HP8=0," ",HP8-HS8)</f>
        <v xml:space="preserve"> </v>
      </c>
      <c r="HU8" s="210" t="str">
        <f>IF(HQ8=0," ",VLOOKUP(HQ8,PROTOKOL!$A:$E,5,FALSE))</f>
        <v xml:space="preserve"> </v>
      </c>
      <c r="HV8" s="170" t="s">
        <v>133</v>
      </c>
      <c r="HW8" s="171" t="str">
        <f>IF(HQ8=0," ",(HU8*HT8))</f>
        <v xml:space="preserve"> 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3">
        <v>27</v>
      </c>
      <c r="IK8" s="212" t="str">
        <f>IF(IM8=0," ",VLOOKUP(IM8,PROTOKOL!$A:$F,6,FALSE))</f>
        <v>VAKUM TEST</v>
      </c>
      <c r="IL8" s="168">
        <v>232</v>
      </c>
      <c r="IM8" s="168">
        <v>4</v>
      </c>
      <c r="IN8" s="168">
        <v>7.5</v>
      </c>
      <c r="IO8" s="213">
        <f>IF(IM8=0," ",(VLOOKUP(IM8,PROTOKOL!$A$1:$E$29,2,FALSE))*IN8)</f>
        <v>150</v>
      </c>
      <c r="IP8" s="169">
        <f t="shared" ref="IP8:IP71" si="22">IF(IL8=0," ",IL8-IO8)</f>
        <v>82</v>
      </c>
      <c r="IQ8" s="210">
        <f>IF(IM8=0," ",VLOOKUP(IM8,PROTOKOL!$A:$E,5,FALSE))</f>
        <v>0.44947554687499996</v>
      </c>
      <c r="IR8" s="170" t="s">
        <v>133</v>
      </c>
      <c r="IS8" s="171">
        <f>IF(IM8=0," ",(IQ8*IP8))</f>
        <v>36.856994843749995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33">
        <v>27</v>
      </c>
      <c r="JG8" s="212" t="str">
        <f>IF(JI8=0," ",VLOOKUP(JI8,PROTOKOL!$A:$F,6,FALSE))</f>
        <v>PANTOGRAF LAVABO TAŞLAMA</v>
      </c>
      <c r="JH8" s="168">
        <v>98</v>
      </c>
      <c r="JI8" s="168">
        <v>9</v>
      </c>
      <c r="JJ8" s="168">
        <v>7.5</v>
      </c>
      <c r="JK8" s="213">
        <f>IF(JI8=0," ",(VLOOKUP(JI8,PROTOKOL!$A$1:$E$29,2,FALSE))*JJ8)</f>
        <v>65</v>
      </c>
      <c r="JL8" s="169">
        <f t="shared" ref="JL8:JL71" si="24">IF(JH8=0," ",JH8-JK8)</f>
        <v>33</v>
      </c>
      <c r="JM8" s="210">
        <f>IF(JI8=0," ",VLOOKUP(JI8,PROTOKOL!$A:$E,5,FALSE))</f>
        <v>1.0273726785714283</v>
      </c>
      <c r="JN8" s="170" t="s">
        <v>133</v>
      </c>
      <c r="JO8" s="171">
        <f>IF(JI8=0," ",(JM8*JL8))</f>
        <v>33.903298392857138</v>
      </c>
      <c r="JP8" s="222" t="str">
        <f>IF(JR8=0," ",VLOOKUP(JR8,PROTOKOL!$A:$F,6,FALSE))</f>
        <v>PANTOGRAF LAVABO TAŞLAMA</v>
      </c>
      <c r="JQ8" s="168">
        <v>38</v>
      </c>
      <c r="JR8" s="168">
        <v>9</v>
      </c>
      <c r="JS8" s="168">
        <v>3</v>
      </c>
      <c r="JT8" s="213">
        <f>IF(JR8=0," ",(VLOOKUP(JR8,PROTOKOL!$A$1:$E$29,2,FALSE))*JS8)</f>
        <v>26</v>
      </c>
      <c r="JU8" s="169">
        <f t="shared" ref="JU8:JU71" si="25">IF(JQ8=0," ",JQ8-JT8)</f>
        <v>12</v>
      </c>
      <c r="JV8" s="223">
        <f>IF(JR8=0," ",VLOOKUP(JR8,PROTOKOL!$A:$E,5,FALSE))</f>
        <v>1.0273726785714283</v>
      </c>
      <c r="JW8" s="209">
        <f>IF(JR8=0," ",(JU8*JV8))</f>
        <v>12.328472142857141</v>
      </c>
      <c r="JX8" s="170">
        <f>JS8*2</f>
        <v>6</v>
      </c>
      <c r="JY8" s="171">
        <f>IF(JX8=0," ",JW8/JS8*JX8)</f>
        <v>24.656944285714282</v>
      </c>
      <c r="KA8" s="167">
        <v>27</v>
      </c>
      <c r="KB8" s="233">
        <v>27</v>
      </c>
      <c r="KC8" s="212" t="str">
        <f>IF(KE8=0," ",VLOOKUP(KE8,PROTOKOL!$A:$F,6,FALSE))</f>
        <v>VAKUM TEST</v>
      </c>
      <c r="KD8" s="168">
        <v>165</v>
      </c>
      <c r="KE8" s="168">
        <v>4</v>
      </c>
      <c r="KF8" s="168">
        <v>7</v>
      </c>
      <c r="KG8" s="213">
        <f>IF(KE8=0," ",(VLOOKUP(KE8,PROTOKOL!$A$1:$E$29,2,FALSE))*KF8)</f>
        <v>140</v>
      </c>
      <c r="KH8" s="169">
        <f t="shared" ref="KH8:KH71" si="26">IF(KD8=0," ",KD8-KG8)</f>
        <v>25</v>
      </c>
      <c r="KI8" s="210">
        <f>IF(KE8=0," ",VLOOKUP(KE8,PROTOKOL!$A:$E,5,FALSE))</f>
        <v>0.44947554687499996</v>
      </c>
      <c r="KJ8" s="170" t="s">
        <v>133</v>
      </c>
      <c r="KK8" s="171">
        <f>IF(KE8=0," ",(KI8*KH8))</f>
        <v>11.236888671874999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3">
        <v>27</v>
      </c>
      <c r="KY8" s="212" t="str">
        <f>IF(LA8=0," ",VLOOKUP(LA8,PROTOKOL!$A:$F,6,FALSE))</f>
        <v>VAKUM TEST</v>
      </c>
      <c r="KZ8" s="168">
        <v>235</v>
      </c>
      <c r="LA8" s="168">
        <v>4</v>
      </c>
      <c r="LB8" s="168">
        <v>7.5</v>
      </c>
      <c r="LC8" s="213">
        <f>IF(LA8=0," ",(VLOOKUP(LA8,PROTOKOL!$A$1:$E$29,2,FALSE))*LB8)</f>
        <v>150</v>
      </c>
      <c r="LD8" s="169">
        <f t="shared" ref="LD8:LD71" si="28">IF(KZ8=0," ",KZ8-LC8)</f>
        <v>85</v>
      </c>
      <c r="LE8" s="210">
        <f>IF(LA8=0," ",VLOOKUP(LA8,PROTOKOL!$A:$E,5,FALSE))</f>
        <v>0.44947554687499996</v>
      </c>
      <c r="LF8" s="170" t="s">
        <v>133</v>
      </c>
      <c r="LG8" s="171">
        <f>IF(LA8=0," ",(LE8*LD8))</f>
        <v>38.205421484374995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3">
        <v>27</v>
      </c>
      <c r="LU8" s="212" t="s">
        <v>36</v>
      </c>
      <c r="LV8" s="168"/>
      <c r="LW8" s="168"/>
      <c r="LX8" s="168"/>
      <c r="LY8" s="213" t="str">
        <f>IF(LW8=0," ",(VLOOKUP(LW8,PROTOKOL!$A$1:$E$29,2,FALSE))*LX8)</f>
        <v xml:space="preserve"> </v>
      </c>
      <c r="LZ8" s="169" t="str">
        <f t="shared" ref="LZ8:LZ71" si="30">IF(LV8=0," ",LV8-LY8)</f>
        <v xml:space="preserve"> </v>
      </c>
      <c r="MA8" s="210" t="str">
        <f>IF(LW8=0," ",VLOOKUP(LW8,PROTOKOL!$A:$E,5,FALSE))</f>
        <v xml:space="preserve"> </v>
      </c>
      <c r="MB8" s="170" t="s">
        <v>133</v>
      </c>
      <c r="MC8" s="171" t="str">
        <f>IF(LW8=0," ",(MA8*LZ8))</f>
        <v xml:space="preserve"> 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33">
        <v>27</v>
      </c>
      <c r="MQ8" s="212" t="s">
        <v>36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 t="s">
        <v>133</v>
      </c>
      <c r="MY8" s="171" t="str">
        <f>IF(MS8=0," ",(MW8*MV8))</f>
        <v xml:space="preserve"> </v>
      </c>
      <c r="MZ8" s="222" t="str">
        <f>IF(NB8=0," ",VLOOKUP(NB8,PROTOKOL!$A:$F,6,FALSE))</f>
        <v>WNZL. LAV. VE DUV. ASMA KLZ</v>
      </c>
      <c r="NA8" s="168">
        <v>222</v>
      </c>
      <c r="NB8" s="168">
        <v>1</v>
      </c>
      <c r="NC8" s="168">
        <v>7.5</v>
      </c>
      <c r="ND8" s="213">
        <f>IF(NB8=0," ",(VLOOKUP(NB8,PROTOKOL!$A$1:$E$29,2,FALSE))*NC8)</f>
        <v>144</v>
      </c>
      <c r="NE8" s="169">
        <f t="shared" ref="NE8:NE71" si="33">IF(NA8=0," ",NA8-ND8)</f>
        <v>78</v>
      </c>
      <c r="NF8" s="223">
        <f>IF(NB8=0," ",VLOOKUP(NB8,PROTOKOL!$A:$E,5,FALSE))</f>
        <v>0.4731321546052632</v>
      </c>
      <c r="NG8" s="209">
        <f>IF(NB8=0," ",(NE8*NF8))</f>
        <v>36.904308059210528</v>
      </c>
      <c r="NH8" s="170">
        <f>NC8*2</f>
        <v>15</v>
      </c>
      <c r="NI8" s="171">
        <f>IF(NH8=0," ",NG8/NC8*NH8)</f>
        <v>73.808616118421057</v>
      </c>
      <c r="NK8" s="167">
        <v>27</v>
      </c>
      <c r="NL8" s="233">
        <v>27</v>
      </c>
      <c r="NM8" s="212" t="s">
        <v>36</v>
      </c>
      <c r="NN8" s="168"/>
      <c r="NO8" s="168"/>
      <c r="NP8" s="168"/>
      <c r="NQ8" s="213" t="str">
        <f>IF(NO8=0," ",(VLOOKUP(NO8,PROTOKOL!$A$1:$E$29,2,FALSE))*NP8)</f>
        <v xml:space="preserve"> </v>
      </c>
      <c r="NR8" s="169" t="str">
        <f t="shared" ref="NR8:NR71" si="34">IF(NN8=0," ",NN8-NQ8)</f>
        <v xml:space="preserve"> </v>
      </c>
      <c r="NS8" s="210" t="str">
        <f>IF(NO8=0," ",VLOOKUP(NO8,PROTOKOL!$A:$E,5,FALSE))</f>
        <v xml:space="preserve"> </v>
      </c>
      <c r="NT8" s="170" t="s">
        <v>133</v>
      </c>
      <c r="NU8" s="171" t="str">
        <f>IF(NO8=0," ",(NS8*NR8))</f>
        <v xml:space="preserve"> 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3">
        <v>27</v>
      </c>
      <c r="OI8" s="212" t="s">
        <v>36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 t="s">
        <v>133</v>
      </c>
      <c r="OQ8" s="171" t="str">
        <f>IF(OK8=0," ",(OO8*ON8))</f>
        <v xml:space="preserve"> </v>
      </c>
      <c r="OR8" s="222" t="str">
        <f>IF(OT8=0," ",VLOOKUP(OT8,PROTOKOL!$A:$F,6,FALSE))</f>
        <v>VAKUM TEST</v>
      </c>
      <c r="OS8" s="168">
        <v>52</v>
      </c>
      <c r="OT8" s="168">
        <v>4</v>
      </c>
      <c r="OU8" s="168">
        <v>1.5</v>
      </c>
      <c r="OV8" s="213">
        <f>IF(OT8=0," ",(VLOOKUP(OT8,PROTOKOL!$A$1:$E$29,2,FALSE))*OU8)</f>
        <v>30</v>
      </c>
      <c r="OW8" s="169">
        <f t="shared" ref="OW8:OW71" si="37">IF(OS8=0," ",OS8-OV8)</f>
        <v>22</v>
      </c>
      <c r="OX8" s="223">
        <f>IF(OT8=0," ",VLOOKUP(OT8,PROTOKOL!$A:$E,5,FALSE))</f>
        <v>0.44947554687499996</v>
      </c>
      <c r="OY8" s="209">
        <f>IF(OT8=0," ",(OW8*OX8))</f>
        <v>9.8884620312499987</v>
      </c>
      <c r="OZ8" s="170">
        <f>OU8*2</f>
        <v>3</v>
      </c>
      <c r="PA8" s="171">
        <f>IF(OZ8=0," ",OY8/OU8*OZ8)</f>
        <v>19.776924062499997</v>
      </c>
      <c r="PC8" s="167">
        <v>27</v>
      </c>
      <c r="PD8" s="233">
        <v>27</v>
      </c>
      <c r="PE8" s="212" t="str">
        <f>IF(PG8=0," ",VLOOKUP(PG8,PROTOKOL!$A:$F,6,FALSE))</f>
        <v>VAKUM TEST</v>
      </c>
      <c r="PF8" s="168">
        <v>155</v>
      </c>
      <c r="PG8" s="168">
        <v>4</v>
      </c>
      <c r="PH8" s="168">
        <v>5</v>
      </c>
      <c r="PI8" s="213">
        <f>IF(PG8=0," ",(VLOOKUP(PG8,PROTOKOL!$A$1:$E$29,2,FALSE))*PH8)</f>
        <v>100</v>
      </c>
      <c r="PJ8" s="169">
        <f t="shared" ref="PJ8:PJ71" si="38">IF(PF8=0," ",PF8-PI8)</f>
        <v>55</v>
      </c>
      <c r="PK8" s="210">
        <f>IF(PG8=0," ",VLOOKUP(PG8,PROTOKOL!$A:$E,5,FALSE))</f>
        <v>0.44947554687499996</v>
      </c>
      <c r="PL8" s="170" t="s">
        <v>133</v>
      </c>
      <c r="PM8" s="171">
        <f>IF(PG8=0," ",(PK8*PJ8))</f>
        <v>24.721155078124998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3">
        <v>27</v>
      </c>
      <c r="QA8" s="212" t="str">
        <f>IF(QC8=0," ",VLOOKUP(QC8,PROTOKOL!$A:$F,6,FALSE))</f>
        <v>PANTOGRAF LAVABO TAŞLAMA</v>
      </c>
      <c r="QB8" s="168">
        <v>111</v>
      </c>
      <c r="QC8" s="168">
        <v>9</v>
      </c>
      <c r="QD8" s="168">
        <v>7.5</v>
      </c>
      <c r="QE8" s="213">
        <f>IF(QC8=0," ",(VLOOKUP(QC8,PROTOKOL!$A$1:$E$29,2,FALSE))*QD8)</f>
        <v>65</v>
      </c>
      <c r="QF8" s="169">
        <f t="shared" ref="QF8:QF71" si="40">IF(QB8=0," ",QB8-QE8)</f>
        <v>46</v>
      </c>
      <c r="QG8" s="210">
        <f>IF(QC8=0," ",VLOOKUP(QC8,PROTOKOL!$A:$E,5,FALSE))</f>
        <v>1.0273726785714283</v>
      </c>
      <c r="QH8" s="170" t="s">
        <v>133</v>
      </c>
      <c r="QI8" s="171">
        <f>IF(QC8=0," ",(QG8*QF8))</f>
        <v>47.2591432142857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</row>
    <row r="9" spans="1:461" ht="13.8">
      <c r="A9" s="172">
        <v>27</v>
      </c>
      <c r="B9" s="225"/>
      <c r="C9" s="173" t="str">
        <f>IF(E9=0," ",VLOOKUP(E9,PROTOKOL!$A:$F,6,FALSE))</f>
        <v>PERDE KESME SULU SİST.</v>
      </c>
      <c r="D9" s="43">
        <v>20</v>
      </c>
      <c r="E9" s="43">
        <v>8</v>
      </c>
      <c r="F9" s="43">
        <v>1</v>
      </c>
      <c r="G9" s="91">
        <f>IF(E9=0," ",(VLOOKUP(E9,PROTOKOL!$A$1:$E$29,2,FALSE))*F9)</f>
        <v>13.066666666666666</v>
      </c>
      <c r="H9" s="174">
        <f t="shared" si="0"/>
        <v>6.9333333333333336</v>
      </c>
      <c r="I9" s="211">
        <f>IF(E9=0," ",VLOOKUP(E9,PROTOKOL!$A:$E,5,FALSE))</f>
        <v>0.69150084134615386</v>
      </c>
      <c r="J9" s="175" t="s">
        <v>133</v>
      </c>
      <c r="K9" s="176">
        <f t="shared" ref="K9:K72" si="42">IF(E9=0," ",(I9*H9))</f>
        <v>4.7944058333333333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3">IF(N9=0," ",(Q9*R9))</f>
        <v xml:space="preserve"> </v>
      </c>
      <c r="T9" s="175">
        <f t="shared" ref="T9:T72" si="44">O9*2</f>
        <v>0</v>
      </c>
      <c r="U9" s="176" t="str">
        <f t="shared" ref="U9:U72" si="45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133</v>
      </c>
      <c r="AG9" s="176" t="str">
        <f t="shared" ref="AG9:AG72" si="46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47">IF(AJ9=0," ",(AM9*AN9))</f>
        <v xml:space="preserve"> </v>
      </c>
      <c r="AP9" s="175">
        <f t="shared" ref="AP9:AP72" si="48">AK9*2</f>
        <v>0</v>
      </c>
      <c r="AQ9" s="176" t="str">
        <f t="shared" ref="AQ9:AQ72" si="49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133</v>
      </c>
      <c r="BC9" s="176" t="str">
        <f t="shared" ref="BC9:BC72" si="50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1">IF(BF9=0," ",(BI9*BJ9))</f>
        <v xml:space="preserve"> </v>
      </c>
      <c r="BL9" s="175">
        <f t="shared" ref="BL9:BL72" si="52">BG9*2</f>
        <v>0</v>
      </c>
      <c r="BM9" s="176" t="str">
        <f t="shared" ref="BM9:BM72" si="53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133</v>
      </c>
      <c r="BY9" s="176" t="str">
        <f t="shared" ref="BY9:BY72" si="54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5">IF(CB9=0," ",(CE9*CF9))</f>
        <v xml:space="preserve"> </v>
      </c>
      <c r="CH9" s="175">
        <f t="shared" ref="CH9:CH72" si="56">CC9*2</f>
        <v>0</v>
      </c>
      <c r="CI9" s="176" t="str">
        <f t="shared" ref="CI9:CI72" si="57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133</v>
      </c>
      <c r="CU9" s="176" t="str">
        <f t="shared" ref="CU9:CU71" si="58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6" si="59">IF(CX9=0," ",(DA9*DB9))</f>
        <v xml:space="preserve"> </v>
      </c>
      <c r="DD9" s="175">
        <f t="shared" ref="DD9:DD72" si="60">CY9*2</f>
        <v>0</v>
      </c>
      <c r="DE9" s="176" t="str">
        <f t="shared" ref="DE9:DE72" si="61">IF(DD9=0," ",DC9/CY9*DD9)</f>
        <v xml:space="preserve"> 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133</v>
      </c>
      <c r="DQ9" s="176" t="str">
        <f t="shared" ref="DQ9:DQ72" si="62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3">IF(DT9=0," ",(DW9*DX9))</f>
        <v xml:space="preserve"> </v>
      </c>
      <c r="DZ9" s="175">
        <f t="shared" ref="DZ9:DZ72" si="64">DU9*2</f>
        <v>0</v>
      </c>
      <c r="EA9" s="176" t="str">
        <f t="shared" ref="EA9:EA72" si="65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 t="s">
        <v>133</v>
      </c>
      <c r="EM9" s="176" t="str">
        <f t="shared" ref="EM9:EM71" si="66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67">IF(EP9=0," ",(ES9*ET9))</f>
        <v xml:space="preserve"> </v>
      </c>
      <c r="EV9" s="175">
        <f t="shared" ref="EV9:EV72" si="68">EQ9*2</f>
        <v>0</v>
      </c>
      <c r="EW9" s="176" t="str">
        <f t="shared" ref="EW9:EW72" si="69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133</v>
      </c>
      <c r="FI9" s="176" t="str">
        <f t="shared" ref="FI9:FI72" si="70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1">IF(FL9=0," ",(FO9*FP9))</f>
        <v xml:space="preserve"> </v>
      </c>
      <c r="FR9" s="175">
        <f t="shared" ref="FR9:FR72" si="72">FM9*2</f>
        <v>0</v>
      </c>
      <c r="FS9" s="176" t="str">
        <f t="shared" ref="FS9:FS72" si="73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133</v>
      </c>
      <c r="GE9" s="176" t="str">
        <f t="shared" ref="GE9:GE72" si="74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5">IF(GH9=0," ",(GK9*GL9))</f>
        <v xml:space="preserve"> </v>
      </c>
      <c r="GN9" s="175">
        <f t="shared" ref="GN9:GN72" si="76">GI9*2</f>
        <v>0</v>
      </c>
      <c r="GO9" s="176" t="str">
        <f t="shared" ref="GO9:GO72" si="77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 t="s">
        <v>133</v>
      </c>
      <c r="HA9" s="176" t="str">
        <f t="shared" ref="HA9:HA72" si="78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79">IF(HD9=0," ",(HG9*HH9))</f>
        <v xml:space="preserve"> </v>
      </c>
      <c r="HJ9" s="175">
        <f t="shared" ref="HJ9:HJ72" si="80">HE9*2</f>
        <v>0</v>
      </c>
      <c r="HK9" s="176" t="str">
        <f t="shared" ref="HK9:HK72" si="81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133</v>
      </c>
      <c r="HW9" s="176" t="str">
        <f t="shared" ref="HW9:HW72" si="82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3">IF(HZ9=0," ",(IC9*ID9))</f>
        <v xml:space="preserve"> </v>
      </c>
      <c r="IF9" s="175">
        <f t="shared" ref="IF9:IF72" si="84">IA9*2</f>
        <v>0</v>
      </c>
      <c r="IG9" s="176" t="str">
        <f t="shared" ref="IG9:IG72" si="85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133</v>
      </c>
      <c r="IS9" s="176" t="str">
        <f t="shared" ref="IS9:IS72" si="86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87">IF(IV9=0," ",(IY9*IZ9))</f>
        <v xml:space="preserve"> </v>
      </c>
      <c r="JB9" s="175">
        <f t="shared" ref="JB9:JB72" si="88">IW9*2</f>
        <v>0</v>
      </c>
      <c r="JC9" s="176" t="str">
        <f t="shared" ref="JC9:JC72" si="89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133</v>
      </c>
      <c r="JO9" s="176" t="str">
        <f t="shared" ref="JO9:JO72" si="90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1">IF(JR9=0," ",(JU9*JV9))</f>
        <v xml:space="preserve"> </v>
      </c>
      <c r="JX9" s="175">
        <f t="shared" ref="JX9:JX72" si="92">JS9*2</f>
        <v>0</v>
      </c>
      <c r="JY9" s="176" t="str">
        <f t="shared" ref="JY9:JY72" si="93">IF(JX9=0," ",JW9/JS9*JX9)</f>
        <v xml:space="preserve"> </v>
      </c>
      <c r="KA9" s="172">
        <v>27</v>
      </c>
      <c r="KB9" s="225"/>
      <c r="KC9" s="173" t="str">
        <f>IF(KE9=0," ",VLOOKUP(KE9,PROTOKOL!$A:$F,6,FALSE))</f>
        <v>KOKU TESTİ</v>
      </c>
      <c r="KD9" s="43">
        <v>1</v>
      </c>
      <c r="KE9" s="43">
        <v>17</v>
      </c>
      <c r="KF9" s="43">
        <v>0.5</v>
      </c>
      <c r="KG9" s="91">
        <f>IF(KE9=0," ",(VLOOKUP(KE9,PROTOKOL!$A$1:$E$29,2,FALSE))*KF9)</f>
        <v>0</v>
      </c>
      <c r="KH9" s="174">
        <f t="shared" si="26"/>
        <v>1</v>
      </c>
      <c r="KI9" s="211">
        <f>IF(KE9=0," ",VLOOKUP(KE9,PROTOKOL!$A:$E,5,FALSE))</f>
        <v>36.335782102476131</v>
      </c>
      <c r="KJ9" s="175" t="s">
        <v>133</v>
      </c>
      <c r="KK9" s="176">
        <f>IF(KE9=0," ",(KI9*KH9))/7.5*0.5</f>
        <v>2.4223854734984087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4">IF(KN9=0," ",(KQ9*KR9))</f>
        <v xml:space="preserve"> </v>
      </c>
      <c r="KT9" s="175">
        <f t="shared" ref="KT9:KT72" si="95">KO9*2</f>
        <v>0</v>
      </c>
      <c r="KU9" s="176" t="str">
        <f t="shared" ref="KU9:KU72" si="96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133</v>
      </c>
      <c r="LG9" s="176" t="str">
        <f t="shared" ref="LG9:LG72" si="97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98">IF(LJ9=0," ",(LM9*LN9))</f>
        <v xml:space="preserve"> </v>
      </c>
      <c r="LP9" s="175">
        <f t="shared" ref="LP9:LP72" si="99">LK9*2</f>
        <v>0</v>
      </c>
      <c r="LQ9" s="176" t="str">
        <f t="shared" ref="LQ9:LQ72" si="100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133</v>
      </c>
      <c r="MC9" s="176" t="str">
        <f t="shared" ref="MC9:MC72" si="101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2">IF(MF9=0," ",(MI9*MJ9))</f>
        <v xml:space="preserve"> </v>
      </c>
      <c r="ML9" s="175">
        <f t="shared" ref="ML9:ML72" si="103">MG9*2</f>
        <v>0</v>
      </c>
      <c r="MM9" s="176" t="str">
        <f t="shared" ref="MM9:MM72" si="104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133</v>
      </c>
      <c r="MY9" s="176" t="str">
        <f t="shared" ref="MY9:MY72" si="105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06">IF(NB9=0," ",(NE9*NF9))</f>
        <v xml:space="preserve"> </v>
      </c>
      <c r="NH9" s="175">
        <f t="shared" ref="NH9:NH72" si="107">NC9*2</f>
        <v>0</v>
      </c>
      <c r="NI9" s="176" t="str">
        <f t="shared" ref="NI9:NI72" si="108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133</v>
      </c>
      <c r="NU9" s="176" t="str">
        <f t="shared" ref="NU9:NU72" si="109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0">IF(NX9=0," ",(OA9*OB9))</f>
        <v xml:space="preserve"> </v>
      </c>
      <c r="OD9" s="175">
        <f t="shared" ref="OD9:OD72" si="111">NY9*2</f>
        <v>0</v>
      </c>
      <c r="OE9" s="176" t="str">
        <f t="shared" ref="OE9:OE72" si="112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 t="s">
        <v>133</v>
      </c>
      <c r="OQ9" s="176" t="str">
        <f t="shared" ref="OQ9:OQ72" si="113">IF(OK9=0," ",(OO9*ON9))</f>
        <v xml:space="preserve"> </v>
      </c>
      <c r="OR9" s="216" t="str">
        <f>IF(OT9=0," ",VLOOKUP(OT9,PROTOKOL!$A:$F,6,FALSE))</f>
        <v>PERDE KESME SULU SİST.</v>
      </c>
      <c r="OS9" s="43">
        <v>100</v>
      </c>
      <c r="OT9" s="43">
        <v>8</v>
      </c>
      <c r="OU9" s="43">
        <v>5</v>
      </c>
      <c r="OV9" s="91">
        <f>IF(OT9=0," ",(VLOOKUP(OT9,PROTOKOL!$A$1:$E$29,2,FALSE))*OU9)</f>
        <v>65.333333333333329</v>
      </c>
      <c r="OW9" s="174">
        <f t="shared" si="37"/>
        <v>34.666666666666671</v>
      </c>
      <c r="OX9" s="175">
        <f>IF(OT9=0," ",VLOOKUP(OT9,PROTOKOL!$A:$E,5,FALSE))</f>
        <v>0.69150084134615386</v>
      </c>
      <c r="OY9" s="211">
        <f t="shared" ref="OY9:OY16" si="114">IF(OT9=0," ",(OW9*OX9))</f>
        <v>23.972029166666669</v>
      </c>
      <c r="OZ9" s="175">
        <f t="shared" ref="OZ9:OZ72" si="115">OU9*2</f>
        <v>10</v>
      </c>
      <c r="PA9" s="176">
        <f t="shared" ref="PA9:PA72" si="116">IF(OZ9=0," ",OY9/OU9*OZ9)</f>
        <v>47.944058333333345</v>
      </c>
      <c r="PC9" s="172">
        <v>27</v>
      </c>
      <c r="PD9" s="225"/>
      <c r="PE9" s="173" t="str">
        <f>IF(PG9=0," ",VLOOKUP(PG9,PROTOKOL!$A:$F,6,FALSE))</f>
        <v>PERDE KESME SULU SİST.</v>
      </c>
      <c r="PF9" s="43">
        <v>50</v>
      </c>
      <c r="PG9" s="43">
        <v>8</v>
      </c>
      <c r="PH9" s="43">
        <v>2.5</v>
      </c>
      <c r="PI9" s="91">
        <f>IF(PG9=0," ",(VLOOKUP(PG9,PROTOKOL!$A$1:$E$29,2,FALSE))*PH9)</f>
        <v>32.666666666666664</v>
      </c>
      <c r="PJ9" s="174">
        <f t="shared" si="38"/>
        <v>17.333333333333336</v>
      </c>
      <c r="PK9" s="211">
        <f>IF(PG9=0," ",VLOOKUP(PG9,PROTOKOL!$A:$E,5,FALSE))</f>
        <v>0.69150084134615386</v>
      </c>
      <c r="PL9" s="175" t="s">
        <v>133</v>
      </c>
      <c r="PM9" s="176">
        <f t="shared" ref="PM9:PM72" si="117">IF(PG9=0," ",(PK9*PJ9))</f>
        <v>11.986014583333334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18">IF(PP9=0," ",(PS9*PT9))</f>
        <v xml:space="preserve"> </v>
      </c>
      <c r="PV9" s="175">
        <f t="shared" ref="PV9:PV72" si="119">PQ9*2</f>
        <v>0</v>
      </c>
      <c r="PW9" s="176" t="str">
        <f t="shared" ref="PW9:PW72" si="120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133</v>
      </c>
      <c r="QI9" s="176" t="str">
        <f t="shared" ref="QI9:QI72" si="121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2">IF(QL9=0," ",(QO9*QP9))</f>
        <v xml:space="preserve"> </v>
      </c>
      <c r="QR9" s="175">
        <f t="shared" ref="QR9:QR72" si="123">QM9*2</f>
        <v>0</v>
      </c>
      <c r="QS9" s="176" t="str">
        <f t="shared" ref="QS9:QS72" si="124">IF(QR9=0," ",QQ9/QM9*QR9)</f>
        <v xml:space="preserve"> </v>
      </c>
    </row>
    <row r="10" spans="1:461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133</v>
      </c>
      <c r="K10" s="176" t="str">
        <f t="shared" si="42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3"/>
        <v xml:space="preserve"> </v>
      </c>
      <c r="T10" s="175">
        <f t="shared" si="44"/>
        <v>0</v>
      </c>
      <c r="U10" s="176" t="str">
        <f t="shared" si="45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133</v>
      </c>
      <c r="AG10" s="176" t="str">
        <f t="shared" si="46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47"/>
        <v xml:space="preserve"> </v>
      </c>
      <c r="AP10" s="175">
        <f t="shared" si="48"/>
        <v>0</v>
      </c>
      <c r="AQ10" s="176" t="str">
        <f t="shared" si="49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133</v>
      </c>
      <c r="BC10" s="176" t="str">
        <f t="shared" si="50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1"/>
        <v xml:space="preserve"> </v>
      </c>
      <c r="BL10" s="175">
        <f t="shared" si="52"/>
        <v>0</v>
      </c>
      <c r="BM10" s="176" t="str">
        <f t="shared" si="53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133</v>
      </c>
      <c r="BY10" s="176" t="str">
        <f t="shared" si="54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5"/>
        <v xml:space="preserve"> </v>
      </c>
      <c r="CH10" s="175">
        <f t="shared" si="56"/>
        <v>0</v>
      </c>
      <c r="CI10" s="176" t="str">
        <f t="shared" si="57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133</v>
      </c>
      <c r="CU10" s="176" t="str">
        <f t="shared" si="58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59"/>
        <v xml:space="preserve"> </v>
      </c>
      <c r="DD10" s="175">
        <f t="shared" si="60"/>
        <v>0</v>
      </c>
      <c r="DE10" s="176" t="str">
        <f t="shared" si="61"/>
        <v xml:space="preserve"> 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133</v>
      </c>
      <c r="DQ10" s="176" t="str">
        <f t="shared" si="62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3"/>
        <v xml:space="preserve"> </v>
      </c>
      <c r="DZ10" s="175">
        <f t="shared" si="64"/>
        <v>0</v>
      </c>
      <c r="EA10" s="176" t="str">
        <f t="shared" si="65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 t="s">
        <v>133</v>
      </c>
      <c r="EM10" s="176" t="str">
        <f t="shared" si="66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67"/>
        <v xml:space="preserve"> </v>
      </c>
      <c r="EV10" s="175">
        <f t="shared" si="68"/>
        <v>0</v>
      </c>
      <c r="EW10" s="176" t="str">
        <f t="shared" si="69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133</v>
      </c>
      <c r="FI10" s="176" t="str">
        <f t="shared" si="70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1"/>
        <v xml:space="preserve"> </v>
      </c>
      <c r="FR10" s="175">
        <f t="shared" si="72"/>
        <v>0</v>
      </c>
      <c r="FS10" s="176" t="str">
        <f t="shared" si="73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133</v>
      </c>
      <c r="GE10" s="176" t="str">
        <f t="shared" si="74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5"/>
        <v xml:space="preserve"> </v>
      </c>
      <c r="GN10" s="175">
        <f t="shared" si="76"/>
        <v>0</v>
      </c>
      <c r="GO10" s="176" t="str">
        <f t="shared" si="77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133</v>
      </c>
      <c r="HA10" s="176" t="str">
        <f t="shared" si="78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79"/>
        <v xml:space="preserve"> </v>
      </c>
      <c r="HJ10" s="175">
        <f t="shared" si="80"/>
        <v>0</v>
      </c>
      <c r="HK10" s="176" t="str">
        <f t="shared" si="81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133</v>
      </c>
      <c r="HW10" s="176" t="str">
        <f t="shared" si="82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3"/>
        <v xml:space="preserve"> </v>
      </c>
      <c r="IF10" s="175">
        <f t="shared" si="84"/>
        <v>0</v>
      </c>
      <c r="IG10" s="176" t="str">
        <f t="shared" si="85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133</v>
      </c>
      <c r="IS10" s="176" t="str">
        <f t="shared" si="86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87"/>
        <v xml:space="preserve"> </v>
      </c>
      <c r="JB10" s="175">
        <f t="shared" si="88"/>
        <v>0</v>
      </c>
      <c r="JC10" s="176" t="str">
        <f t="shared" si="89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133</v>
      </c>
      <c r="JO10" s="176" t="str">
        <f t="shared" si="90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1"/>
        <v xml:space="preserve"> </v>
      </c>
      <c r="JX10" s="175">
        <f t="shared" si="92"/>
        <v>0</v>
      </c>
      <c r="JY10" s="176" t="str">
        <f t="shared" si="93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133</v>
      </c>
      <c r="KK10" s="176" t="str">
        <f t="shared" ref="KK10:KK72" si="125">IF(KE10=0," ",(KI10*KH10))</f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4"/>
        <v xml:space="preserve"> </v>
      </c>
      <c r="KT10" s="175">
        <f t="shared" si="95"/>
        <v>0</v>
      </c>
      <c r="KU10" s="176" t="str">
        <f t="shared" si="96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133</v>
      </c>
      <c r="LG10" s="176" t="str">
        <f t="shared" si="97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98"/>
        <v xml:space="preserve"> </v>
      </c>
      <c r="LP10" s="175">
        <f t="shared" si="99"/>
        <v>0</v>
      </c>
      <c r="LQ10" s="176" t="str">
        <f t="shared" si="100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133</v>
      </c>
      <c r="MC10" s="176" t="str">
        <f t="shared" si="101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2"/>
        <v xml:space="preserve"> </v>
      </c>
      <c r="ML10" s="175">
        <f t="shared" si="103"/>
        <v>0</v>
      </c>
      <c r="MM10" s="176" t="str">
        <f t="shared" si="104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133</v>
      </c>
      <c r="MY10" s="176" t="str">
        <f t="shared" si="105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06"/>
        <v xml:space="preserve"> </v>
      </c>
      <c r="NH10" s="175">
        <f t="shared" si="107"/>
        <v>0</v>
      </c>
      <c r="NI10" s="176" t="str">
        <f t="shared" si="108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133</v>
      </c>
      <c r="NU10" s="176" t="str">
        <f t="shared" si="109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0"/>
        <v xml:space="preserve"> </v>
      </c>
      <c r="OD10" s="175">
        <f t="shared" si="111"/>
        <v>0</v>
      </c>
      <c r="OE10" s="176" t="str">
        <f t="shared" si="112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 t="s">
        <v>133</v>
      </c>
      <c r="OQ10" s="176" t="str">
        <f t="shared" si="113"/>
        <v xml:space="preserve"> </v>
      </c>
      <c r="OR10" s="216" t="str">
        <f>IF(OT10=0," ",VLOOKUP(OT10,PROTOKOL!$A:$F,6,FALSE))</f>
        <v>KOKU TESTİ</v>
      </c>
      <c r="OS10" s="43">
        <v>1</v>
      </c>
      <c r="OT10" s="43">
        <v>17</v>
      </c>
      <c r="OU10" s="43">
        <v>1</v>
      </c>
      <c r="OV10" s="91">
        <f>IF(OT10=0," ",(VLOOKUP(OT10,PROTOKOL!$A$1:$E$29,2,FALSE))*OU10)</f>
        <v>0</v>
      </c>
      <c r="OW10" s="174">
        <f t="shared" si="37"/>
        <v>1</v>
      </c>
      <c r="OX10" s="175">
        <f>IF(OT10=0," ",VLOOKUP(OT10,PROTOKOL!$A:$E,5,FALSE))</f>
        <v>36.335782102476131</v>
      </c>
      <c r="OY10" s="211">
        <f>IF(OT10=0," ",(OW10*OX10))/7.5*1</f>
        <v>4.8447709469968174</v>
      </c>
      <c r="OZ10" s="175">
        <f t="shared" si="115"/>
        <v>2</v>
      </c>
      <c r="PA10" s="176">
        <f t="shared" si="116"/>
        <v>9.6895418939936349</v>
      </c>
      <c r="PC10" s="172">
        <v>27</v>
      </c>
      <c r="PD10" s="226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 t="s">
        <v>133</v>
      </c>
      <c r="PM10" s="176" t="str">
        <f t="shared" si="117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18"/>
        <v xml:space="preserve"> </v>
      </c>
      <c r="PV10" s="175">
        <f t="shared" si="119"/>
        <v>0</v>
      </c>
      <c r="PW10" s="176" t="str">
        <f t="shared" si="120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133</v>
      </c>
      <c r="QI10" s="176" t="str">
        <f t="shared" si="121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2"/>
        <v xml:space="preserve"> </v>
      </c>
      <c r="QR10" s="175">
        <f t="shared" si="123"/>
        <v>0</v>
      </c>
      <c r="QS10" s="176" t="str">
        <f t="shared" si="124"/>
        <v xml:space="preserve"> </v>
      </c>
    </row>
    <row r="11" spans="1:461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231</v>
      </c>
      <c r="E11" s="43">
        <v>4</v>
      </c>
      <c r="F11" s="43">
        <v>7.5</v>
      </c>
      <c r="G11" s="42">
        <f>IF(E11=0," ",(VLOOKUP(E11,PROTOKOL!$A$1:$E$29,2,FALSE))*F11)</f>
        <v>150</v>
      </c>
      <c r="H11" s="174">
        <f t="shared" si="0"/>
        <v>81</v>
      </c>
      <c r="I11" s="211">
        <f>IF(E11=0," ",VLOOKUP(E11,PROTOKOL!$A:$E,5,FALSE))</f>
        <v>0.44947554687499996</v>
      </c>
      <c r="J11" s="175" t="s">
        <v>133</v>
      </c>
      <c r="K11" s="176">
        <f t="shared" si="42"/>
        <v>36.407519296874995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3"/>
        <v xml:space="preserve"> </v>
      </c>
      <c r="T11" s="175">
        <f t="shared" si="44"/>
        <v>0</v>
      </c>
      <c r="U11" s="176" t="str">
        <f t="shared" si="45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42</v>
      </c>
      <c r="AE11" s="211">
        <f>IF(AA11=0," ",VLOOKUP(AA11,PROTOKOL!$A:$E,5,FALSE))</f>
        <v>0.8561438988095238</v>
      </c>
      <c r="AF11" s="175" t="s">
        <v>133</v>
      </c>
      <c r="AG11" s="176">
        <f t="shared" si="46"/>
        <v>35.958043750000002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47"/>
        <v xml:space="preserve"> </v>
      </c>
      <c r="AP11" s="175">
        <f t="shared" si="48"/>
        <v>0</v>
      </c>
      <c r="AQ11" s="176" t="str">
        <f t="shared" si="49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216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66</v>
      </c>
      <c r="BA11" s="211">
        <f>IF(AW11=0," ",VLOOKUP(AW11,PROTOKOL!$A:$E,5,FALSE))</f>
        <v>0.44947554687499996</v>
      </c>
      <c r="BB11" s="175" t="s">
        <v>133</v>
      </c>
      <c r="BC11" s="176">
        <f t="shared" si="50"/>
        <v>29.665386093749998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1"/>
        <v xml:space="preserve"> </v>
      </c>
      <c r="BL11" s="175">
        <f t="shared" si="52"/>
        <v>0</v>
      </c>
      <c r="BM11" s="176" t="str">
        <f t="shared" si="53"/>
        <v xml:space="preserve"> </v>
      </c>
      <c r="BO11" s="172">
        <v>28</v>
      </c>
      <c r="BP11" s="224">
        <v>28</v>
      </c>
      <c r="BQ11" s="173" t="str">
        <f>IF(BS11=0," ",VLOOKUP(BS11,PROTOKOL!$A:$F,6,FALSE))</f>
        <v>WNZL. LAV. VE DUV. ASMA KLZ</v>
      </c>
      <c r="BR11" s="43">
        <v>202</v>
      </c>
      <c r="BS11" s="43">
        <v>1</v>
      </c>
      <c r="BT11" s="43">
        <v>7.5</v>
      </c>
      <c r="BU11" s="42">
        <f>IF(BS11=0," ",(VLOOKUP(BS11,PROTOKOL!$A$1:$E$29,2,FALSE))*BT11)</f>
        <v>144</v>
      </c>
      <c r="BV11" s="174">
        <f t="shared" si="6"/>
        <v>58</v>
      </c>
      <c r="BW11" s="211">
        <f>IF(BS11=0," ",VLOOKUP(BS11,PROTOKOL!$A:$E,5,FALSE))</f>
        <v>0.4731321546052632</v>
      </c>
      <c r="BX11" s="175" t="s">
        <v>133</v>
      </c>
      <c r="BY11" s="176">
        <f t="shared" si="54"/>
        <v>27.441664967105265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5"/>
        <v xml:space="preserve"> </v>
      </c>
      <c r="CH11" s="175">
        <f t="shared" si="56"/>
        <v>0</v>
      </c>
      <c r="CI11" s="176" t="str">
        <f t="shared" si="57"/>
        <v xml:space="preserve"> </v>
      </c>
      <c r="CK11" s="172">
        <v>28</v>
      </c>
      <c r="CL11" s="224">
        <v>28</v>
      </c>
      <c r="CM11" s="173" t="str">
        <f>IF(CO11=0," ",VLOOKUP(CO11,PROTOKOL!$A:$F,6,FALSE))</f>
        <v>PANTOGRAF LAVABO TAŞLAMA</v>
      </c>
      <c r="CN11" s="43">
        <v>100</v>
      </c>
      <c r="CO11" s="43">
        <v>9</v>
      </c>
      <c r="CP11" s="43">
        <v>7.5</v>
      </c>
      <c r="CQ11" s="42">
        <f>IF(CO11=0," ",(VLOOKUP(CO11,PROTOKOL!$A$1:$E$29,2,FALSE))*CP11)</f>
        <v>65</v>
      </c>
      <c r="CR11" s="174">
        <f t="shared" si="8"/>
        <v>35</v>
      </c>
      <c r="CS11" s="211">
        <f>IF(CO11=0," ",VLOOKUP(CO11,PROTOKOL!$A:$E,5,FALSE))</f>
        <v>1.0273726785714283</v>
      </c>
      <c r="CT11" s="175" t="s">
        <v>133</v>
      </c>
      <c r="CU11" s="176">
        <f t="shared" si="58"/>
        <v>35.958043749999995</v>
      </c>
      <c r="CV11" s="216" t="str">
        <f>IF(CX11=0," ",VLOOKUP(CX11,PROTOKOL!$A:$F,6,FALSE))</f>
        <v>DEPO ÜRÜN KONTROL</v>
      </c>
      <c r="CW11" s="43">
        <v>1</v>
      </c>
      <c r="CX11" s="43">
        <v>24</v>
      </c>
      <c r="CY11" s="43">
        <v>3.5</v>
      </c>
      <c r="CZ11" s="91">
        <f>IF(CX11=0," ",(VLOOKUP(CX11,PROTOKOL!$A$1:$E$29,2,FALSE))*CY11)</f>
        <v>0</v>
      </c>
      <c r="DA11" s="174">
        <f t="shared" si="9"/>
        <v>1</v>
      </c>
      <c r="DB11" s="175">
        <f>IF(CX11=0," ",VLOOKUP(CX11,PROTOKOL!$A:$E,5,FALSE))</f>
        <v>32.702203892228518</v>
      </c>
      <c r="DC11" s="211">
        <f>IF(CX11=0," ",(DA11*DB11))/7.5*3.5</f>
        <v>15.261028483039974</v>
      </c>
      <c r="DD11" s="175">
        <f t="shared" si="60"/>
        <v>7</v>
      </c>
      <c r="DE11" s="176">
        <f t="shared" si="61"/>
        <v>30.522056966079948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122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44</v>
      </c>
      <c r="DO11" s="211">
        <f>IF(DK11=0," ",VLOOKUP(DK11,PROTOKOL!$A:$E,5,FALSE))</f>
        <v>0.8561438988095238</v>
      </c>
      <c r="DP11" s="175" t="s">
        <v>133</v>
      </c>
      <c r="DQ11" s="176">
        <f t="shared" si="62"/>
        <v>37.67033154761905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3"/>
        <v xml:space="preserve"> </v>
      </c>
      <c r="DZ11" s="175">
        <f t="shared" si="64"/>
        <v>0</v>
      </c>
      <c r="EA11" s="176" t="str">
        <f t="shared" si="65"/>
        <v xml:space="preserve"> </v>
      </c>
      <c r="EC11" s="172">
        <v>28</v>
      </c>
      <c r="ED11" s="224">
        <v>28</v>
      </c>
      <c r="EE11" s="173" t="str">
        <f>IF(EG11=0," ",VLOOKUP(EG11,PROTOKOL!$A:$F,6,FALSE))</f>
        <v>SIZDIRMAZLIK TAMİR</v>
      </c>
      <c r="EF11" s="43">
        <v>96</v>
      </c>
      <c r="EG11" s="43">
        <v>12</v>
      </c>
      <c r="EH11" s="43">
        <v>6</v>
      </c>
      <c r="EI11" s="42">
        <f>IF(EG11=0," ",(VLOOKUP(EG11,PROTOKOL!$A$1:$E$29,2,FALSE))*EH11)</f>
        <v>62.400000000000006</v>
      </c>
      <c r="EJ11" s="174">
        <f t="shared" si="12"/>
        <v>33.599999999999994</v>
      </c>
      <c r="EK11" s="211">
        <f>IF(EG11=0," ",VLOOKUP(EG11,PROTOKOL!$A:$E,5,FALSE))</f>
        <v>0.8561438988095238</v>
      </c>
      <c r="EL11" s="175" t="s">
        <v>133</v>
      </c>
      <c r="EM11" s="176">
        <f t="shared" si="66"/>
        <v>28.766434999999994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67"/>
        <v xml:space="preserve"> </v>
      </c>
      <c r="EV11" s="175">
        <f t="shared" si="68"/>
        <v>0</v>
      </c>
      <c r="EW11" s="176" t="str">
        <f t="shared" si="69"/>
        <v xml:space="preserve"> </v>
      </c>
      <c r="EY11" s="172">
        <v>28</v>
      </c>
      <c r="EZ11" s="224">
        <v>28</v>
      </c>
      <c r="FA11" s="173" t="str">
        <f>IF(FC11=0," ",VLOOKUP(FC11,PROTOKOL!$A:$F,6,FALSE))</f>
        <v>VAKUM TEST</v>
      </c>
      <c r="FB11" s="43">
        <v>81</v>
      </c>
      <c r="FC11" s="43">
        <v>4</v>
      </c>
      <c r="FD11" s="43">
        <v>2.5</v>
      </c>
      <c r="FE11" s="42">
        <f>IF(FC11=0," ",(VLOOKUP(FC11,PROTOKOL!$A$1:$E$29,2,FALSE))*FD11)</f>
        <v>50</v>
      </c>
      <c r="FF11" s="174">
        <f t="shared" si="14"/>
        <v>31</v>
      </c>
      <c r="FG11" s="211">
        <f>IF(FC11=0," ",VLOOKUP(FC11,PROTOKOL!$A:$E,5,FALSE))</f>
        <v>0.44947554687499996</v>
      </c>
      <c r="FH11" s="175" t="s">
        <v>133</v>
      </c>
      <c r="FI11" s="176">
        <f t="shared" si="70"/>
        <v>13.933741953124999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1"/>
        <v xml:space="preserve"> </v>
      </c>
      <c r="FR11" s="175">
        <f t="shared" si="72"/>
        <v>0</v>
      </c>
      <c r="FS11" s="176" t="str">
        <f t="shared" si="73"/>
        <v xml:space="preserve"> </v>
      </c>
      <c r="FU11" s="172">
        <v>28</v>
      </c>
      <c r="FV11" s="224">
        <v>28</v>
      </c>
      <c r="FW11" s="173" t="str">
        <f>IF(FY11=0," ",VLOOKUP(FY11,PROTOKOL!$A:$F,6,FALSE))</f>
        <v>PANTOGRAF LAVABO TAŞLAMA</v>
      </c>
      <c r="FX11" s="43">
        <v>65</v>
      </c>
      <c r="FY11" s="43">
        <v>9</v>
      </c>
      <c r="FZ11" s="43">
        <v>5</v>
      </c>
      <c r="GA11" s="42">
        <f>IF(FY11=0," ",(VLOOKUP(FY11,PROTOKOL!$A$1:$E$29,2,FALSE))*FZ11)</f>
        <v>43.333333333333329</v>
      </c>
      <c r="GB11" s="174">
        <f t="shared" si="16"/>
        <v>21.666666666666671</v>
      </c>
      <c r="GC11" s="211">
        <f>IF(FY11=0," ",VLOOKUP(FY11,PROTOKOL!$A:$E,5,FALSE))</f>
        <v>1.0273726785714283</v>
      </c>
      <c r="GD11" s="175" t="s">
        <v>133</v>
      </c>
      <c r="GE11" s="176">
        <f t="shared" si="74"/>
        <v>22.259741369047617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5"/>
        <v xml:space="preserve"> </v>
      </c>
      <c r="GN11" s="175">
        <f t="shared" si="76"/>
        <v>0</v>
      </c>
      <c r="GO11" s="176" t="str">
        <f t="shared" si="77"/>
        <v xml:space="preserve"> </v>
      </c>
      <c r="GQ11" s="172">
        <v>28</v>
      </c>
      <c r="GR11" s="224">
        <v>28</v>
      </c>
      <c r="GS11" s="173" t="str">
        <f>IF(GU11=0," ",VLOOKUP(GU11,PROTOKOL!$A:$F,6,FALSE))</f>
        <v>WNZL. LAV. VE DUV. ASMA KLZ</v>
      </c>
      <c r="GT11" s="43">
        <v>202</v>
      </c>
      <c r="GU11" s="43">
        <v>1</v>
      </c>
      <c r="GV11" s="43">
        <v>7.5</v>
      </c>
      <c r="GW11" s="42">
        <f>IF(GU11=0," ",(VLOOKUP(GU11,PROTOKOL!$A$1:$E$29,2,FALSE))*GV11)</f>
        <v>144</v>
      </c>
      <c r="GX11" s="174">
        <f t="shared" si="18"/>
        <v>58</v>
      </c>
      <c r="GY11" s="211">
        <f>IF(GU11=0," ",VLOOKUP(GU11,PROTOKOL!$A:$E,5,FALSE))</f>
        <v>0.4731321546052632</v>
      </c>
      <c r="GZ11" s="175" t="s">
        <v>133</v>
      </c>
      <c r="HA11" s="176">
        <f t="shared" si="78"/>
        <v>27.441664967105265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79"/>
        <v xml:space="preserve"> </v>
      </c>
      <c r="HJ11" s="175">
        <f t="shared" si="80"/>
        <v>0</v>
      </c>
      <c r="HK11" s="176" t="str">
        <f t="shared" si="81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230</v>
      </c>
      <c r="HQ11" s="43">
        <v>4</v>
      </c>
      <c r="HR11" s="43">
        <v>7.5</v>
      </c>
      <c r="HS11" s="42">
        <f>IF(HQ11=0," ",(VLOOKUP(HQ11,PROTOKOL!$A$1:$E$29,2,FALSE))*HR11)</f>
        <v>150</v>
      </c>
      <c r="HT11" s="174">
        <f t="shared" si="20"/>
        <v>80</v>
      </c>
      <c r="HU11" s="211">
        <f>IF(HQ11=0," ",VLOOKUP(HQ11,PROTOKOL!$A:$E,5,FALSE))</f>
        <v>0.44947554687499996</v>
      </c>
      <c r="HV11" s="175" t="s">
        <v>133</v>
      </c>
      <c r="HW11" s="176">
        <f t="shared" si="82"/>
        <v>35.958043749999995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3"/>
        <v xml:space="preserve"> </v>
      </c>
      <c r="IF11" s="175">
        <f t="shared" si="84"/>
        <v>0</v>
      </c>
      <c r="IG11" s="176" t="str">
        <f t="shared" si="85"/>
        <v xml:space="preserve"> </v>
      </c>
      <c r="II11" s="172">
        <v>28</v>
      </c>
      <c r="IJ11" s="224">
        <v>28</v>
      </c>
      <c r="IK11" s="173" t="str">
        <f>IF(IM11=0," ",VLOOKUP(IM11,PROTOKOL!$A:$F,6,FALSE))</f>
        <v>VAKUM TEST</v>
      </c>
      <c r="IL11" s="43">
        <v>165</v>
      </c>
      <c r="IM11" s="43">
        <v>4</v>
      </c>
      <c r="IN11" s="43">
        <v>6</v>
      </c>
      <c r="IO11" s="42">
        <f>IF(IM11=0," ",(VLOOKUP(IM11,PROTOKOL!$A$1:$E$29,2,FALSE))*IN11)</f>
        <v>120</v>
      </c>
      <c r="IP11" s="174">
        <f t="shared" si="22"/>
        <v>45</v>
      </c>
      <c r="IQ11" s="211">
        <f>IF(IM11=0," ",VLOOKUP(IM11,PROTOKOL!$A:$E,5,FALSE))</f>
        <v>0.44947554687499996</v>
      </c>
      <c r="IR11" s="175" t="s">
        <v>133</v>
      </c>
      <c r="IS11" s="176">
        <f t="shared" si="86"/>
        <v>20.226399609374997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87"/>
        <v xml:space="preserve"> </v>
      </c>
      <c r="JB11" s="175">
        <f t="shared" si="88"/>
        <v>0</v>
      </c>
      <c r="JC11" s="176" t="str">
        <f t="shared" si="89"/>
        <v xml:space="preserve"> </v>
      </c>
      <c r="JE11" s="172">
        <v>28</v>
      </c>
      <c r="JF11" s="224">
        <v>28</v>
      </c>
      <c r="JG11" s="173" t="s">
        <v>134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 t="s">
        <v>133</v>
      </c>
      <c r="JO11" s="176" t="str">
        <f t="shared" si="90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1"/>
        <v xml:space="preserve"> </v>
      </c>
      <c r="JX11" s="175">
        <f t="shared" si="92"/>
        <v>0</v>
      </c>
      <c r="JY11" s="176" t="str">
        <f t="shared" si="93"/>
        <v xml:space="preserve"> </v>
      </c>
      <c r="KA11" s="172">
        <v>28</v>
      </c>
      <c r="KB11" s="224">
        <v>28</v>
      </c>
      <c r="KC11" s="173" t="str">
        <f>IF(KE11=0," ",VLOOKUP(KE11,PROTOKOL!$A:$F,6,FALSE))</f>
        <v>VAKUM TEST</v>
      </c>
      <c r="KD11" s="43">
        <v>230</v>
      </c>
      <c r="KE11" s="43">
        <v>4</v>
      </c>
      <c r="KF11" s="43">
        <v>7.5</v>
      </c>
      <c r="KG11" s="42">
        <f>IF(KE11=0," ",(VLOOKUP(KE11,PROTOKOL!$A$1:$E$29,2,FALSE))*KF11)</f>
        <v>150</v>
      </c>
      <c r="KH11" s="174">
        <f t="shared" si="26"/>
        <v>80</v>
      </c>
      <c r="KI11" s="211">
        <f>IF(KE11=0," ",VLOOKUP(KE11,PROTOKOL!$A:$E,5,FALSE))</f>
        <v>0.44947554687499996</v>
      </c>
      <c r="KJ11" s="175" t="s">
        <v>133</v>
      </c>
      <c r="KK11" s="176">
        <f t="shared" si="125"/>
        <v>35.958043749999995</v>
      </c>
      <c r="KL11" s="216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4" t="str">
        <f t="shared" si="27"/>
        <v xml:space="preserve"> </v>
      </c>
      <c r="KR11" s="175" t="str">
        <f>IF(KN11=0," ",VLOOKUP(KN11,PROTOKOL!$A:$E,5,FALSE))</f>
        <v xml:space="preserve"> </v>
      </c>
      <c r="KS11" s="211" t="str">
        <f t="shared" si="94"/>
        <v xml:space="preserve"> </v>
      </c>
      <c r="KT11" s="175">
        <f t="shared" si="95"/>
        <v>0</v>
      </c>
      <c r="KU11" s="176" t="str">
        <f t="shared" si="96"/>
        <v xml:space="preserve"> </v>
      </c>
      <c r="KW11" s="172">
        <v>28</v>
      </c>
      <c r="KX11" s="224">
        <v>28</v>
      </c>
      <c r="KY11" s="173" t="str">
        <f>IF(LA11=0," ",VLOOKUP(LA11,PROTOKOL!$A:$F,6,FALSE))</f>
        <v>VAKUM TEST</v>
      </c>
      <c r="KZ11" s="43">
        <v>231</v>
      </c>
      <c r="LA11" s="43">
        <v>4</v>
      </c>
      <c r="LB11" s="43">
        <v>7.5</v>
      </c>
      <c r="LC11" s="42">
        <f>IF(LA11=0," ",(VLOOKUP(LA11,PROTOKOL!$A$1:$E$29,2,FALSE))*LB11)</f>
        <v>150</v>
      </c>
      <c r="LD11" s="174">
        <f t="shared" si="28"/>
        <v>81</v>
      </c>
      <c r="LE11" s="211">
        <f>IF(LA11=0," ",VLOOKUP(LA11,PROTOKOL!$A:$E,5,FALSE))</f>
        <v>0.44947554687499996</v>
      </c>
      <c r="LF11" s="175" t="s">
        <v>133</v>
      </c>
      <c r="LG11" s="176">
        <f t="shared" si="97"/>
        <v>36.407519296874995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98"/>
        <v xml:space="preserve"> </v>
      </c>
      <c r="LP11" s="175">
        <f t="shared" si="99"/>
        <v>0</v>
      </c>
      <c r="LQ11" s="176" t="str">
        <f t="shared" si="100"/>
        <v xml:space="preserve"> </v>
      </c>
      <c r="LS11" s="172">
        <v>28</v>
      </c>
      <c r="LT11" s="224">
        <v>28</v>
      </c>
      <c r="LU11" s="173" t="str">
        <f>IF(LW11=0," ",VLOOKUP(LW11,PROTOKOL!$A:$F,6,FALSE))</f>
        <v>PANTOGRAF LAVABO TAŞLAMA</v>
      </c>
      <c r="LV11" s="43">
        <v>100</v>
      </c>
      <c r="LW11" s="43">
        <v>9</v>
      </c>
      <c r="LX11" s="43">
        <v>7.5</v>
      </c>
      <c r="LY11" s="42">
        <f>IF(LW11=0," ",(VLOOKUP(LW11,PROTOKOL!$A$1:$E$29,2,FALSE))*LX11)</f>
        <v>65</v>
      </c>
      <c r="LZ11" s="174">
        <f t="shared" si="30"/>
        <v>35</v>
      </c>
      <c r="MA11" s="211">
        <f>IF(LW11=0," ",VLOOKUP(LW11,PROTOKOL!$A:$E,5,FALSE))</f>
        <v>1.0273726785714283</v>
      </c>
      <c r="MB11" s="175" t="s">
        <v>133</v>
      </c>
      <c r="MC11" s="176">
        <f t="shared" si="101"/>
        <v>35.958043749999995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2"/>
        <v xml:space="preserve"> </v>
      </c>
      <c r="ML11" s="175">
        <f t="shared" si="103"/>
        <v>0</v>
      </c>
      <c r="MM11" s="176" t="str">
        <f t="shared" si="104"/>
        <v xml:space="preserve"> </v>
      </c>
      <c r="MO11" s="172">
        <v>28</v>
      </c>
      <c r="MP11" s="224">
        <v>28</v>
      </c>
      <c r="MQ11" s="173" t="s">
        <v>134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4" t="str">
        <f t="shared" si="32"/>
        <v xml:space="preserve"> </v>
      </c>
      <c r="MW11" s="211" t="str">
        <f>IF(MS11=0," ",VLOOKUP(MS11,PROTOKOL!$A:$E,5,FALSE))</f>
        <v xml:space="preserve"> </v>
      </c>
      <c r="MX11" s="175" t="s">
        <v>133</v>
      </c>
      <c r="MY11" s="176" t="str">
        <f t="shared" si="105"/>
        <v xml:space="preserve"> 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06"/>
        <v xml:space="preserve"> </v>
      </c>
      <c r="NH11" s="175">
        <f t="shared" si="107"/>
        <v>0</v>
      </c>
      <c r="NI11" s="176" t="str">
        <f t="shared" si="108"/>
        <v xml:space="preserve"> </v>
      </c>
      <c r="NK11" s="172">
        <v>28</v>
      </c>
      <c r="NL11" s="224">
        <v>28</v>
      </c>
      <c r="NM11" s="173" t="str">
        <f>IF(NO11=0," ",VLOOKUP(NO11,PROTOKOL!$A:$F,6,FALSE))</f>
        <v>WNZL. LAV. VE DUV. ASMA KLZ</v>
      </c>
      <c r="NN11" s="43">
        <v>220</v>
      </c>
      <c r="NO11" s="43">
        <v>1</v>
      </c>
      <c r="NP11" s="43">
        <v>7.5</v>
      </c>
      <c r="NQ11" s="42">
        <f>IF(NO11=0," ",(VLOOKUP(NO11,PROTOKOL!$A$1:$E$29,2,FALSE))*NP11)</f>
        <v>144</v>
      </c>
      <c r="NR11" s="174">
        <f t="shared" si="34"/>
        <v>76</v>
      </c>
      <c r="NS11" s="211">
        <f>IF(NO11=0," ",VLOOKUP(NO11,PROTOKOL!$A:$E,5,FALSE))</f>
        <v>0.4731321546052632</v>
      </c>
      <c r="NT11" s="175" t="s">
        <v>133</v>
      </c>
      <c r="NU11" s="176">
        <f t="shared" si="109"/>
        <v>35.958043750000002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0"/>
        <v xml:space="preserve"> </v>
      </c>
      <c r="OD11" s="175">
        <f t="shared" si="111"/>
        <v>0</v>
      </c>
      <c r="OE11" s="176" t="str">
        <f t="shared" si="112"/>
        <v xml:space="preserve"> </v>
      </c>
      <c r="OG11" s="172">
        <v>28</v>
      </c>
      <c r="OH11" s="224">
        <v>28</v>
      </c>
      <c r="OI11" s="173" t="str">
        <f>IF(OK11=0," ",VLOOKUP(OK11,PROTOKOL!$A:$F,6,FALSE))</f>
        <v>VAKUM TEST</v>
      </c>
      <c r="OJ11" s="43">
        <v>70</v>
      </c>
      <c r="OK11" s="43">
        <v>4</v>
      </c>
      <c r="OL11" s="43">
        <v>2.5</v>
      </c>
      <c r="OM11" s="42">
        <f>IF(OK11=0," ",(VLOOKUP(OK11,PROTOKOL!$A$1:$E$29,2,FALSE))*OL11)</f>
        <v>50</v>
      </c>
      <c r="ON11" s="174">
        <f t="shared" si="36"/>
        <v>20</v>
      </c>
      <c r="OO11" s="211">
        <f>IF(OK11=0," ",VLOOKUP(OK11,PROTOKOL!$A:$E,5,FALSE))</f>
        <v>0.44947554687499996</v>
      </c>
      <c r="OP11" s="175" t="s">
        <v>133</v>
      </c>
      <c r="OQ11" s="176">
        <f t="shared" si="113"/>
        <v>8.9895109374999986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4"/>
        <v xml:space="preserve"> </v>
      </c>
      <c r="OZ11" s="175">
        <f t="shared" si="115"/>
        <v>0</v>
      </c>
      <c r="PA11" s="176" t="str">
        <f t="shared" si="116"/>
        <v xml:space="preserve"> </v>
      </c>
      <c r="PC11" s="172">
        <v>28</v>
      </c>
      <c r="PD11" s="224">
        <v>28</v>
      </c>
      <c r="PE11" s="173" t="str">
        <f>IF(PG11=0," ",VLOOKUP(PG11,PROTOKOL!$A:$F,6,FALSE))</f>
        <v>VAKUM TEST</v>
      </c>
      <c r="PF11" s="43">
        <v>217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4">
        <f t="shared" si="38"/>
        <v>67</v>
      </c>
      <c r="PK11" s="211">
        <f>IF(PG11=0," ",VLOOKUP(PG11,PROTOKOL!$A:$E,5,FALSE))</f>
        <v>0.44947554687499996</v>
      </c>
      <c r="PL11" s="175" t="s">
        <v>133</v>
      </c>
      <c r="PM11" s="176">
        <f t="shared" si="117"/>
        <v>30.114861640624998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18"/>
        <v xml:space="preserve"> </v>
      </c>
      <c r="PV11" s="175">
        <f t="shared" si="119"/>
        <v>0</v>
      </c>
      <c r="PW11" s="176" t="str">
        <f t="shared" si="120"/>
        <v xml:space="preserve"> </v>
      </c>
      <c r="PY11" s="172">
        <v>28</v>
      </c>
      <c r="PZ11" s="224">
        <v>28</v>
      </c>
      <c r="QA11" s="173" t="str">
        <f>IF(QC11=0," ",VLOOKUP(QC11,PROTOKOL!$A:$F,6,FALSE))</f>
        <v>PANTOGRAF LAVABO TAŞLAMA</v>
      </c>
      <c r="QB11" s="43">
        <v>132</v>
      </c>
      <c r="QC11" s="43">
        <v>9</v>
      </c>
      <c r="QD11" s="43">
        <v>7.5</v>
      </c>
      <c r="QE11" s="42">
        <f>IF(QC11=0," ",(VLOOKUP(QC11,PROTOKOL!$A$1:$E$29,2,FALSE))*QD11)</f>
        <v>65</v>
      </c>
      <c r="QF11" s="174">
        <f t="shared" si="40"/>
        <v>67</v>
      </c>
      <c r="QG11" s="211">
        <f>IF(QC11=0," ",VLOOKUP(QC11,PROTOKOL!$A:$E,5,FALSE))</f>
        <v>1.0273726785714283</v>
      </c>
      <c r="QH11" s="175" t="s">
        <v>133</v>
      </c>
      <c r="QI11" s="176">
        <f t="shared" si="121"/>
        <v>68.833969464285701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2"/>
        <v xml:space="preserve"> </v>
      </c>
      <c r="QR11" s="175">
        <f t="shared" si="123"/>
        <v>0</v>
      </c>
      <c r="QS11" s="176" t="str">
        <f t="shared" si="124"/>
        <v xml:space="preserve"> </v>
      </c>
    </row>
    <row r="12" spans="1:461" ht="13.8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 t="s">
        <v>133</v>
      </c>
      <c r="K12" s="176" t="str">
        <f t="shared" si="42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3"/>
        <v xml:space="preserve"> </v>
      </c>
      <c r="T12" s="175">
        <f t="shared" si="44"/>
        <v>0</v>
      </c>
      <c r="U12" s="176" t="str">
        <f t="shared" si="45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133</v>
      </c>
      <c r="AG12" s="176" t="str">
        <f t="shared" si="46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47"/>
        <v xml:space="preserve"> </v>
      </c>
      <c r="AP12" s="175">
        <f t="shared" si="48"/>
        <v>0</v>
      </c>
      <c r="AQ12" s="176" t="str">
        <f t="shared" si="49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133</v>
      </c>
      <c r="BC12" s="176" t="str">
        <f t="shared" si="50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1"/>
        <v xml:space="preserve"> </v>
      </c>
      <c r="BL12" s="175">
        <f t="shared" si="52"/>
        <v>0</v>
      </c>
      <c r="BM12" s="176" t="str">
        <f t="shared" si="53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133</v>
      </c>
      <c r="BY12" s="176" t="str">
        <f t="shared" si="54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5"/>
        <v xml:space="preserve"> </v>
      </c>
      <c r="CH12" s="175">
        <f t="shared" si="56"/>
        <v>0</v>
      </c>
      <c r="CI12" s="176" t="str">
        <f t="shared" si="57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 t="s">
        <v>133</v>
      </c>
      <c r="CU12" s="176" t="str">
        <f t="shared" si="58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59"/>
        <v xml:space="preserve"> </v>
      </c>
      <c r="DD12" s="175">
        <f t="shared" si="60"/>
        <v>0</v>
      </c>
      <c r="DE12" s="176" t="str">
        <f t="shared" si="61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133</v>
      </c>
      <c r="DQ12" s="176" t="str">
        <f t="shared" si="62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3"/>
        <v xml:space="preserve"> </v>
      </c>
      <c r="DZ12" s="175">
        <f t="shared" si="64"/>
        <v>0</v>
      </c>
      <c r="EA12" s="176" t="str">
        <f t="shared" si="65"/>
        <v xml:space="preserve"> </v>
      </c>
      <c r="EC12" s="172">
        <v>28</v>
      </c>
      <c r="ED12" s="225"/>
      <c r="EE12" s="173" t="str">
        <f>IF(EG12=0," ",VLOOKUP(EG12,PROTOKOL!$A:$F,6,FALSE))</f>
        <v>ÜRÜN KONTROL</v>
      </c>
      <c r="EF12" s="43">
        <v>1</v>
      </c>
      <c r="EG12" s="43">
        <v>20</v>
      </c>
      <c r="EH12" s="43">
        <v>1.5</v>
      </c>
      <c r="EI12" s="42">
        <f>IF(EG12=0," ",(VLOOKUP(EG12,PROTOKOL!$A$1:$E$29,2,FALSE))*EH12)</f>
        <v>0</v>
      </c>
      <c r="EJ12" s="174">
        <f t="shared" si="12"/>
        <v>1</v>
      </c>
      <c r="EK12" s="211">
        <f>IF(EG12=0," ",VLOOKUP(EG12,PROTOKOL!$A:$E,5,FALSE))</f>
        <v>32.702203892228518</v>
      </c>
      <c r="EL12" s="175" t="s">
        <v>133</v>
      </c>
      <c r="EM12" s="176">
        <f>IF(EG12=0," ",(EK12*EJ12))/7.5*1.5</f>
        <v>6.5404407784457028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67"/>
        <v xml:space="preserve"> </v>
      </c>
      <c r="EV12" s="175">
        <f t="shared" si="68"/>
        <v>0</v>
      </c>
      <c r="EW12" s="176" t="str">
        <f t="shared" si="69"/>
        <v xml:space="preserve"> </v>
      </c>
      <c r="EY12" s="172">
        <v>28</v>
      </c>
      <c r="EZ12" s="225"/>
      <c r="FA12" s="173" t="str">
        <f>IF(FC12=0," ",VLOOKUP(FC12,PROTOKOL!$A:$F,6,FALSE))</f>
        <v>PERDE KESME SULU SİST.</v>
      </c>
      <c r="FB12" s="43">
        <v>51</v>
      </c>
      <c r="FC12" s="43">
        <v>8</v>
      </c>
      <c r="FD12" s="43">
        <v>2.5</v>
      </c>
      <c r="FE12" s="42">
        <f>IF(FC12=0," ",(VLOOKUP(FC12,PROTOKOL!$A$1:$E$29,2,FALSE))*FD12)</f>
        <v>32.666666666666664</v>
      </c>
      <c r="FF12" s="174">
        <f t="shared" si="14"/>
        <v>18.333333333333336</v>
      </c>
      <c r="FG12" s="211">
        <f>IF(FC12=0," ",VLOOKUP(FC12,PROTOKOL!$A:$E,5,FALSE))</f>
        <v>0.69150084134615386</v>
      </c>
      <c r="FH12" s="175" t="s">
        <v>133</v>
      </c>
      <c r="FI12" s="176">
        <f t="shared" si="70"/>
        <v>12.677515424679489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1"/>
        <v xml:space="preserve"> </v>
      </c>
      <c r="FR12" s="175">
        <f t="shared" si="72"/>
        <v>0</v>
      </c>
      <c r="FS12" s="176" t="str">
        <f t="shared" si="73"/>
        <v xml:space="preserve"> </v>
      </c>
      <c r="FU12" s="172">
        <v>28</v>
      </c>
      <c r="FV12" s="225"/>
      <c r="FW12" s="173" t="str">
        <f>IF(FY12=0," ",VLOOKUP(FY12,PROTOKOL!$A:$F,6,FALSE))</f>
        <v>SIZDIRMAZLIK TAMİR</v>
      </c>
      <c r="FX12" s="43">
        <v>32</v>
      </c>
      <c r="FY12" s="43">
        <v>12</v>
      </c>
      <c r="FZ12" s="43">
        <v>2.5</v>
      </c>
      <c r="GA12" s="42">
        <f>IF(FY12=0," ",(VLOOKUP(FY12,PROTOKOL!$A$1:$E$29,2,FALSE))*FZ12)</f>
        <v>26</v>
      </c>
      <c r="GB12" s="174">
        <f t="shared" si="16"/>
        <v>6</v>
      </c>
      <c r="GC12" s="211">
        <f>IF(FY12=0," ",VLOOKUP(FY12,PROTOKOL!$A:$E,5,FALSE))</f>
        <v>0.8561438988095238</v>
      </c>
      <c r="GD12" s="175" t="s">
        <v>133</v>
      </c>
      <c r="GE12" s="176">
        <f t="shared" si="74"/>
        <v>5.1368633928571423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5"/>
        <v xml:space="preserve"> </v>
      </c>
      <c r="GN12" s="175">
        <f t="shared" si="76"/>
        <v>0</v>
      </c>
      <c r="GO12" s="176" t="str">
        <f t="shared" si="77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133</v>
      </c>
      <c r="HA12" s="176" t="str">
        <f t="shared" si="78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79"/>
        <v xml:space="preserve"> </v>
      </c>
      <c r="HJ12" s="175">
        <f t="shared" si="80"/>
        <v>0</v>
      </c>
      <c r="HK12" s="176" t="str">
        <f t="shared" si="81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 t="s">
        <v>133</v>
      </c>
      <c r="HW12" s="176" t="str">
        <f t="shared" si="82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3"/>
        <v xml:space="preserve"> </v>
      </c>
      <c r="IF12" s="175">
        <f t="shared" si="84"/>
        <v>0</v>
      </c>
      <c r="IG12" s="176" t="str">
        <f t="shared" si="85"/>
        <v xml:space="preserve"> </v>
      </c>
      <c r="II12" s="172">
        <v>28</v>
      </c>
      <c r="IJ12" s="225"/>
      <c r="IK12" s="173" t="str">
        <f>IF(IM12=0," ",VLOOKUP(IM12,PROTOKOL!$A:$F,6,FALSE))</f>
        <v>PERDE KESME SULU SİST.</v>
      </c>
      <c r="IL12" s="43">
        <v>10</v>
      </c>
      <c r="IM12" s="43">
        <v>8</v>
      </c>
      <c r="IN12" s="43">
        <v>0.5</v>
      </c>
      <c r="IO12" s="42">
        <f>IF(IM12=0," ",(VLOOKUP(IM12,PROTOKOL!$A$1:$E$29,2,FALSE))*IN12)</f>
        <v>6.5333333333333332</v>
      </c>
      <c r="IP12" s="174">
        <f t="shared" si="22"/>
        <v>3.4666666666666668</v>
      </c>
      <c r="IQ12" s="211">
        <f>IF(IM12=0," ",VLOOKUP(IM12,PROTOKOL!$A:$E,5,FALSE))</f>
        <v>0.69150084134615386</v>
      </c>
      <c r="IR12" s="175" t="s">
        <v>133</v>
      </c>
      <c r="IS12" s="176">
        <f t="shared" si="86"/>
        <v>2.3972029166666666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87"/>
        <v xml:space="preserve"> </v>
      </c>
      <c r="JB12" s="175">
        <f t="shared" si="88"/>
        <v>0</v>
      </c>
      <c r="JC12" s="176" t="str">
        <f t="shared" si="89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133</v>
      </c>
      <c r="JO12" s="176" t="str">
        <f t="shared" si="90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1"/>
        <v xml:space="preserve"> </v>
      </c>
      <c r="JX12" s="175">
        <f t="shared" si="92"/>
        <v>0</v>
      </c>
      <c r="JY12" s="176" t="str">
        <f t="shared" si="93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133</v>
      </c>
      <c r="KK12" s="176" t="str">
        <f t="shared" si="125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4"/>
        <v xml:space="preserve"> </v>
      </c>
      <c r="KT12" s="175">
        <f t="shared" si="95"/>
        <v>0</v>
      </c>
      <c r="KU12" s="176" t="str">
        <f t="shared" si="96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133</v>
      </c>
      <c r="LG12" s="176" t="str">
        <f t="shared" si="97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98"/>
        <v xml:space="preserve"> </v>
      </c>
      <c r="LP12" s="175">
        <f t="shared" si="99"/>
        <v>0</v>
      </c>
      <c r="LQ12" s="176" t="str">
        <f t="shared" si="100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133</v>
      </c>
      <c r="MC12" s="176" t="str">
        <f t="shared" si="101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2"/>
        <v xml:space="preserve"> </v>
      </c>
      <c r="ML12" s="175">
        <f t="shared" si="103"/>
        <v>0</v>
      </c>
      <c r="MM12" s="176" t="str">
        <f t="shared" si="104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133</v>
      </c>
      <c r="MY12" s="176" t="str">
        <f t="shared" si="105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06"/>
        <v xml:space="preserve"> </v>
      </c>
      <c r="NH12" s="175">
        <f t="shared" si="107"/>
        <v>0</v>
      </c>
      <c r="NI12" s="176" t="str">
        <f t="shared" si="108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133</v>
      </c>
      <c r="NU12" s="176" t="str">
        <f t="shared" si="109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0"/>
        <v xml:space="preserve"> </v>
      </c>
      <c r="OD12" s="175">
        <f t="shared" si="111"/>
        <v>0</v>
      </c>
      <c r="OE12" s="176" t="str">
        <f t="shared" si="112"/>
        <v xml:space="preserve"> </v>
      </c>
      <c r="OG12" s="172">
        <v>28</v>
      </c>
      <c r="OH12" s="225"/>
      <c r="OI12" s="173" t="str">
        <f>IF(OK12=0," ",VLOOKUP(OK12,PROTOKOL!$A:$F,6,FALSE))</f>
        <v>PERDE KESME SULU SİST.</v>
      </c>
      <c r="OJ12" s="43">
        <v>70</v>
      </c>
      <c r="OK12" s="43">
        <v>8</v>
      </c>
      <c r="OL12" s="43">
        <v>3.5</v>
      </c>
      <c r="OM12" s="42">
        <f>IF(OK12=0," ",(VLOOKUP(OK12,PROTOKOL!$A$1:$E$29,2,FALSE))*OL12)</f>
        <v>45.733333333333334</v>
      </c>
      <c r="ON12" s="174">
        <f t="shared" si="36"/>
        <v>24.266666666666666</v>
      </c>
      <c r="OO12" s="211">
        <f>IF(OK12=0," ",VLOOKUP(OK12,PROTOKOL!$A:$E,5,FALSE))</f>
        <v>0.69150084134615386</v>
      </c>
      <c r="OP12" s="175" t="s">
        <v>133</v>
      </c>
      <c r="OQ12" s="176">
        <f t="shared" si="113"/>
        <v>16.780420416666665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4"/>
        <v xml:space="preserve"> </v>
      </c>
      <c r="OZ12" s="175">
        <f t="shared" si="115"/>
        <v>0</v>
      </c>
      <c r="PA12" s="176" t="str">
        <f t="shared" si="116"/>
        <v xml:space="preserve"> 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 t="s">
        <v>133</v>
      </c>
      <c r="PM12" s="176" t="str">
        <f t="shared" si="117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18"/>
        <v xml:space="preserve"> </v>
      </c>
      <c r="PV12" s="175">
        <f t="shared" si="119"/>
        <v>0</v>
      </c>
      <c r="PW12" s="176" t="str">
        <f t="shared" si="120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133</v>
      </c>
      <c r="QI12" s="176" t="str">
        <f t="shared" si="121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2"/>
        <v xml:space="preserve"> </v>
      </c>
      <c r="QR12" s="175">
        <f t="shared" si="123"/>
        <v>0</v>
      </c>
      <c r="QS12" s="176" t="str">
        <f t="shared" si="124"/>
        <v xml:space="preserve"> </v>
      </c>
    </row>
    <row r="13" spans="1:461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133</v>
      </c>
      <c r="K13" s="176" t="str">
        <f t="shared" si="42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3"/>
        <v xml:space="preserve"> </v>
      </c>
      <c r="T13" s="175">
        <f t="shared" si="44"/>
        <v>0</v>
      </c>
      <c r="U13" s="176" t="str">
        <f t="shared" si="45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133</v>
      </c>
      <c r="AG13" s="176" t="str">
        <f t="shared" si="46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47"/>
        <v xml:space="preserve"> </v>
      </c>
      <c r="AP13" s="175">
        <f t="shared" si="48"/>
        <v>0</v>
      </c>
      <c r="AQ13" s="176" t="str">
        <f t="shared" si="49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133</v>
      </c>
      <c r="BC13" s="176" t="str">
        <f t="shared" si="50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1"/>
        <v xml:space="preserve"> </v>
      </c>
      <c r="BL13" s="175">
        <f t="shared" si="52"/>
        <v>0</v>
      </c>
      <c r="BM13" s="176" t="str">
        <f t="shared" si="53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133</v>
      </c>
      <c r="BY13" s="176" t="str">
        <f t="shared" si="54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5"/>
        <v xml:space="preserve"> </v>
      </c>
      <c r="CH13" s="175">
        <f t="shared" si="56"/>
        <v>0</v>
      </c>
      <c r="CI13" s="176" t="str">
        <f t="shared" si="57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133</v>
      </c>
      <c r="CU13" s="176" t="str">
        <f t="shared" si="58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59"/>
        <v xml:space="preserve"> </v>
      </c>
      <c r="DD13" s="175">
        <f t="shared" si="60"/>
        <v>0</v>
      </c>
      <c r="DE13" s="176" t="str">
        <f t="shared" si="61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133</v>
      </c>
      <c r="DQ13" s="176" t="str">
        <f t="shared" si="62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3"/>
        <v xml:space="preserve"> </v>
      </c>
      <c r="DZ13" s="175">
        <f t="shared" si="64"/>
        <v>0</v>
      </c>
      <c r="EA13" s="176" t="str">
        <f t="shared" si="65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 t="s">
        <v>133</v>
      </c>
      <c r="EM13" s="176" t="str">
        <f t="shared" si="66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67"/>
        <v xml:space="preserve"> </v>
      </c>
      <c r="EV13" s="175">
        <f t="shared" si="68"/>
        <v>0</v>
      </c>
      <c r="EW13" s="176" t="str">
        <f t="shared" si="69"/>
        <v xml:space="preserve"> </v>
      </c>
      <c r="EY13" s="172">
        <v>28</v>
      </c>
      <c r="EZ13" s="226"/>
      <c r="FA13" s="173" t="str">
        <f>IF(FC13=0," ",VLOOKUP(FC13,PROTOKOL!$A:$F,6,FALSE))</f>
        <v>KOKU TESTİ</v>
      </c>
      <c r="FB13" s="43">
        <v>1</v>
      </c>
      <c r="FC13" s="43">
        <v>17</v>
      </c>
      <c r="FD13" s="43">
        <v>2.5</v>
      </c>
      <c r="FE13" s="42">
        <f>IF(FC13=0," ",(VLOOKUP(FC13,PROTOKOL!$A$1:$E$29,2,FALSE))*FD13)</f>
        <v>0</v>
      </c>
      <c r="FF13" s="174">
        <f t="shared" si="14"/>
        <v>1</v>
      </c>
      <c r="FG13" s="211">
        <f>IF(FC13=0," ",VLOOKUP(FC13,PROTOKOL!$A:$E,5,FALSE))</f>
        <v>36.335782102476131</v>
      </c>
      <c r="FH13" s="175" t="s">
        <v>133</v>
      </c>
      <c r="FI13" s="176">
        <f>IF(FC13=0," ",(FG13*FF13))/7.5*2.5</f>
        <v>12.111927367492044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1"/>
        <v xml:space="preserve"> </v>
      </c>
      <c r="FR13" s="175">
        <f t="shared" si="72"/>
        <v>0</v>
      </c>
      <c r="FS13" s="176" t="str">
        <f t="shared" si="73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133</v>
      </c>
      <c r="GE13" s="176" t="str">
        <f t="shared" si="74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5"/>
        <v xml:space="preserve"> </v>
      </c>
      <c r="GN13" s="175">
        <f t="shared" si="76"/>
        <v>0</v>
      </c>
      <c r="GO13" s="176" t="str">
        <f t="shared" si="77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133</v>
      </c>
      <c r="HA13" s="176" t="str">
        <f t="shared" si="78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79"/>
        <v xml:space="preserve"> </v>
      </c>
      <c r="HJ13" s="175">
        <f t="shared" si="80"/>
        <v>0</v>
      </c>
      <c r="HK13" s="176" t="str">
        <f t="shared" si="81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 t="s">
        <v>133</v>
      </c>
      <c r="HW13" s="176" t="str">
        <f t="shared" si="82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3"/>
        <v xml:space="preserve"> </v>
      </c>
      <c r="IF13" s="175">
        <f t="shared" si="84"/>
        <v>0</v>
      </c>
      <c r="IG13" s="176" t="str">
        <f t="shared" si="85"/>
        <v xml:space="preserve"> </v>
      </c>
      <c r="II13" s="172">
        <v>28</v>
      </c>
      <c r="IJ13" s="226"/>
      <c r="IK13" s="173" t="str">
        <f>IF(IM13=0," ",VLOOKUP(IM13,PROTOKOL!$A:$F,6,FALSE))</f>
        <v>KOKU TESTİ</v>
      </c>
      <c r="IL13" s="43">
        <v>1</v>
      </c>
      <c r="IM13" s="43">
        <v>17</v>
      </c>
      <c r="IN13" s="43">
        <v>1</v>
      </c>
      <c r="IO13" s="42">
        <f>IF(IM13=0," ",(VLOOKUP(IM13,PROTOKOL!$A$1:$E$29,2,FALSE))*IN13)</f>
        <v>0</v>
      </c>
      <c r="IP13" s="174">
        <f t="shared" si="22"/>
        <v>1</v>
      </c>
      <c r="IQ13" s="211">
        <f>IF(IM13=0," ",VLOOKUP(IM13,PROTOKOL!$A:$E,5,FALSE))</f>
        <v>36.335782102476131</v>
      </c>
      <c r="IR13" s="175" t="s">
        <v>133</v>
      </c>
      <c r="IS13" s="176">
        <f>IF(IM13=0," ",(IQ13*IP13))/7.5*1</f>
        <v>4.8447709469968174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87"/>
        <v xml:space="preserve"> </v>
      </c>
      <c r="JB13" s="175">
        <f t="shared" si="88"/>
        <v>0</v>
      </c>
      <c r="JC13" s="176" t="str">
        <f t="shared" si="89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133</v>
      </c>
      <c r="JO13" s="176" t="str">
        <f t="shared" si="90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1"/>
        <v xml:space="preserve"> </v>
      </c>
      <c r="JX13" s="175">
        <f t="shared" si="92"/>
        <v>0</v>
      </c>
      <c r="JY13" s="176" t="str">
        <f t="shared" si="93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133</v>
      </c>
      <c r="KK13" s="176" t="str">
        <f t="shared" si="125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4"/>
        <v xml:space="preserve"> </v>
      </c>
      <c r="KT13" s="175">
        <f t="shared" si="95"/>
        <v>0</v>
      </c>
      <c r="KU13" s="176" t="str">
        <f t="shared" si="96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133</v>
      </c>
      <c r="LG13" s="176" t="str">
        <f t="shared" si="97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98"/>
        <v xml:space="preserve"> </v>
      </c>
      <c r="LP13" s="175">
        <f t="shared" si="99"/>
        <v>0</v>
      </c>
      <c r="LQ13" s="176" t="str">
        <f t="shared" si="100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133</v>
      </c>
      <c r="MC13" s="176" t="str">
        <f t="shared" si="101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2"/>
        <v xml:space="preserve"> </v>
      </c>
      <c r="ML13" s="175">
        <f t="shared" si="103"/>
        <v>0</v>
      </c>
      <c r="MM13" s="176" t="str">
        <f t="shared" si="104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133</v>
      </c>
      <c r="MY13" s="176" t="str">
        <f t="shared" si="105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06"/>
        <v xml:space="preserve"> </v>
      </c>
      <c r="NH13" s="175">
        <f t="shared" si="107"/>
        <v>0</v>
      </c>
      <c r="NI13" s="176" t="str">
        <f t="shared" si="108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133</v>
      </c>
      <c r="NU13" s="176" t="str">
        <f t="shared" si="109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0"/>
        <v xml:space="preserve"> </v>
      </c>
      <c r="OD13" s="175">
        <f t="shared" si="111"/>
        <v>0</v>
      </c>
      <c r="OE13" s="176" t="str">
        <f t="shared" si="112"/>
        <v xml:space="preserve"> </v>
      </c>
      <c r="OG13" s="172">
        <v>28</v>
      </c>
      <c r="OH13" s="226"/>
      <c r="OI13" s="173" t="str">
        <f>IF(OK13=0," ",VLOOKUP(OK13,PROTOKOL!$A:$F,6,FALSE))</f>
        <v>KOKU TESTİ</v>
      </c>
      <c r="OJ13" s="43">
        <v>1</v>
      </c>
      <c r="OK13" s="43">
        <v>17</v>
      </c>
      <c r="OL13" s="43">
        <v>1.5</v>
      </c>
      <c r="OM13" s="42">
        <f>IF(OK13=0," ",(VLOOKUP(OK13,PROTOKOL!$A$1:$E$29,2,FALSE))*OL13)</f>
        <v>0</v>
      </c>
      <c r="ON13" s="174">
        <f t="shared" si="36"/>
        <v>1</v>
      </c>
      <c r="OO13" s="211">
        <f>IF(OK13=0," ",VLOOKUP(OK13,PROTOKOL!$A:$E,5,FALSE))</f>
        <v>36.335782102476131</v>
      </c>
      <c r="OP13" s="175" t="s">
        <v>133</v>
      </c>
      <c r="OQ13" s="176">
        <f>IF(OK13=0," ",(OO13*ON13))/7.5*1.5</f>
        <v>7.2671564204952261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4"/>
        <v xml:space="preserve"> </v>
      </c>
      <c r="OZ13" s="175">
        <f t="shared" si="115"/>
        <v>0</v>
      </c>
      <c r="PA13" s="176" t="str">
        <f t="shared" si="116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 t="s">
        <v>133</v>
      </c>
      <c r="PM13" s="176" t="str">
        <f t="shared" si="117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18"/>
        <v xml:space="preserve"> </v>
      </c>
      <c r="PV13" s="175">
        <f t="shared" si="119"/>
        <v>0</v>
      </c>
      <c r="PW13" s="176" t="str">
        <f t="shared" si="120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133</v>
      </c>
      <c r="QI13" s="176" t="str">
        <f t="shared" si="121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2"/>
        <v xml:space="preserve"> </v>
      </c>
      <c r="QR13" s="175">
        <f t="shared" si="123"/>
        <v>0</v>
      </c>
      <c r="QS13" s="176" t="str">
        <f t="shared" si="124"/>
        <v xml:space="preserve"> </v>
      </c>
    </row>
    <row r="14" spans="1:461" ht="13.8" hidden="1">
      <c r="A14" s="172">
        <v>29</v>
      </c>
      <c r="B14" s="224">
        <v>29</v>
      </c>
      <c r="C14" s="173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/>
      <c r="K14" s="176" t="str">
        <f t="shared" si="42"/>
        <v xml:space="preserve"> 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3"/>
        <v xml:space="preserve"> </v>
      </c>
      <c r="T14" s="175">
        <f t="shared" si="44"/>
        <v>0</v>
      </c>
      <c r="U14" s="176" t="str">
        <f t="shared" si="45"/>
        <v xml:space="preserve"> </v>
      </c>
      <c r="W14" s="172">
        <v>29</v>
      </c>
      <c r="X14" s="224">
        <v>29</v>
      </c>
      <c r="Y14" s="173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/>
      <c r="AG14" s="176" t="str">
        <f t="shared" si="46"/>
        <v xml:space="preserve"> 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47"/>
        <v xml:space="preserve"> </v>
      </c>
      <c r="AP14" s="175">
        <f t="shared" si="48"/>
        <v>0</v>
      </c>
      <c r="AQ14" s="176" t="str">
        <f t="shared" si="49"/>
        <v xml:space="preserve"> </v>
      </c>
      <c r="AS14" s="172">
        <v>29</v>
      </c>
      <c r="AT14" s="224">
        <v>29</v>
      </c>
      <c r="AU14" s="173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4" t="str">
        <f t="shared" si="4"/>
        <v xml:space="preserve"> </v>
      </c>
      <c r="BA14" s="211" t="str">
        <f>IF(AW14=0," ",VLOOKUP(AW14,PROTOKOL!$A:$E,5,FALSE))</f>
        <v xml:space="preserve"> </v>
      </c>
      <c r="BB14" s="175"/>
      <c r="BC14" s="176" t="str">
        <f t="shared" si="50"/>
        <v xml:space="preserve"> </v>
      </c>
      <c r="BD14" s="216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4" t="str">
        <f t="shared" si="5"/>
        <v xml:space="preserve"> </v>
      </c>
      <c r="BJ14" s="175" t="str">
        <f>IF(BF14=0," ",VLOOKUP(BF14,PROTOKOL!$A:$E,5,FALSE))</f>
        <v xml:space="preserve"> </v>
      </c>
      <c r="BK14" s="211" t="str">
        <f t="shared" si="51"/>
        <v xml:space="preserve"> </v>
      </c>
      <c r="BL14" s="175">
        <f t="shared" si="52"/>
        <v>0</v>
      </c>
      <c r="BM14" s="176" t="str">
        <f t="shared" si="53"/>
        <v xml:space="preserve"> </v>
      </c>
      <c r="BO14" s="172">
        <v>29</v>
      </c>
      <c r="BP14" s="224">
        <v>29</v>
      </c>
      <c r="BQ14" s="173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4" t="str">
        <f t="shared" si="6"/>
        <v xml:space="preserve"> </v>
      </c>
      <c r="BW14" s="211" t="str">
        <f>IF(BS14=0," ",VLOOKUP(BS14,PROTOKOL!$A:$E,5,FALSE))</f>
        <v xml:space="preserve"> </v>
      </c>
      <c r="BX14" s="175"/>
      <c r="BY14" s="176" t="str">
        <f t="shared" si="54"/>
        <v xml:space="preserve"> 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5"/>
        <v xml:space="preserve"> </v>
      </c>
      <c r="CH14" s="175">
        <f t="shared" si="56"/>
        <v>0</v>
      </c>
      <c r="CI14" s="176" t="str">
        <f t="shared" si="57"/>
        <v xml:space="preserve"> </v>
      </c>
      <c r="CK14" s="172">
        <v>29</v>
      </c>
      <c r="CL14" s="224">
        <v>29</v>
      </c>
      <c r="CM14" s="173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4" t="str">
        <f t="shared" si="8"/>
        <v xml:space="preserve"> </v>
      </c>
      <c r="CS14" s="211" t="str">
        <f>IF(CO14=0," ",VLOOKUP(CO14,PROTOKOL!$A:$E,5,FALSE))</f>
        <v xml:space="preserve"> </v>
      </c>
      <c r="CT14" s="175"/>
      <c r="CU14" s="176" t="str">
        <f t="shared" si="58"/>
        <v xml:space="preserve"> </v>
      </c>
      <c r="CV14" s="216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4" t="str">
        <f t="shared" si="9"/>
        <v xml:space="preserve"> </v>
      </c>
      <c r="DB14" s="175" t="str">
        <f>IF(CX14=0," ",VLOOKUP(CX14,PROTOKOL!$A:$E,5,FALSE))</f>
        <v xml:space="preserve"> </v>
      </c>
      <c r="DC14" s="211" t="str">
        <f t="shared" si="59"/>
        <v xml:space="preserve"> </v>
      </c>
      <c r="DD14" s="175">
        <f t="shared" si="60"/>
        <v>0</v>
      </c>
      <c r="DE14" s="176" t="str">
        <f t="shared" si="61"/>
        <v xml:space="preserve"> </v>
      </c>
      <c r="DG14" s="172">
        <v>29</v>
      </c>
      <c r="DH14" s="224">
        <v>29</v>
      </c>
      <c r="DI14" s="173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/>
      <c r="DQ14" s="176" t="str">
        <f t="shared" si="62"/>
        <v xml:space="preserve"> </v>
      </c>
      <c r="DR14" s="216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4" t="str">
        <f t="shared" si="11"/>
        <v xml:space="preserve"> </v>
      </c>
      <c r="DX14" s="175" t="str">
        <f>IF(DT14=0," ",VLOOKUP(DT14,PROTOKOL!$A:$E,5,FALSE))</f>
        <v xml:space="preserve"> </v>
      </c>
      <c r="DY14" s="211" t="str">
        <f t="shared" si="63"/>
        <v xml:space="preserve"> </v>
      </c>
      <c r="DZ14" s="175">
        <f t="shared" si="64"/>
        <v>0</v>
      </c>
      <c r="EA14" s="176" t="str">
        <f t="shared" si="65"/>
        <v xml:space="preserve"> 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66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67"/>
        <v xml:space="preserve"> </v>
      </c>
      <c r="EV14" s="175">
        <f t="shared" si="68"/>
        <v>0</v>
      </c>
      <c r="EW14" s="176" t="str">
        <f t="shared" si="69"/>
        <v xml:space="preserve"> </v>
      </c>
      <c r="EY14" s="172">
        <v>29</v>
      </c>
      <c r="EZ14" s="224">
        <v>29</v>
      </c>
      <c r="FA14" s="173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/>
      <c r="FI14" s="176" t="str">
        <f t="shared" si="70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1"/>
        <v xml:space="preserve"> </v>
      </c>
      <c r="FR14" s="175">
        <f t="shared" si="72"/>
        <v>0</v>
      </c>
      <c r="FS14" s="176" t="str">
        <f t="shared" si="73"/>
        <v xml:space="preserve"> </v>
      </c>
      <c r="FU14" s="172">
        <v>29</v>
      </c>
      <c r="FV14" s="224">
        <v>29</v>
      </c>
      <c r="FW14" s="173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/>
      <c r="GE14" s="176" t="str">
        <f t="shared" si="74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5"/>
        <v xml:space="preserve"> </v>
      </c>
      <c r="GN14" s="175">
        <f t="shared" si="76"/>
        <v>0</v>
      </c>
      <c r="GO14" s="176" t="str">
        <f t="shared" si="77"/>
        <v xml:space="preserve"> </v>
      </c>
      <c r="GQ14" s="172">
        <v>29</v>
      </c>
      <c r="GR14" s="224">
        <v>29</v>
      </c>
      <c r="GS14" s="173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/>
      <c r="HA14" s="176" t="str">
        <f t="shared" si="78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79"/>
        <v xml:space="preserve"> </v>
      </c>
      <c r="HJ14" s="175">
        <f t="shared" si="80"/>
        <v>0</v>
      </c>
      <c r="HK14" s="176" t="str">
        <f t="shared" si="81"/>
        <v xml:space="preserve"> </v>
      </c>
      <c r="HM14" s="172">
        <v>29</v>
      </c>
      <c r="HN14" s="224">
        <v>29</v>
      </c>
      <c r="HO14" s="173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4" t="str">
        <f t="shared" si="20"/>
        <v xml:space="preserve"> </v>
      </c>
      <c r="HU14" s="211" t="str">
        <f>IF(HQ14=0," ",VLOOKUP(HQ14,PROTOKOL!$A:$E,5,FALSE))</f>
        <v xml:space="preserve"> </v>
      </c>
      <c r="HV14" s="175"/>
      <c r="HW14" s="176" t="str">
        <f t="shared" si="82"/>
        <v xml:space="preserve"> 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3"/>
        <v xml:space="preserve"> </v>
      </c>
      <c r="IF14" s="175">
        <f t="shared" si="84"/>
        <v>0</v>
      </c>
      <c r="IG14" s="176" t="str">
        <f t="shared" si="85"/>
        <v xml:space="preserve"> </v>
      </c>
      <c r="II14" s="172">
        <v>29</v>
      </c>
      <c r="IJ14" s="224">
        <v>29</v>
      </c>
      <c r="IK14" s="173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4" t="str">
        <f t="shared" si="22"/>
        <v xml:space="preserve"> </v>
      </c>
      <c r="IQ14" s="211" t="str">
        <f>IF(IM14=0," ",VLOOKUP(IM14,PROTOKOL!$A:$E,5,FALSE))</f>
        <v xml:space="preserve"> </v>
      </c>
      <c r="IR14" s="175"/>
      <c r="IS14" s="176" t="str">
        <f t="shared" si="86"/>
        <v xml:space="preserve"> 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87"/>
        <v xml:space="preserve"> </v>
      </c>
      <c r="JB14" s="175">
        <f t="shared" si="88"/>
        <v>0</v>
      </c>
      <c r="JC14" s="176" t="str">
        <f t="shared" si="89"/>
        <v xml:space="preserve"> </v>
      </c>
      <c r="JE14" s="172">
        <v>29</v>
      </c>
      <c r="JF14" s="224">
        <v>29</v>
      </c>
      <c r="JG14" s="173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/>
      <c r="JO14" s="176" t="str">
        <f t="shared" si="90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1"/>
        <v xml:space="preserve"> </v>
      </c>
      <c r="JX14" s="175">
        <f t="shared" si="92"/>
        <v>0</v>
      </c>
      <c r="JY14" s="176" t="str">
        <f t="shared" si="93"/>
        <v xml:space="preserve"> </v>
      </c>
      <c r="KA14" s="172">
        <v>29</v>
      </c>
      <c r="KB14" s="224">
        <v>29</v>
      </c>
      <c r="KC14" s="173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4" t="str">
        <f t="shared" si="26"/>
        <v xml:space="preserve"> </v>
      </c>
      <c r="KI14" s="211" t="str">
        <f>IF(KE14=0," ",VLOOKUP(KE14,PROTOKOL!$A:$E,5,FALSE))</f>
        <v xml:space="preserve"> </v>
      </c>
      <c r="KJ14" s="175"/>
      <c r="KK14" s="176" t="str">
        <f t="shared" si="125"/>
        <v xml:space="preserve"> 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4"/>
        <v xml:space="preserve"> </v>
      </c>
      <c r="KT14" s="175">
        <f t="shared" si="95"/>
        <v>0</v>
      </c>
      <c r="KU14" s="176" t="str">
        <f t="shared" si="96"/>
        <v xml:space="preserve"> </v>
      </c>
      <c r="KW14" s="172">
        <v>29</v>
      </c>
      <c r="KX14" s="224">
        <v>29</v>
      </c>
      <c r="KY14" s="173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/>
      <c r="LG14" s="176" t="str">
        <f t="shared" si="97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98"/>
        <v xml:space="preserve"> </v>
      </c>
      <c r="LP14" s="175">
        <f t="shared" si="99"/>
        <v>0</v>
      </c>
      <c r="LQ14" s="176" t="str">
        <f t="shared" si="100"/>
        <v xml:space="preserve"> </v>
      </c>
      <c r="LS14" s="172">
        <v>29</v>
      </c>
      <c r="LT14" s="224">
        <v>29</v>
      </c>
      <c r="LU14" s="173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4" t="str">
        <f t="shared" si="30"/>
        <v xml:space="preserve"> </v>
      </c>
      <c r="MA14" s="211" t="str">
        <f>IF(LW14=0," ",VLOOKUP(LW14,PROTOKOL!$A:$E,5,FALSE))</f>
        <v xml:space="preserve"> </v>
      </c>
      <c r="MB14" s="175"/>
      <c r="MC14" s="176" t="str">
        <f t="shared" si="101"/>
        <v xml:space="preserve"> 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2"/>
        <v xml:space="preserve"> </v>
      </c>
      <c r="ML14" s="175">
        <f t="shared" si="103"/>
        <v>0</v>
      </c>
      <c r="MM14" s="176" t="str">
        <f t="shared" si="104"/>
        <v xml:space="preserve"> </v>
      </c>
      <c r="MO14" s="172">
        <v>29</v>
      </c>
      <c r="MP14" s="224">
        <v>29</v>
      </c>
      <c r="MQ14" s="173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4" t="str">
        <f t="shared" si="32"/>
        <v xml:space="preserve"> </v>
      </c>
      <c r="MW14" s="211" t="str">
        <f>IF(MS14=0," ",VLOOKUP(MS14,PROTOKOL!$A:$E,5,FALSE))</f>
        <v xml:space="preserve"> </v>
      </c>
      <c r="MX14" s="175"/>
      <c r="MY14" s="176" t="str">
        <f t="shared" si="105"/>
        <v xml:space="preserve"> 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06"/>
        <v xml:space="preserve"> </v>
      </c>
      <c r="NH14" s="175">
        <f t="shared" si="107"/>
        <v>0</v>
      </c>
      <c r="NI14" s="176" t="str">
        <f t="shared" si="108"/>
        <v xml:space="preserve"> </v>
      </c>
      <c r="NK14" s="172">
        <v>29</v>
      </c>
      <c r="NL14" s="224">
        <v>29</v>
      </c>
      <c r="NM14" s="173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4" t="str">
        <f t="shared" si="34"/>
        <v xml:space="preserve"> </v>
      </c>
      <c r="NS14" s="211" t="str">
        <f>IF(NO14=0," ",VLOOKUP(NO14,PROTOKOL!$A:$E,5,FALSE))</f>
        <v xml:space="preserve"> </v>
      </c>
      <c r="NT14" s="175"/>
      <c r="NU14" s="176" t="str">
        <f t="shared" si="109"/>
        <v xml:space="preserve"> 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0"/>
        <v xml:space="preserve"> </v>
      </c>
      <c r="OD14" s="175">
        <f t="shared" si="111"/>
        <v>0</v>
      </c>
      <c r="OE14" s="176" t="str">
        <f t="shared" si="112"/>
        <v xml:space="preserve"> </v>
      </c>
      <c r="OG14" s="172">
        <v>29</v>
      </c>
      <c r="OH14" s="224">
        <v>29</v>
      </c>
      <c r="OI14" s="173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/>
      <c r="OQ14" s="176" t="str">
        <f t="shared" si="113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4"/>
        <v xml:space="preserve"> </v>
      </c>
      <c r="OZ14" s="175">
        <f t="shared" si="115"/>
        <v>0</v>
      </c>
      <c r="PA14" s="176" t="str">
        <f t="shared" si="116"/>
        <v xml:space="preserve"> </v>
      </c>
      <c r="PC14" s="172">
        <v>29</v>
      </c>
      <c r="PD14" s="224">
        <v>29</v>
      </c>
      <c r="PE14" s="173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/>
      <c r="PM14" s="176" t="str">
        <f t="shared" si="117"/>
        <v xml:space="preserve"> </v>
      </c>
      <c r="PN14" s="216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4" t="str">
        <f t="shared" si="39"/>
        <v xml:space="preserve"> </v>
      </c>
      <c r="PT14" s="175" t="str">
        <f>IF(PP14=0," ",VLOOKUP(PP14,PROTOKOL!$A:$E,5,FALSE))</f>
        <v xml:space="preserve"> </v>
      </c>
      <c r="PU14" s="211" t="str">
        <f t="shared" si="118"/>
        <v xml:space="preserve"> </v>
      </c>
      <c r="PV14" s="175">
        <f t="shared" si="119"/>
        <v>0</v>
      </c>
      <c r="PW14" s="176" t="str">
        <f t="shared" si="120"/>
        <v xml:space="preserve"> </v>
      </c>
      <c r="PY14" s="172">
        <v>29</v>
      </c>
      <c r="PZ14" s="224">
        <v>29</v>
      </c>
      <c r="QA14" s="173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/>
      <c r="QI14" s="176" t="str">
        <f t="shared" si="121"/>
        <v xml:space="preserve"> </v>
      </c>
      <c r="QJ14" s="216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4" t="str">
        <f t="shared" si="41"/>
        <v xml:space="preserve"> </v>
      </c>
      <c r="QP14" s="175" t="str">
        <f>IF(QL14=0," ",VLOOKUP(QL14,PROTOKOL!$A:$E,5,FALSE))</f>
        <v xml:space="preserve"> </v>
      </c>
      <c r="QQ14" s="211" t="str">
        <f t="shared" si="122"/>
        <v xml:space="preserve"> </v>
      </c>
      <c r="QR14" s="175">
        <f t="shared" si="123"/>
        <v>0</v>
      </c>
      <c r="QS14" s="176" t="str">
        <f t="shared" si="124"/>
        <v xml:space="preserve"> </v>
      </c>
    </row>
    <row r="15" spans="1:461" ht="13.8" hidden="1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/>
      <c r="K15" s="176" t="str">
        <f t="shared" si="42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3"/>
        <v xml:space="preserve"> </v>
      </c>
      <c r="T15" s="175">
        <f t="shared" si="44"/>
        <v>0</v>
      </c>
      <c r="U15" s="176" t="str">
        <f t="shared" si="45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/>
      <c r="AG15" s="176" t="str">
        <f t="shared" si="46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47"/>
        <v xml:space="preserve"> </v>
      </c>
      <c r="AP15" s="175">
        <f t="shared" si="48"/>
        <v>0</v>
      </c>
      <c r="AQ15" s="176" t="str">
        <f t="shared" si="49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/>
      <c r="BC15" s="176" t="str">
        <f t="shared" si="50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1"/>
        <v xml:space="preserve"> </v>
      </c>
      <c r="BL15" s="175">
        <f t="shared" si="52"/>
        <v>0</v>
      </c>
      <c r="BM15" s="176" t="str">
        <f t="shared" si="53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/>
      <c r="BY15" s="176" t="str">
        <f t="shared" si="54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5"/>
        <v xml:space="preserve"> </v>
      </c>
      <c r="CH15" s="175">
        <f t="shared" si="56"/>
        <v>0</v>
      </c>
      <c r="CI15" s="176" t="str">
        <f t="shared" si="57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/>
      <c r="CU15" s="176" t="str">
        <f t="shared" si="58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59"/>
        <v xml:space="preserve"> </v>
      </c>
      <c r="DD15" s="175">
        <f t="shared" si="60"/>
        <v>0</v>
      </c>
      <c r="DE15" s="176" t="str">
        <f t="shared" si="61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/>
      <c r="DQ15" s="176" t="str">
        <f t="shared" si="62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3"/>
        <v xml:space="preserve"> </v>
      </c>
      <c r="DZ15" s="175">
        <f t="shared" si="64"/>
        <v>0</v>
      </c>
      <c r="EA15" s="176" t="str">
        <f t="shared" si="65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66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67"/>
        <v xml:space="preserve"> </v>
      </c>
      <c r="EV15" s="175">
        <f t="shared" si="68"/>
        <v>0</v>
      </c>
      <c r="EW15" s="176" t="str">
        <f t="shared" si="69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/>
      <c r="FI15" s="176" t="str">
        <f t="shared" si="70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1"/>
        <v xml:space="preserve"> </v>
      </c>
      <c r="FR15" s="175">
        <f t="shared" si="72"/>
        <v>0</v>
      </c>
      <c r="FS15" s="176" t="str">
        <f t="shared" si="73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/>
      <c r="GE15" s="176" t="str">
        <f t="shared" si="74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5"/>
        <v xml:space="preserve"> </v>
      </c>
      <c r="GN15" s="175">
        <f t="shared" si="76"/>
        <v>0</v>
      </c>
      <c r="GO15" s="176" t="str">
        <f t="shared" si="77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/>
      <c r="HA15" s="176" t="str">
        <f t="shared" si="78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79"/>
        <v xml:space="preserve"> </v>
      </c>
      <c r="HJ15" s="175">
        <f t="shared" si="80"/>
        <v>0</v>
      </c>
      <c r="HK15" s="176" t="str">
        <f t="shared" si="81"/>
        <v xml:space="preserve"> </v>
      </c>
      <c r="HM15" s="172">
        <v>29</v>
      </c>
      <c r="HN15" s="225"/>
      <c r="HO15" s="173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4" t="str">
        <f t="shared" si="20"/>
        <v xml:space="preserve"> </v>
      </c>
      <c r="HU15" s="211" t="str">
        <f>IF(HQ15=0," ",VLOOKUP(HQ15,PROTOKOL!$A:$E,5,FALSE))</f>
        <v xml:space="preserve"> </v>
      </c>
      <c r="HV15" s="175"/>
      <c r="HW15" s="176" t="str">
        <f t="shared" si="82"/>
        <v xml:space="preserve"> 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3"/>
        <v xml:space="preserve"> </v>
      </c>
      <c r="IF15" s="175">
        <f t="shared" si="84"/>
        <v>0</v>
      </c>
      <c r="IG15" s="176" t="str">
        <f t="shared" si="85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/>
      <c r="IS15" s="176" t="str">
        <f t="shared" si="86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87"/>
        <v xml:space="preserve"> </v>
      </c>
      <c r="JB15" s="175">
        <f t="shared" si="88"/>
        <v>0</v>
      </c>
      <c r="JC15" s="176" t="str">
        <f t="shared" si="89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/>
      <c r="JO15" s="176" t="str">
        <f t="shared" si="90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1"/>
        <v xml:space="preserve"> </v>
      </c>
      <c r="JX15" s="175">
        <f t="shared" si="92"/>
        <v>0</v>
      </c>
      <c r="JY15" s="176" t="str">
        <f t="shared" si="93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/>
      <c r="KK15" s="176" t="str">
        <f t="shared" si="125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4"/>
        <v xml:space="preserve"> </v>
      </c>
      <c r="KT15" s="175">
        <f t="shared" si="95"/>
        <v>0</v>
      </c>
      <c r="KU15" s="176" t="str">
        <f t="shared" si="96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/>
      <c r="LG15" s="176" t="str">
        <f t="shared" si="97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98"/>
        <v xml:space="preserve"> </v>
      </c>
      <c r="LP15" s="175">
        <f t="shared" si="99"/>
        <v>0</v>
      </c>
      <c r="LQ15" s="176" t="str">
        <f t="shared" si="100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/>
      <c r="MC15" s="176" t="str">
        <f t="shared" si="101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2"/>
        <v xml:space="preserve"> </v>
      </c>
      <c r="ML15" s="175">
        <f t="shared" si="103"/>
        <v>0</v>
      </c>
      <c r="MM15" s="176" t="str">
        <f t="shared" si="104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/>
      <c r="MY15" s="176" t="str">
        <f t="shared" si="105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06"/>
        <v xml:space="preserve"> </v>
      </c>
      <c r="NH15" s="175">
        <f t="shared" si="107"/>
        <v>0</v>
      </c>
      <c r="NI15" s="176" t="str">
        <f t="shared" si="108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/>
      <c r="NU15" s="176" t="str">
        <f t="shared" si="109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0"/>
        <v xml:space="preserve"> </v>
      </c>
      <c r="OD15" s="175">
        <f t="shared" si="111"/>
        <v>0</v>
      </c>
      <c r="OE15" s="176" t="str">
        <f t="shared" si="112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/>
      <c r="OQ15" s="176" t="str">
        <f t="shared" si="113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4"/>
        <v xml:space="preserve"> </v>
      </c>
      <c r="OZ15" s="175">
        <f t="shared" si="115"/>
        <v>0</v>
      </c>
      <c r="PA15" s="176" t="str">
        <f t="shared" si="116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/>
      <c r="PM15" s="176" t="str">
        <f t="shared" si="117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18"/>
        <v xml:space="preserve"> </v>
      </c>
      <c r="PV15" s="175">
        <f t="shared" si="119"/>
        <v>0</v>
      </c>
      <c r="PW15" s="176" t="str">
        <f t="shared" si="120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/>
      <c r="QI15" s="176" t="str">
        <f t="shared" si="121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2"/>
        <v xml:space="preserve"> </v>
      </c>
      <c r="QR15" s="175">
        <f t="shared" si="123"/>
        <v>0</v>
      </c>
      <c r="QS15" s="176" t="str">
        <f t="shared" si="124"/>
        <v xml:space="preserve"> </v>
      </c>
    </row>
    <row r="16" spans="1:461" ht="13.8" hidden="1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/>
      <c r="K16" s="176" t="str">
        <f t="shared" si="42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3"/>
        <v xml:space="preserve"> </v>
      </c>
      <c r="T16" s="175">
        <f t="shared" si="44"/>
        <v>0</v>
      </c>
      <c r="U16" s="176" t="str">
        <f t="shared" si="45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/>
      <c r="AG16" s="176" t="str">
        <f t="shared" si="46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47"/>
        <v xml:space="preserve"> </v>
      </c>
      <c r="AP16" s="175">
        <f t="shared" si="48"/>
        <v>0</v>
      </c>
      <c r="AQ16" s="176" t="str">
        <f t="shared" si="49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/>
      <c r="BC16" s="176" t="str">
        <f t="shared" si="50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1"/>
        <v xml:space="preserve"> </v>
      </c>
      <c r="BL16" s="175">
        <f t="shared" si="52"/>
        <v>0</v>
      </c>
      <c r="BM16" s="176" t="str">
        <f t="shared" si="53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/>
      <c r="BY16" s="176" t="str">
        <f t="shared" si="54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5"/>
        <v xml:space="preserve"> </v>
      </c>
      <c r="CH16" s="175">
        <f t="shared" si="56"/>
        <v>0</v>
      </c>
      <c r="CI16" s="176" t="str">
        <f t="shared" si="57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/>
      <c r="CU16" s="176" t="str">
        <f t="shared" si="58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59"/>
        <v xml:space="preserve"> </v>
      </c>
      <c r="DD16" s="175">
        <f t="shared" si="60"/>
        <v>0</v>
      </c>
      <c r="DE16" s="176" t="str">
        <f t="shared" si="61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/>
      <c r="DQ16" s="176" t="str">
        <f t="shared" si="62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3"/>
        <v xml:space="preserve"> </v>
      </c>
      <c r="DZ16" s="175">
        <f t="shared" si="64"/>
        <v>0</v>
      </c>
      <c r="EA16" s="176" t="str">
        <f t="shared" si="65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66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67"/>
        <v xml:space="preserve"> </v>
      </c>
      <c r="EV16" s="175">
        <f t="shared" si="68"/>
        <v>0</v>
      </c>
      <c r="EW16" s="176" t="str">
        <f t="shared" si="69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/>
      <c r="FI16" s="176" t="str">
        <f t="shared" si="70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1"/>
        <v xml:space="preserve"> </v>
      </c>
      <c r="FR16" s="175">
        <f t="shared" si="72"/>
        <v>0</v>
      </c>
      <c r="FS16" s="176" t="str">
        <f t="shared" si="73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/>
      <c r="GE16" s="176" t="str">
        <f t="shared" si="74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5"/>
        <v xml:space="preserve"> </v>
      </c>
      <c r="GN16" s="175">
        <f t="shared" si="76"/>
        <v>0</v>
      </c>
      <c r="GO16" s="176" t="str">
        <f t="shared" si="77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/>
      <c r="HA16" s="176" t="str">
        <f t="shared" si="78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79"/>
        <v xml:space="preserve"> </v>
      </c>
      <c r="HJ16" s="175">
        <f t="shared" si="80"/>
        <v>0</v>
      </c>
      <c r="HK16" s="176" t="str">
        <f t="shared" si="81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/>
      <c r="HW16" s="176" t="str">
        <f t="shared" si="82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3"/>
        <v xml:space="preserve"> </v>
      </c>
      <c r="IF16" s="175">
        <f t="shared" si="84"/>
        <v>0</v>
      </c>
      <c r="IG16" s="176" t="str">
        <f t="shared" si="85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/>
      <c r="IS16" s="176" t="str">
        <f t="shared" si="86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87"/>
        <v xml:space="preserve"> </v>
      </c>
      <c r="JB16" s="175">
        <f t="shared" si="88"/>
        <v>0</v>
      </c>
      <c r="JC16" s="176" t="str">
        <f t="shared" si="89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/>
      <c r="JO16" s="176" t="str">
        <f t="shared" si="90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1"/>
        <v xml:space="preserve"> </v>
      </c>
      <c r="JX16" s="175">
        <f t="shared" si="92"/>
        <v>0</v>
      </c>
      <c r="JY16" s="176" t="str">
        <f t="shared" si="93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/>
      <c r="KK16" s="176" t="str">
        <f t="shared" si="125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4"/>
        <v xml:space="preserve"> </v>
      </c>
      <c r="KT16" s="175">
        <f t="shared" si="95"/>
        <v>0</v>
      </c>
      <c r="KU16" s="176" t="str">
        <f t="shared" si="96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/>
      <c r="LG16" s="176" t="str">
        <f t="shared" si="97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98"/>
        <v xml:space="preserve"> </v>
      </c>
      <c r="LP16" s="175">
        <f t="shared" si="99"/>
        <v>0</v>
      </c>
      <c r="LQ16" s="176" t="str">
        <f t="shared" si="100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/>
      <c r="MC16" s="176" t="str">
        <f t="shared" si="101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2"/>
        <v xml:space="preserve"> </v>
      </c>
      <c r="ML16" s="175">
        <f t="shared" si="103"/>
        <v>0</v>
      </c>
      <c r="MM16" s="176" t="str">
        <f t="shared" si="104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/>
      <c r="MY16" s="176" t="str">
        <f t="shared" si="105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06"/>
        <v xml:space="preserve"> </v>
      </c>
      <c r="NH16" s="175">
        <f t="shared" si="107"/>
        <v>0</v>
      </c>
      <c r="NI16" s="176" t="str">
        <f t="shared" si="108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/>
      <c r="NU16" s="176" t="str">
        <f t="shared" si="109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0"/>
        <v xml:space="preserve"> </v>
      </c>
      <c r="OD16" s="175">
        <f t="shared" si="111"/>
        <v>0</v>
      </c>
      <c r="OE16" s="176" t="str">
        <f t="shared" si="112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/>
      <c r="OQ16" s="176" t="str">
        <f t="shared" si="113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4"/>
        <v xml:space="preserve"> </v>
      </c>
      <c r="OZ16" s="175">
        <f t="shared" si="115"/>
        <v>0</v>
      </c>
      <c r="PA16" s="176" t="str">
        <f t="shared" si="116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/>
      <c r="PM16" s="176" t="str">
        <f t="shared" si="117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18"/>
        <v xml:space="preserve"> </v>
      </c>
      <c r="PV16" s="175">
        <f t="shared" si="119"/>
        <v>0</v>
      </c>
      <c r="PW16" s="176" t="str">
        <f t="shared" si="120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/>
      <c r="QI16" s="176" t="str">
        <f t="shared" si="121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2"/>
        <v xml:space="preserve"> </v>
      </c>
      <c r="QR16" s="175">
        <f t="shared" si="123"/>
        <v>0</v>
      </c>
      <c r="QS16" s="176" t="str">
        <f t="shared" si="124"/>
        <v xml:space="preserve"> </v>
      </c>
    </row>
    <row r="17" spans="1:461" ht="13.8" hidden="1">
      <c r="A17" s="172">
        <v>30</v>
      </c>
      <c r="B17" s="224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2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4"/>
        <v>0</v>
      </c>
      <c r="U17" s="176" t="str">
        <f t="shared" si="45"/>
        <v xml:space="preserve"> </v>
      </c>
      <c r="W17" s="172">
        <v>30</v>
      </c>
      <c r="X17" s="224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46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48"/>
        <v>0</v>
      </c>
      <c r="AQ17" s="176" t="str">
        <f t="shared" si="49"/>
        <v xml:space="preserve"> </v>
      </c>
      <c r="AS17" s="172">
        <v>30</v>
      </c>
      <c r="AT17" s="224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0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2"/>
        <v>0</v>
      </c>
      <c r="BM17" s="176" t="str">
        <f t="shared" si="53"/>
        <v xml:space="preserve"> </v>
      </c>
      <c r="BO17" s="172">
        <v>30</v>
      </c>
      <c r="BP17" s="224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4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56"/>
        <v>0</v>
      </c>
      <c r="CI17" s="176" t="str">
        <f t="shared" si="57"/>
        <v xml:space="preserve"> </v>
      </c>
      <c r="CK17" s="172">
        <v>30</v>
      </c>
      <c r="CL17" s="224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58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0"/>
        <v>0</v>
      </c>
      <c r="DE17" s="176" t="str">
        <f t="shared" si="61"/>
        <v xml:space="preserve"> </v>
      </c>
      <c r="DG17" s="172">
        <v>30</v>
      </c>
      <c r="DH17" s="224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2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4"/>
        <v>0</v>
      </c>
      <c r="EA17" s="176" t="str">
        <f t="shared" si="65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66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68"/>
        <v>0</v>
      </c>
      <c r="EW17" s="176" t="str">
        <f t="shared" si="69"/>
        <v xml:space="preserve"> </v>
      </c>
      <c r="EY17" s="172">
        <v>30</v>
      </c>
      <c r="EZ17" s="224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0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2"/>
        <v>0</v>
      </c>
      <c r="FS17" s="176" t="str">
        <f t="shared" si="73"/>
        <v xml:space="preserve"> </v>
      </c>
      <c r="FU17" s="172">
        <v>30</v>
      </c>
      <c r="FV17" s="224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4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76"/>
        <v>0</v>
      </c>
      <c r="GO17" s="176" t="str">
        <f t="shared" si="77"/>
        <v xml:space="preserve"> </v>
      </c>
      <c r="GQ17" s="172">
        <v>30</v>
      </c>
      <c r="GR17" s="224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78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0"/>
        <v>0</v>
      </c>
      <c r="HK17" s="176" t="str">
        <f t="shared" si="81"/>
        <v xml:space="preserve"> </v>
      </c>
      <c r="HM17" s="172">
        <v>30</v>
      </c>
      <c r="HN17" s="224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2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4"/>
        <v>0</v>
      </c>
      <c r="IG17" s="176" t="str">
        <f t="shared" si="85"/>
        <v xml:space="preserve"> </v>
      </c>
      <c r="II17" s="172">
        <v>30</v>
      </c>
      <c r="IJ17" s="224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86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88"/>
        <v>0</v>
      </c>
      <c r="JC17" s="176" t="str">
        <f t="shared" si="89"/>
        <v xml:space="preserve"> </v>
      </c>
      <c r="JE17" s="172">
        <v>30</v>
      </c>
      <c r="JF17" s="224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0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2"/>
        <v>0</v>
      </c>
      <c r="JY17" s="176" t="str">
        <f t="shared" si="93"/>
        <v xml:space="preserve"> </v>
      </c>
      <c r="KA17" s="172">
        <v>30</v>
      </c>
      <c r="KB17" s="224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125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95"/>
        <v>0</v>
      </c>
      <c r="KU17" s="176" t="str">
        <f t="shared" si="96"/>
        <v xml:space="preserve"> </v>
      </c>
      <c r="KW17" s="172">
        <v>30</v>
      </c>
      <c r="KX17" s="224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97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99"/>
        <v>0</v>
      </c>
      <c r="LQ17" s="176" t="str">
        <f t="shared" si="100"/>
        <v xml:space="preserve"> </v>
      </c>
      <c r="LS17" s="172">
        <v>30</v>
      </c>
      <c r="LT17" s="224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1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3"/>
        <v>0</v>
      </c>
      <c r="MM17" s="176" t="str">
        <f t="shared" si="104"/>
        <v xml:space="preserve"> </v>
      </c>
      <c r="MO17" s="172">
        <v>30</v>
      </c>
      <c r="MP17" s="224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05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07"/>
        <v>0</v>
      </c>
      <c r="NI17" s="176" t="str">
        <f t="shared" si="108"/>
        <v xml:space="preserve"> </v>
      </c>
      <c r="NK17" s="172">
        <v>30</v>
      </c>
      <c r="NL17" s="224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09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1"/>
        <v>0</v>
      </c>
      <c r="OE17" s="176" t="str">
        <f t="shared" si="112"/>
        <v xml:space="preserve"> </v>
      </c>
      <c r="OG17" s="172">
        <v>30</v>
      </c>
      <c r="OH17" s="224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3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15"/>
        <v>0</v>
      </c>
      <c r="PA17" s="176" t="str">
        <f t="shared" si="116"/>
        <v xml:space="preserve"> </v>
      </c>
      <c r="PC17" s="172">
        <v>30</v>
      </c>
      <c r="PD17" s="224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17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19"/>
        <v>0</v>
      </c>
      <c r="PW17" s="176" t="str">
        <f t="shared" si="120"/>
        <v xml:space="preserve"> </v>
      </c>
      <c r="PY17" s="172">
        <v>30</v>
      </c>
      <c r="PZ17" s="224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1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3"/>
        <v>0</v>
      </c>
      <c r="QS17" s="176" t="str">
        <f t="shared" si="124"/>
        <v xml:space="preserve"> </v>
      </c>
    </row>
    <row r="18" spans="1:461" ht="13.8" hidden="1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2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3"/>
        <v xml:space="preserve"> </v>
      </c>
      <c r="T18" s="175">
        <f t="shared" si="44"/>
        <v>0</v>
      </c>
      <c r="U18" s="176" t="str">
        <f t="shared" si="45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46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26">IF(AJ18=0," ",(AM18*AN18))</f>
        <v xml:space="preserve"> </v>
      </c>
      <c r="AP18" s="175">
        <f t="shared" si="48"/>
        <v>0</v>
      </c>
      <c r="AQ18" s="176" t="str">
        <f t="shared" si="49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0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27">IF(BF18=0," ",(BI18*BJ18))</f>
        <v xml:space="preserve"> </v>
      </c>
      <c r="BL18" s="175">
        <f t="shared" si="52"/>
        <v>0</v>
      </c>
      <c r="BM18" s="176" t="str">
        <f t="shared" si="53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4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28">IF(CB18=0," ",(CE18*CF18))</f>
        <v xml:space="preserve"> </v>
      </c>
      <c r="CH18" s="175">
        <f t="shared" si="56"/>
        <v>0</v>
      </c>
      <c r="CI18" s="176" t="str">
        <f t="shared" si="57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58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29">IF(CX18=0," ",(DA18*DB18))</f>
        <v xml:space="preserve"> </v>
      </c>
      <c r="DD18" s="175">
        <f t="shared" si="60"/>
        <v>0</v>
      </c>
      <c r="DE18" s="176" t="str">
        <f t="shared" si="61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2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30">IF(DT18=0," ",(DW18*DX18))</f>
        <v xml:space="preserve"> </v>
      </c>
      <c r="DZ18" s="175">
        <f t="shared" si="64"/>
        <v>0</v>
      </c>
      <c r="EA18" s="176" t="str">
        <f t="shared" si="65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66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31">IF(EP18=0," ",(ES18*ET18))</f>
        <v xml:space="preserve"> </v>
      </c>
      <c r="EV18" s="175">
        <f t="shared" si="68"/>
        <v>0</v>
      </c>
      <c r="EW18" s="176" t="str">
        <f t="shared" si="69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0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32">IF(FL18=0," ",(FO18*FP18))</f>
        <v xml:space="preserve"> </v>
      </c>
      <c r="FR18" s="175">
        <f t="shared" si="72"/>
        <v>0</v>
      </c>
      <c r="FS18" s="176" t="str">
        <f t="shared" si="73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4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33">IF(GH18=0," ",(GK18*GL18))</f>
        <v xml:space="preserve"> </v>
      </c>
      <c r="GN18" s="175">
        <f t="shared" si="76"/>
        <v>0</v>
      </c>
      <c r="GO18" s="176" t="str">
        <f t="shared" si="77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78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34">IF(HD18=0," ",(HG18*HH18))</f>
        <v xml:space="preserve"> </v>
      </c>
      <c r="HJ18" s="175">
        <f t="shared" si="80"/>
        <v>0</v>
      </c>
      <c r="HK18" s="176" t="str">
        <f t="shared" si="81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2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35">IF(HZ18=0," ",(IC18*ID18))</f>
        <v xml:space="preserve"> </v>
      </c>
      <c r="IF18" s="175">
        <f t="shared" si="84"/>
        <v>0</v>
      </c>
      <c r="IG18" s="176" t="str">
        <f t="shared" si="85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86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36">IF(IV18=0," ",(IY18*IZ18))</f>
        <v xml:space="preserve"> </v>
      </c>
      <c r="JB18" s="175">
        <f t="shared" si="88"/>
        <v>0</v>
      </c>
      <c r="JC18" s="176" t="str">
        <f t="shared" si="89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0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37">IF(JR18=0," ",(JU18*JV18))</f>
        <v xml:space="preserve"> </v>
      </c>
      <c r="JX18" s="175">
        <f t="shared" si="92"/>
        <v>0</v>
      </c>
      <c r="JY18" s="176" t="str">
        <f t="shared" si="93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125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38">IF(KN18=0," ",(KQ18*KR18))</f>
        <v xml:space="preserve"> </v>
      </c>
      <c r="KT18" s="175">
        <f t="shared" si="95"/>
        <v>0</v>
      </c>
      <c r="KU18" s="176" t="str">
        <f t="shared" si="96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97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39">IF(LJ18=0," ",(LM18*LN18))</f>
        <v xml:space="preserve"> </v>
      </c>
      <c r="LP18" s="175">
        <f t="shared" si="99"/>
        <v>0</v>
      </c>
      <c r="LQ18" s="176" t="str">
        <f t="shared" si="100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1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40">IF(MF18=0," ",(MI18*MJ18))</f>
        <v xml:space="preserve"> </v>
      </c>
      <c r="ML18" s="175">
        <f t="shared" si="103"/>
        <v>0</v>
      </c>
      <c r="MM18" s="176" t="str">
        <f t="shared" si="104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05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41">IF(NB18=0," ",(NE18*NF18))</f>
        <v xml:space="preserve"> </v>
      </c>
      <c r="NH18" s="175">
        <f t="shared" si="107"/>
        <v>0</v>
      </c>
      <c r="NI18" s="176" t="str">
        <f t="shared" si="108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09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42">IF(NX18=0," ",(OA18*OB18))</f>
        <v xml:space="preserve"> </v>
      </c>
      <c r="OD18" s="175">
        <f t="shared" si="111"/>
        <v>0</v>
      </c>
      <c r="OE18" s="176" t="str">
        <f t="shared" si="112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3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43">IF(OT18=0," ",(OW18*OX18))</f>
        <v xml:space="preserve"> </v>
      </c>
      <c r="OZ18" s="175">
        <f t="shared" si="115"/>
        <v>0</v>
      </c>
      <c r="PA18" s="176" t="str">
        <f t="shared" si="116"/>
        <v xml:space="preserve"> 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17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44">IF(PP18=0," ",(PS18*PT18))</f>
        <v xml:space="preserve"> </v>
      </c>
      <c r="PV18" s="175">
        <f t="shared" si="119"/>
        <v>0</v>
      </c>
      <c r="PW18" s="176" t="str">
        <f t="shared" si="120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1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45">IF(QL18=0," ",(QO18*QP18))</f>
        <v xml:space="preserve"> </v>
      </c>
      <c r="QR18" s="175">
        <f t="shared" si="123"/>
        <v>0</v>
      </c>
      <c r="QS18" s="176" t="str">
        <f t="shared" si="124"/>
        <v xml:space="preserve"> </v>
      </c>
    </row>
    <row r="19" spans="1:461" ht="13.8" hidden="1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2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3"/>
        <v xml:space="preserve"> </v>
      </c>
      <c r="T19" s="175">
        <f t="shared" si="44"/>
        <v>0</v>
      </c>
      <c r="U19" s="176" t="str">
        <f t="shared" si="45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46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26"/>
        <v xml:space="preserve"> </v>
      </c>
      <c r="AP19" s="175">
        <f t="shared" si="48"/>
        <v>0</v>
      </c>
      <c r="AQ19" s="176" t="str">
        <f t="shared" si="49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0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27"/>
        <v xml:space="preserve"> </v>
      </c>
      <c r="BL19" s="175">
        <f t="shared" si="52"/>
        <v>0</v>
      </c>
      <c r="BM19" s="176" t="str">
        <f t="shared" si="53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4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28"/>
        <v xml:space="preserve"> </v>
      </c>
      <c r="CH19" s="175">
        <f t="shared" si="56"/>
        <v>0</v>
      </c>
      <c r="CI19" s="176" t="str">
        <f t="shared" si="57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58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29"/>
        <v xml:space="preserve"> </v>
      </c>
      <c r="DD19" s="175">
        <f t="shared" si="60"/>
        <v>0</v>
      </c>
      <c r="DE19" s="176" t="str">
        <f t="shared" si="61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2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30"/>
        <v xml:space="preserve"> </v>
      </c>
      <c r="DZ19" s="175">
        <f t="shared" si="64"/>
        <v>0</v>
      </c>
      <c r="EA19" s="176" t="str">
        <f t="shared" si="65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66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31"/>
        <v xml:space="preserve"> </v>
      </c>
      <c r="EV19" s="175">
        <f t="shared" si="68"/>
        <v>0</v>
      </c>
      <c r="EW19" s="176" t="str">
        <f t="shared" si="69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0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32"/>
        <v xml:space="preserve"> </v>
      </c>
      <c r="FR19" s="175">
        <f t="shared" si="72"/>
        <v>0</v>
      </c>
      <c r="FS19" s="176" t="str">
        <f t="shared" si="73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4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33"/>
        <v xml:space="preserve"> </v>
      </c>
      <c r="GN19" s="175">
        <f t="shared" si="76"/>
        <v>0</v>
      </c>
      <c r="GO19" s="176" t="str">
        <f t="shared" si="77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78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34"/>
        <v xml:space="preserve"> </v>
      </c>
      <c r="HJ19" s="175">
        <f t="shared" si="80"/>
        <v>0</v>
      </c>
      <c r="HK19" s="176" t="str">
        <f t="shared" si="81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2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35"/>
        <v xml:space="preserve"> </v>
      </c>
      <c r="IF19" s="175">
        <f t="shared" si="84"/>
        <v>0</v>
      </c>
      <c r="IG19" s="176" t="str">
        <f t="shared" si="85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86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36"/>
        <v xml:space="preserve"> </v>
      </c>
      <c r="JB19" s="175">
        <f t="shared" si="88"/>
        <v>0</v>
      </c>
      <c r="JC19" s="176" t="str">
        <f t="shared" si="89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0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37"/>
        <v xml:space="preserve"> </v>
      </c>
      <c r="JX19" s="175">
        <f t="shared" si="92"/>
        <v>0</v>
      </c>
      <c r="JY19" s="176" t="str">
        <f t="shared" si="93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125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38"/>
        <v xml:space="preserve"> </v>
      </c>
      <c r="KT19" s="175">
        <f t="shared" si="95"/>
        <v>0</v>
      </c>
      <c r="KU19" s="176" t="str">
        <f t="shared" si="96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97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39"/>
        <v xml:space="preserve"> </v>
      </c>
      <c r="LP19" s="175">
        <f t="shared" si="99"/>
        <v>0</v>
      </c>
      <c r="LQ19" s="176" t="str">
        <f t="shared" si="100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1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40"/>
        <v xml:space="preserve"> </v>
      </c>
      <c r="ML19" s="175">
        <f t="shared" si="103"/>
        <v>0</v>
      </c>
      <c r="MM19" s="176" t="str">
        <f t="shared" si="104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05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41"/>
        <v xml:space="preserve"> </v>
      </c>
      <c r="NH19" s="175">
        <f t="shared" si="107"/>
        <v>0</v>
      </c>
      <c r="NI19" s="176" t="str">
        <f t="shared" si="108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09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42"/>
        <v xml:space="preserve"> </v>
      </c>
      <c r="OD19" s="175">
        <f t="shared" si="111"/>
        <v>0</v>
      </c>
      <c r="OE19" s="176" t="str">
        <f t="shared" si="112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3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43"/>
        <v xml:space="preserve"> </v>
      </c>
      <c r="OZ19" s="175">
        <f t="shared" si="115"/>
        <v>0</v>
      </c>
      <c r="PA19" s="176" t="str">
        <f t="shared" si="116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17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44"/>
        <v xml:space="preserve"> </v>
      </c>
      <c r="PV19" s="175">
        <f t="shared" si="119"/>
        <v>0</v>
      </c>
      <c r="PW19" s="176" t="str">
        <f t="shared" si="120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1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45"/>
        <v xml:space="preserve"> </v>
      </c>
      <c r="QR19" s="175">
        <f t="shared" si="123"/>
        <v>0</v>
      </c>
      <c r="QS19" s="176" t="str">
        <f t="shared" si="124"/>
        <v xml:space="preserve"> </v>
      </c>
    </row>
    <row r="20" spans="1:461" ht="13.8" hidden="1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2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3"/>
        <v xml:space="preserve"> </v>
      </c>
      <c r="T20" s="175">
        <f t="shared" si="44"/>
        <v>0</v>
      </c>
      <c r="U20" s="176" t="str">
        <f t="shared" si="45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46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26"/>
        <v xml:space="preserve"> </v>
      </c>
      <c r="AP20" s="175">
        <f t="shared" si="48"/>
        <v>0</v>
      </c>
      <c r="AQ20" s="176" t="str">
        <f t="shared" si="49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0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27"/>
        <v xml:space="preserve"> </v>
      </c>
      <c r="BL20" s="175">
        <f t="shared" si="52"/>
        <v>0</v>
      </c>
      <c r="BM20" s="176" t="str">
        <f t="shared" si="53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4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28"/>
        <v xml:space="preserve"> </v>
      </c>
      <c r="CH20" s="175">
        <f t="shared" si="56"/>
        <v>0</v>
      </c>
      <c r="CI20" s="176" t="str">
        <f t="shared" si="57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58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29"/>
        <v xml:space="preserve"> </v>
      </c>
      <c r="DD20" s="175">
        <f t="shared" si="60"/>
        <v>0</v>
      </c>
      <c r="DE20" s="176" t="str">
        <f t="shared" si="61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2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30"/>
        <v xml:space="preserve"> </v>
      </c>
      <c r="DZ20" s="175">
        <f t="shared" si="64"/>
        <v>0</v>
      </c>
      <c r="EA20" s="176" t="str">
        <f t="shared" si="65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66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31"/>
        <v xml:space="preserve"> </v>
      </c>
      <c r="EV20" s="175">
        <f t="shared" si="68"/>
        <v>0</v>
      </c>
      <c r="EW20" s="176" t="str">
        <f t="shared" si="69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0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32"/>
        <v xml:space="preserve"> </v>
      </c>
      <c r="FR20" s="175">
        <f t="shared" si="72"/>
        <v>0</v>
      </c>
      <c r="FS20" s="176" t="str">
        <f t="shared" si="73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4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33"/>
        <v xml:space="preserve"> </v>
      </c>
      <c r="GN20" s="175">
        <f t="shared" si="76"/>
        <v>0</v>
      </c>
      <c r="GO20" s="176" t="str">
        <f t="shared" si="77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78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34"/>
        <v xml:space="preserve"> </v>
      </c>
      <c r="HJ20" s="175">
        <f t="shared" si="80"/>
        <v>0</v>
      </c>
      <c r="HK20" s="176" t="str">
        <f t="shared" si="81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2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35"/>
        <v xml:space="preserve"> </v>
      </c>
      <c r="IF20" s="175">
        <f t="shared" si="84"/>
        <v>0</v>
      </c>
      <c r="IG20" s="176" t="str">
        <f t="shared" si="85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86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36"/>
        <v xml:space="preserve"> </v>
      </c>
      <c r="JB20" s="175">
        <f t="shared" si="88"/>
        <v>0</v>
      </c>
      <c r="JC20" s="176" t="str">
        <f t="shared" si="89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0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37"/>
        <v xml:space="preserve"> </v>
      </c>
      <c r="JX20" s="175">
        <f t="shared" si="92"/>
        <v>0</v>
      </c>
      <c r="JY20" s="176" t="str">
        <f t="shared" si="93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125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38"/>
        <v xml:space="preserve"> </v>
      </c>
      <c r="KT20" s="175">
        <f t="shared" si="95"/>
        <v>0</v>
      </c>
      <c r="KU20" s="176" t="str">
        <f t="shared" si="96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97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39"/>
        <v xml:space="preserve"> </v>
      </c>
      <c r="LP20" s="175">
        <f t="shared" si="99"/>
        <v>0</v>
      </c>
      <c r="LQ20" s="176" t="str">
        <f t="shared" si="100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1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40"/>
        <v xml:space="preserve"> </v>
      </c>
      <c r="ML20" s="175">
        <f t="shared" si="103"/>
        <v>0</v>
      </c>
      <c r="MM20" s="176" t="str">
        <f t="shared" si="104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05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41"/>
        <v xml:space="preserve"> </v>
      </c>
      <c r="NH20" s="175">
        <f t="shared" si="107"/>
        <v>0</v>
      </c>
      <c r="NI20" s="176" t="str">
        <f t="shared" si="108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09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42"/>
        <v xml:space="preserve"> </v>
      </c>
      <c r="OD20" s="175">
        <f t="shared" si="111"/>
        <v>0</v>
      </c>
      <c r="OE20" s="176" t="str">
        <f t="shared" si="112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3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43"/>
        <v xml:space="preserve"> </v>
      </c>
      <c r="OZ20" s="175">
        <f t="shared" si="115"/>
        <v>0</v>
      </c>
      <c r="PA20" s="176" t="str">
        <f t="shared" si="116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17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44"/>
        <v xml:space="preserve"> </v>
      </c>
      <c r="PV20" s="175">
        <f t="shared" si="119"/>
        <v>0</v>
      </c>
      <c r="PW20" s="176" t="str">
        <f t="shared" si="120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1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45"/>
        <v xml:space="preserve"> </v>
      </c>
      <c r="QR20" s="175">
        <f t="shared" si="123"/>
        <v>0</v>
      </c>
      <c r="QS20" s="176" t="str">
        <f t="shared" si="124"/>
        <v xml:space="preserve"> </v>
      </c>
    </row>
    <row r="21" spans="1:461" ht="13.8" hidden="1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2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3"/>
        <v xml:space="preserve"> </v>
      </c>
      <c r="T21" s="175">
        <f t="shared" si="44"/>
        <v>0</v>
      </c>
      <c r="U21" s="176" t="str">
        <f t="shared" si="45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46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26"/>
        <v xml:space="preserve"> </v>
      </c>
      <c r="AP21" s="175">
        <f t="shared" si="48"/>
        <v>0</v>
      </c>
      <c r="AQ21" s="176" t="str">
        <f t="shared" si="49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0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27"/>
        <v xml:space="preserve"> </v>
      </c>
      <c r="BL21" s="175">
        <f t="shared" si="52"/>
        <v>0</v>
      </c>
      <c r="BM21" s="176" t="str">
        <f t="shared" si="53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4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28"/>
        <v xml:space="preserve"> </v>
      </c>
      <c r="CH21" s="175">
        <f t="shared" si="56"/>
        <v>0</v>
      </c>
      <c r="CI21" s="176" t="str">
        <f t="shared" si="57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58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29"/>
        <v xml:space="preserve"> </v>
      </c>
      <c r="DD21" s="175">
        <f t="shared" si="60"/>
        <v>0</v>
      </c>
      <c r="DE21" s="176" t="str">
        <f t="shared" si="61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2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30"/>
        <v xml:space="preserve"> </v>
      </c>
      <c r="DZ21" s="175">
        <f t="shared" si="64"/>
        <v>0</v>
      </c>
      <c r="EA21" s="176" t="str">
        <f t="shared" si="65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66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31"/>
        <v xml:space="preserve"> </v>
      </c>
      <c r="EV21" s="175">
        <f t="shared" si="68"/>
        <v>0</v>
      </c>
      <c r="EW21" s="176" t="str">
        <f t="shared" si="69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0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32"/>
        <v xml:space="preserve"> </v>
      </c>
      <c r="FR21" s="175">
        <f t="shared" si="72"/>
        <v>0</v>
      </c>
      <c r="FS21" s="176" t="str">
        <f t="shared" si="73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4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33"/>
        <v xml:space="preserve"> </v>
      </c>
      <c r="GN21" s="175">
        <f t="shared" si="76"/>
        <v>0</v>
      </c>
      <c r="GO21" s="176" t="str">
        <f t="shared" si="77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78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34"/>
        <v xml:space="preserve"> </v>
      </c>
      <c r="HJ21" s="175">
        <f t="shared" si="80"/>
        <v>0</v>
      </c>
      <c r="HK21" s="176" t="str">
        <f t="shared" si="81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2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35"/>
        <v xml:space="preserve"> </v>
      </c>
      <c r="IF21" s="175">
        <f t="shared" si="84"/>
        <v>0</v>
      </c>
      <c r="IG21" s="176" t="str">
        <f t="shared" si="85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86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36"/>
        <v xml:space="preserve"> </v>
      </c>
      <c r="JB21" s="175">
        <f t="shared" si="88"/>
        <v>0</v>
      </c>
      <c r="JC21" s="176" t="str">
        <f t="shared" si="89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0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37"/>
        <v xml:space="preserve"> </v>
      </c>
      <c r="JX21" s="175">
        <f t="shared" si="92"/>
        <v>0</v>
      </c>
      <c r="JY21" s="176" t="str">
        <f t="shared" si="93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125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38"/>
        <v xml:space="preserve"> </v>
      </c>
      <c r="KT21" s="175">
        <f t="shared" si="95"/>
        <v>0</v>
      </c>
      <c r="KU21" s="176" t="str">
        <f t="shared" si="96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97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39"/>
        <v xml:space="preserve"> </v>
      </c>
      <c r="LP21" s="175">
        <f t="shared" si="99"/>
        <v>0</v>
      </c>
      <c r="LQ21" s="176" t="str">
        <f t="shared" si="100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1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40"/>
        <v xml:space="preserve"> </v>
      </c>
      <c r="ML21" s="175">
        <f t="shared" si="103"/>
        <v>0</v>
      </c>
      <c r="MM21" s="176" t="str">
        <f t="shared" si="104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05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41"/>
        <v xml:space="preserve"> </v>
      </c>
      <c r="NH21" s="175">
        <f t="shared" si="107"/>
        <v>0</v>
      </c>
      <c r="NI21" s="176" t="str">
        <f t="shared" si="108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09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42"/>
        <v xml:space="preserve"> </v>
      </c>
      <c r="OD21" s="175">
        <f t="shared" si="111"/>
        <v>0</v>
      </c>
      <c r="OE21" s="176" t="str">
        <f t="shared" si="112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3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43"/>
        <v xml:space="preserve"> </v>
      </c>
      <c r="OZ21" s="175">
        <f t="shared" si="115"/>
        <v>0</v>
      </c>
      <c r="PA21" s="176" t="str">
        <f t="shared" si="116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17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44"/>
        <v xml:space="preserve"> </v>
      </c>
      <c r="PV21" s="175">
        <f t="shared" si="119"/>
        <v>0</v>
      </c>
      <c r="PW21" s="176" t="str">
        <f t="shared" si="120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1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45"/>
        <v xml:space="preserve"> </v>
      </c>
      <c r="QR21" s="175">
        <f t="shared" si="123"/>
        <v>0</v>
      </c>
      <c r="QS21" s="176" t="str">
        <f t="shared" si="124"/>
        <v xml:space="preserve"> </v>
      </c>
    </row>
    <row r="22" spans="1:461" ht="13.8" hidden="1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2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3"/>
        <v xml:space="preserve"> </v>
      </c>
      <c r="T22" s="175">
        <f t="shared" si="44"/>
        <v>0</v>
      </c>
      <c r="U22" s="176" t="str">
        <f t="shared" si="45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46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26"/>
        <v xml:space="preserve"> </v>
      </c>
      <c r="AP22" s="175">
        <f t="shared" si="48"/>
        <v>0</v>
      </c>
      <c r="AQ22" s="176" t="str">
        <f t="shared" si="49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0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27"/>
        <v xml:space="preserve"> </v>
      </c>
      <c r="BL22" s="175">
        <f t="shared" si="52"/>
        <v>0</v>
      </c>
      <c r="BM22" s="176" t="str">
        <f t="shared" si="53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4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28"/>
        <v xml:space="preserve"> </v>
      </c>
      <c r="CH22" s="175">
        <f t="shared" si="56"/>
        <v>0</v>
      </c>
      <c r="CI22" s="176" t="str">
        <f t="shared" si="57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58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29"/>
        <v xml:space="preserve"> </v>
      </c>
      <c r="DD22" s="175">
        <f t="shared" si="60"/>
        <v>0</v>
      </c>
      <c r="DE22" s="176" t="str">
        <f t="shared" si="61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2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30"/>
        <v xml:space="preserve"> </v>
      </c>
      <c r="DZ22" s="175">
        <f t="shared" si="64"/>
        <v>0</v>
      </c>
      <c r="EA22" s="176" t="str">
        <f t="shared" si="65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66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31"/>
        <v xml:space="preserve"> </v>
      </c>
      <c r="EV22" s="175">
        <f t="shared" si="68"/>
        <v>0</v>
      </c>
      <c r="EW22" s="176" t="str">
        <f t="shared" si="69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0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32"/>
        <v xml:space="preserve"> </v>
      </c>
      <c r="FR22" s="175">
        <f t="shared" si="72"/>
        <v>0</v>
      </c>
      <c r="FS22" s="176" t="str">
        <f t="shared" si="73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4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33"/>
        <v xml:space="preserve"> </v>
      </c>
      <c r="GN22" s="175">
        <f t="shared" si="76"/>
        <v>0</v>
      </c>
      <c r="GO22" s="176" t="str">
        <f t="shared" si="77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78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34"/>
        <v xml:space="preserve"> </v>
      </c>
      <c r="HJ22" s="175">
        <f t="shared" si="80"/>
        <v>0</v>
      </c>
      <c r="HK22" s="176" t="str">
        <f t="shared" si="81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2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35"/>
        <v xml:space="preserve"> </v>
      </c>
      <c r="IF22" s="175">
        <f t="shared" si="84"/>
        <v>0</v>
      </c>
      <c r="IG22" s="176" t="str">
        <f t="shared" si="85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86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36"/>
        <v xml:space="preserve"> </v>
      </c>
      <c r="JB22" s="175">
        <f t="shared" si="88"/>
        <v>0</v>
      </c>
      <c r="JC22" s="176" t="str">
        <f t="shared" si="89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0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37"/>
        <v xml:space="preserve"> </v>
      </c>
      <c r="JX22" s="175">
        <f t="shared" si="92"/>
        <v>0</v>
      </c>
      <c r="JY22" s="176" t="str">
        <f t="shared" si="93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125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38"/>
        <v xml:space="preserve"> </v>
      </c>
      <c r="KT22" s="175">
        <f t="shared" si="95"/>
        <v>0</v>
      </c>
      <c r="KU22" s="176" t="str">
        <f t="shared" si="96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97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39"/>
        <v xml:space="preserve"> </v>
      </c>
      <c r="LP22" s="175">
        <f t="shared" si="99"/>
        <v>0</v>
      </c>
      <c r="LQ22" s="176" t="str">
        <f t="shared" si="100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1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40"/>
        <v xml:space="preserve"> </v>
      </c>
      <c r="ML22" s="175">
        <f t="shared" si="103"/>
        <v>0</v>
      </c>
      <c r="MM22" s="176" t="str">
        <f t="shared" si="104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05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41"/>
        <v xml:space="preserve"> </v>
      </c>
      <c r="NH22" s="175">
        <f t="shared" si="107"/>
        <v>0</v>
      </c>
      <c r="NI22" s="176" t="str">
        <f t="shared" si="108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09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42"/>
        <v xml:space="preserve"> </v>
      </c>
      <c r="OD22" s="175">
        <f t="shared" si="111"/>
        <v>0</v>
      </c>
      <c r="OE22" s="176" t="str">
        <f t="shared" si="112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3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43"/>
        <v xml:space="preserve"> </v>
      </c>
      <c r="OZ22" s="175">
        <f t="shared" si="115"/>
        <v>0</v>
      </c>
      <c r="PA22" s="176" t="str">
        <f t="shared" si="116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17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44"/>
        <v xml:space="preserve"> </v>
      </c>
      <c r="PV22" s="175">
        <f t="shared" si="119"/>
        <v>0</v>
      </c>
      <c r="PW22" s="176" t="str">
        <f t="shared" si="120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1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45"/>
        <v xml:space="preserve"> </v>
      </c>
      <c r="QR22" s="175">
        <f t="shared" si="123"/>
        <v>0</v>
      </c>
      <c r="QS22" s="176" t="str">
        <f t="shared" si="124"/>
        <v xml:space="preserve"> </v>
      </c>
    </row>
    <row r="23" spans="1:461" ht="13.8">
      <c r="A23" s="172">
        <v>1</v>
      </c>
      <c r="B23" s="224">
        <v>1</v>
      </c>
      <c r="C23" s="173" t="str">
        <f>IF(E23=0," ",VLOOKUP(E23,PROTOKOL!$A:$F,6,FALSE))</f>
        <v>VAKUM TEST</v>
      </c>
      <c r="D23" s="43">
        <v>150</v>
      </c>
      <c r="E23" s="43">
        <v>4</v>
      </c>
      <c r="F23" s="43">
        <v>7.5</v>
      </c>
      <c r="G23" s="42">
        <f>IF(E23=0," ",(VLOOKUP(E23,PROTOKOL!$A$1:$E$29,2,FALSE))*F23)</f>
        <v>150</v>
      </c>
      <c r="H23" s="174">
        <f t="shared" si="0"/>
        <v>0</v>
      </c>
      <c r="I23" s="211">
        <f>IF(E23=0," ",VLOOKUP(E23,PROTOKOL!$A:$E,5,FALSE))</f>
        <v>0.44947554687499996</v>
      </c>
      <c r="J23" s="175" t="s">
        <v>133</v>
      </c>
      <c r="K23" s="176">
        <f t="shared" si="42"/>
        <v>0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3"/>
        <v xml:space="preserve"> </v>
      </c>
      <c r="T23" s="175">
        <f t="shared" si="44"/>
        <v>0</v>
      </c>
      <c r="U23" s="176" t="str">
        <f t="shared" si="45"/>
        <v xml:space="preserve"> </v>
      </c>
      <c r="W23" s="172">
        <v>1</v>
      </c>
      <c r="X23" s="224">
        <v>1</v>
      </c>
      <c r="Y23" s="173" t="str">
        <f>IF(AA23=0," ",VLOOKUP(AA23,PROTOKOL!$A:$F,6,FALSE))</f>
        <v>SIZDIRMAZLIK TAMİR</v>
      </c>
      <c r="Z23" s="43">
        <v>120</v>
      </c>
      <c r="AA23" s="43">
        <v>12</v>
      </c>
      <c r="AB23" s="43">
        <v>7.5</v>
      </c>
      <c r="AC23" s="42">
        <f>IF(AA23=0," ",(VLOOKUP(AA23,PROTOKOL!$A$1:$E$29,2,FALSE))*AB23)</f>
        <v>78</v>
      </c>
      <c r="AD23" s="174">
        <f t="shared" si="2"/>
        <v>42</v>
      </c>
      <c r="AE23" s="211">
        <f>IF(AA23=0," ",VLOOKUP(AA23,PROTOKOL!$A:$E,5,FALSE))</f>
        <v>0.8561438988095238</v>
      </c>
      <c r="AF23" s="175" t="s">
        <v>133</v>
      </c>
      <c r="AG23" s="176">
        <f t="shared" si="46"/>
        <v>35.958043750000002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26"/>
        <v xml:space="preserve"> </v>
      </c>
      <c r="AP23" s="175">
        <f t="shared" si="48"/>
        <v>0</v>
      </c>
      <c r="AQ23" s="176" t="str">
        <f t="shared" si="49"/>
        <v xml:space="preserve"> </v>
      </c>
      <c r="AS23" s="172">
        <v>1</v>
      </c>
      <c r="AT23" s="224">
        <v>1</v>
      </c>
      <c r="AU23" s="173" t="str">
        <f>IF(AW23=0," ",VLOOKUP(AW23,PROTOKOL!$A:$F,6,FALSE))</f>
        <v>VAKUM TEST</v>
      </c>
      <c r="AV23" s="43">
        <v>233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4">
        <f t="shared" si="4"/>
        <v>83</v>
      </c>
      <c r="BA23" s="211">
        <f>IF(AW23=0," ",VLOOKUP(AW23,PROTOKOL!$A:$E,5,FALSE))</f>
        <v>0.44947554687499996</v>
      </c>
      <c r="BB23" s="175" t="s">
        <v>133</v>
      </c>
      <c r="BC23" s="176">
        <f t="shared" si="50"/>
        <v>37.306470390624995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27"/>
        <v xml:space="preserve"> </v>
      </c>
      <c r="BL23" s="175">
        <f t="shared" si="52"/>
        <v>0</v>
      </c>
      <c r="BM23" s="176" t="str">
        <f t="shared" si="53"/>
        <v xml:space="preserve"> </v>
      </c>
      <c r="BO23" s="172">
        <v>1</v>
      </c>
      <c r="BP23" s="224">
        <v>1</v>
      </c>
      <c r="BQ23" s="173" t="str">
        <f>IF(BS23=0," ",VLOOKUP(BS23,PROTOKOL!$A:$F,6,FALSE))</f>
        <v>WNZL. LAV. VE DUV. ASMA KLZ</v>
      </c>
      <c r="BR23" s="43">
        <v>201</v>
      </c>
      <c r="BS23" s="43">
        <v>1</v>
      </c>
      <c r="BT23" s="43">
        <v>7.5</v>
      </c>
      <c r="BU23" s="42">
        <f>IF(BS23=0," ",(VLOOKUP(BS23,PROTOKOL!$A$1:$E$29,2,FALSE))*BT23)</f>
        <v>144</v>
      </c>
      <c r="BV23" s="174">
        <f t="shared" si="6"/>
        <v>57</v>
      </c>
      <c r="BW23" s="211">
        <f>IF(BS23=0," ",VLOOKUP(BS23,PROTOKOL!$A:$E,5,FALSE))</f>
        <v>0.4731321546052632</v>
      </c>
      <c r="BX23" s="175" t="s">
        <v>133</v>
      </c>
      <c r="BY23" s="176">
        <f t="shared" si="54"/>
        <v>26.968532812500001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28"/>
        <v xml:space="preserve"> </v>
      </c>
      <c r="CH23" s="175">
        <f t="shared" si="56"/>
        <v>0</v>
      </c>
      <c r="CI23" s="176" t="str">
        <f t="shared" si="57"/>
        <v xml:space="preserve"> </v>
      </c>
      <c r="CK23" s="172">
        <v>1</v>
      </c>
      <c r="CL23" s="224">
        <v>1</v>
      </c>
      <c r="CM23" s="173" t="str">
        <f>IF(CO23=0," ",VLOOKUP(CO23,PROTOKOL!$A:$F,6,FALSE))</f>
        <v>PANTOGRAF LAVABO TAŞLAMA</v>
      </c>
      <c r="CN23" s="43">
        <v>93</v>
      </c>
      <c r="CO23" s="43">
        <v>9</v>
      </c>
      <c r="CP23" s="43">
        <v>6.5</v>
      </c>
      <c r="CQ23" s="42">
        <f>IF(CO23=0," ",(VLOOKUP(CO23,PROTOKOL!$A$1:$E$29,2,FALSE))*CP23)</f>
        <v>56.333333333333329</v>
      </c>
      <c r="CR23" s="174">
        <f t="shared" si="8"/>
        <v>36.666666666666671</v>
      </c>
      <c r="CS23" s="211">
        <f>IF(CO23=0," ",VLOOKUP(CO23,PROTOKOL!$A:$E,5,FALSE))</f>
        <v>1.0273726785714283</v>
      </c>
      <c r="CT23" s="175" t="s">
        <v>133</v>
      </c>
      <c r="CU23" s="176">
        <f t="shared" si="58"/>
        <v>37.670331547619043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29"/>
        <v xml:space="preserve"> </v>
      </c>
      <c r="DD23" s="175">
        <f t="shared" si="60"/>
        <v>0</v>
      </c>
      <c r="DE23" s="176" t="str">
        <f t="shared" si="61"/>
        <v xml:space="preserve"> </v>
      </c>
      <c r="DG23" s="172">
        <v>1</v>
      </c>
      <c r="DH23" s="224">
        <v>1</v>
      </c>
      <c r="DI23" s="173" t="str">
        <f>IF(DK23=0," ",VLOOKUP(DK23,PROTOKOL!$A:$F,6,FALSE))</f>
        <v>VAKUM TEST</v>
      </c>
      <c r="DJ23" s="43">
        <v>45</v>
      </c>
      <c r="DK23" s="43">
        <v>4</v>
      </c>
      <c r="DL23" s="43">
        <v>1.5</v>
      </c>
      <c r="DM23" s="42">
        <f>IF(DK23=0," ",(VLOOKUP(DK23,PROTOKOL!$A$1:$E$29,2,FALSE))*DL23)</f>
        <v>30</v>
      </c>
      <c r="DN23" s="174">
        <f t="shared" si="10"/>
        <v>15</v>
      </c>
      <c r="DO23" s="211">
        <f>IF(DK23=0," ",VLOOKUP(DK23,PROTOKOL!$A:$E,5,FALSE))</f>
        <v>0.44947554687499996</v>
      </c>
      <c r="DP23" s="175" t="s">
        <v>133</v>
      </c>
      <c r="DQ23" s="176">
        <f t="shared" si="62"/>
        <v>6.7421332031249994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30"/>
        <v xml:space="preserve"> </v>
      </c>
      <c r="DZ23" s="175">
        <f t="shared" si="64"/>
        <v>0</v>
      </c>
      <c r="EA23" s="176" t="str">
        <f t="shared" si="65"/>
        <v xml:space="preserve"> </v>
      </c>
      <c r="EC23" s="172">
        <v>1</v>
      </c>
      <c r="ED23" s="224">
        <v>1</v>
      </c>
      <c r="EE23" s="173" t="str">
        <f>IF(EG23=0," ",VLOOKUP(EG23,PROTOKOL!$A:$F,6,FALSE))</f>
        <v>SAYIM</v>
      </c>
      <c r="EF23" s="43">
        <v>1</v>
      </c>
      <c r="EG23" s="43">
        <v>27</v>
      </c>
      <c r="EH23" s="43">
        <v>4</v>
      </c>
      <c r="EI23" s="42">
        <f>IF(EG23=0," ",(VLOOKUP(EG23,PROTOKOL!$A$1:$E$29,2,FALSE))*EH23)</f>
        <v>0</v>
      </c>
      <c r="EJ23" s="174">
        <f t="shared" si="12"/>
        <v>1</v>
      </c>
      <c r="EK23" s="211">
        <f>IF(EG23=0," ",VLOOKUP(EG23,PROTOKOL!$A:$E,5,FALSE))</f>
        <v>0</v>
      </c>
      <c r="EL23" s="175" t="s">
        <v>133</v>
      </c>
      <c r="EM23" s="176">
        <f>IF(EG23=0," ",(EK23*EJ23))/7.5*4</f>
        <v>0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31"/>
        <v xml:space="preserve"> </v>
      </c>
      <c r="EV23" s="175">
        <f t="shared" si="68"/>
        <v>0</v>
      </c>
      <c r="EW23" s="176" t="str">
        <f t="shared" si="69"/>
        <v xml:space="preserve"> </v>
      </c>
      <c r="EY23" s="172">
        <v>1</v>
      </c>
      <c r="EZ23" s="224">
        <v>1</v>
      </c>
      <c r="FA23" s="173" t="str">
        <f>IF(FC23=0," ",VLOOKUP(FC23,PROTOKOL!$A:$F,6,FALSE))</f>
        <v>VAKUM TEST</v>
      </c>
      <c r="FB23" s="43">
        <v>80</v>
      </c>
      <c r="FC23" s="43">
        <v>4</v>
      </c>
      <c r="FD23" s="43">
        <v>2.5</v>
      </c>
      <c r="FE23" s="42">
        <f>IF(FC23=0," ",(VLOOKUP(FC23,PROTOKOL!$A$1:$E$29,2,FALSE))*FD23)</f>
        <v>50</v>
      </c>
      <c r="FF23" s="174">
        <f t="shared" si="14"/>
        <v>30</v>
      </c>
      <c r="FG23" s="211">
        <f>IF(FC23=0," ",VLOOKUP(FC23,PROTOKOL!$A:$E,5,FALSE))</f>
        <v>0.44947554687499996</v>
      </c>
      <c r="FH23" s="175" t="s">
        <v>133</v>
      </c>
      <c r="FI23" s="176">
        <f t="shared" si="70"/>
        <v>13.484266406249999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32"/>
        <v xml:space="preserve"> </v>
      </c>
      <c r="FR23" s="175">
        <f t="shared" si="72"/>
        <v>0</v>
      </c>
      <c r="FS23" s="176" t="str">
        <f t="shared" si="73"/>
        <v xml:space="preserve"> </v>
      </c>
      <c r="FU23" s="172">
        <v>1</v>
      </c>
      <c r="FV23" s="224">
        <v>1</v>
      </c>
      <c r="FW23" s="173" t="str">
        <f>IF(FY23=0," ",VLOOKUP(FY23,PROTOKOL!$A:$F,6,FALSE))</f>
        <v>VAKUM TEST</v>
      </c>
      <c r="FX23" s="43">
        <v>78</v>
      </c>
      <c r="FY23" s="43">
        <v>4</v>
      </c>
      <c r="FZ23" s="43">
        <v>2.5</v>
      </c>
      <c r="GA23" s="42">
        <f>IF(FY23=0," ",(VLOOKUP(FY23,PROTOKOL!$A$1:$E$29,2,FALSE))*FZ23)</f>
        <v>50</v>
      </c>
      <c r="GB23" s="174">
        <f t="shared" si="16"/>
        <v>28</v>
      </c>
      <c r="GC23" s="211">
        <f>IF(FY23=0," ",VLOOKUP(FY23,PROTOKOL!$A:$E,5,FALSE))</f>
        <v>0.44947554687499996</v>
      </c>
      <c r="GD23" s="175" t="s">
        <v>133</v>
      </c>
      <c r="GE23" s="176">
        <f t="shared" si="74"/>
        <v>12.585315312499999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33"/>
        <v xml:space="preserve"> </v>
      </c>
      <c r="GN23" s="175">
        <f t="shared" si="76"/>
        <v>0</v>
      </c>
      <c r="GO23" s="176" t="str">
        <f t="shared" si="77"/>
        <v xml:space="preserve"> </v>
      </c>
      <c r="GQ23" s="172">
        <v>1</v>
      </c>
      <c r="GR23" s="224">
        <v>1</v>
      </c>
      <c r="GS23" s="173" t="str">
        <f>IF(GU23=0," ",VLOOKUP(GU23,PROTOKOL!$A:$F,6,FALSE))</f>
        <v>WNZL. LAV. VE DUV. ASMA KLZ</v>
      </c>
      <c r="GT23" s="43">
        <v>203</v>
      </c>
      <c r="GU23" s="43">
        <v>1</v>
      </c>
      <c r="GV23" s="43">
        <v>7.5</v>
      </c>
      <c r="GW23" s="42">
        <f>IF(GU23=0," ",(VLOOKUP(GU23,PROTOKOL!$A$1:$E$29,2,FALSE))*GV23)</f>
        <v>144</v>
      </c>
      <c r="GX23" s="174">
        <f t="shared" si="18"/>
        <v>59</v>
      </c>
      <c r="GY23" s="211">
        <f>IF(GU23=0," ",VLOOKUP(GU23,PROTOKOL!$A:$E,5,FALSE))</f>
        <v>0.4731321546052632</v>
      </c>
      <c r="GZ23" s="175" t="s">
        <v>133</v>
      </c>
      <c r="HA23" s="176">
        <f t="shared" si="78"/>
        <v>27.914797121710528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34"/>
        <v xml:space="preserve"> </v>
      </c>
      <c r="HJ23" s="175">
        <f t="shared" si="80"/>
        <v>0</v>
      </c>
      <c r="HK23" s="176" t="str">
        <f t="shared" si="81"/>
        <v xml:space="preserve"> </v>
      </c>
      <c r="HM23" s="172">
        <v>1</v>
      </c>
      <c r="HN23" s="224">
        <v>1</v>
      </c>
      <c r="HO23" s="173" t="str">
        <f>IF(HQ23=0," ",VLOOKUP(HQ23,PROTOKOL!$A:$F,6,FALSE))</f>
        <v>VAKUM TEST</v>
      </c>
      <c r="HP23" s="43">
        <v>235</v>
      </c>
      <c r="HQ23" s="43">
        <v>4</v>
      </c>
      <c r="HR23" s="43">
        <v>7.5</v>
      </c>
      <c r="HS23" s="42">
        <f>IF(HQ23=0," ",(VLOOKUP(HQ23,PROTOKOL!$A$1:$E$29,2,FALSE))*HR23)</f>
        <v>150</v>
      </c>
      <c r="HT23" s="174">
        <f t="shared" si="20"/>
        <v>85</v>
      </c>
      <c r="HU23" s="211">
        <f>IF(HQ23=0," ",VLOOKUP(HQ23,PROTOKOL!$A:$E,5,FALSE))</f>
        <v>0.44947554687499996</v>
      </c>
      <c r="HV23" s="175" t="s">
        <v>133</v>
      </c>
      <c r="HW23" s="176">
        <f t="shared" si="82"/>
        <v>38.205421484374995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35"/>
        <v xml:space="preserve"> </v>
      </c>
      <c r="IF23" s="175">
        <f t="shared" si="84"/>
        <v>0</v>
      </c>
      <c r="IG23" s="176" t="str">
        <f t="shared" si="85"/>
        <v xml:space="preserve"> </v>
      </c>
      <c r="II23" s="172">
        <v>1</v>
      </c>
      <c r="IJ23" s="224">
        <v>1</v>
      </c>
      <c r="IK23" s="173" t="str">
        <f>IF(IM23=0," ",VLOOKUP(IM23,PROTOKOL!$A:$F,6,FALSE))</f>
        <v>VAKUM TEST</v>
      </c>
      <c r="IL23" s="43">
        <v>67</v>
      </c>
      <c r="IM23" s="43">
        <v>4</v>
      </c>
      <c r="IN23" s="43">
        <v>2</v>
      </c>
      <c r="IO23" s="42">
        <f>IF(IM23=0," ",(VLOOKUP(IM23,PROTOKOL!$A$1:$E$29,2,FALSE))*IN23)</f>
        <v>40</v>
      </c>
      <c r="IP23" s="174">
        <f t="shared" si="22"/>
        <v>27</v>
      </c>
      <c r="IQ23" s="211">
        <f>IF(IM23=0," ",VLOOKUP(IM23,PROTOKOL!$A:$E,5,FALSE))</f>
        <v>0.44947554687499996</v>
      </c>
      <c r="IR23" s="175" t="s">
        <v>133</v>
      </c>
      <c r="IS23" s="176">
        <f t="shared" si="86"/>
        <v>12.135839765624999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36"/>
        <v xml:space="preserve"> </v>
      </c>
      <c r="JB23" s="175">
        <f t="shared" si="88"/>
        <v>0</v>
      </c>
      <c r="JC23" s="176" t="str">
        <f t="shared" si="89"/>
        <v xml:space="preserve"> </v>
      </c>
      <c r="JE23" s="172">
        <v>1</v>
      </c>
      <c r="JF23" s="224">
        <v>1</v>
      </c>
      <c r="JG23" s="173" t="str">
        <f>IF(JI23=0," ",VLOOKUP(JI23,PROTOKOL!$A:$F,6,FALSE))</f>
        <v>PANTOGRAF LAVABO TAŞLAMA</v>
      </c>
      <c r="JH23" s="43">
        <v>100</v>
      </c>
      <c r="JI23" s="43">
        <v>9</v>
      </c>
      <c r="JJ23" s="43">
        <v>7.5</v>
      </c>
      <c r="JK23" s="42">
        <f>IF(JI23=0," ",(VLOOKUP(JI23,PROTOKOL!$A$1:$E$29,2,FALSE))*JJ23)</f>
        <v>65</v>
      </c>
      <c r="JL23" s="174">
        <f t="shared" si="24"/>
        <v>35</v>
      </c>
      <c r="JM23" s="211">
        <f>IF(JI23=0," ",VLOOKUP(JI23,PROTOKOL!$A:$E,5,FALSE))</f>
        <v>1.0273726785714283</v>
      </c>
      <c r="JN23" s="175" t="s">
        <v>133</v>
      </c>
      <c r="JO23" s="176">
        <f t="shared" si="90"/>
        <v>35.958043749999995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37"/>
        <v xml:space="preserve"> </v>
      </c>
      <c r="JX23" s="175">
        <f t="shared" si="92"/>
        <v>0</v>
      </c>
      <c r="JY23" s="176" t="str">
        <f t="shared" si="93"/>
        <v xml:space="preserve"> </v>
      </c>
      <c r="KA23" s="172">
        <v>1</v>
      </c>
      <c r="KB23" s="224">
        <v>1</v>
      </c>
      <c r="KC23" s="173" t="str">
        <f>IF(KE23=0," ",VLOOKUP(KE23,PROTOKOL!$A:$F,6,FALSE))</f>
        <v>VAKUM TEST</v>
      </c>
      <c r="KD23" s="43">
        <v>150</v>
      </c>
      <c r="KE23" s="43">
        <v>4</v>
      </c>
      <c r="KF23" s="43">
        <v>7.5</v>
      </c>
      <c r="KG23" s="42">
        <f>IF(KE23=0," ",(VLOOKUP(KE23,PROTOKOL!$A$1:$E$29,2,FALSE))*KF23)</f>
        <v>150</v>
      </c>
      <c r="KH23" s="174">
        <f t="shared" si="26"/>
        <v>0</v>
      </c>
      <c r="KI23" s="211">
        <f>IF(KE23=0," ",VLOOKUP(KE23,PROTOKOL!$A:$E,5,FALSE))</f>
        <v>0.44947554687499996</v>
      </c>
      <c r="KJ23" s="175" t="s">
        <v>133</v>
      </c>
      <c r="KK23" s="176">
        <f t="shared" si="125"/>
        <v>0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38"/>
        <v xml:space="preserve"> </v>
      </c>
      <c r="KT23" s="175">
        <f t="shared" si="95"/>
        <v>0</v>
      </c>
      <c r="KU23" s="176" t="str">
        <f t="shared" si="96"/>
        <v xml:space="preserve"> </v>
      </c>
      <c r="KW23" s="172">
        <v>1</v>
      </c>
      <c r="KX23" s="224">
        <v>1</v>
      </c>
      <c r="KY23" s="173" t="str">
        <f>IF(LA23=0," ",VLOOKUP(LA23,PROTOKOL!$A:$F,6,FALSE))</f>
        <v>VAKUM TEST</v>
      </c>
      <c r="KZ23" s="43">
        <v>236</v>
      </c>
      <c r="LA23" s="43">
        <v>4</v>
      </c>
      <c r="LB23" s="43">
        <v>7.5</v>
      </c>
      <c r="LC23" s="42">
        <f>IF(LA23=0," ",(VLOOKUP(LA23,PROTOKOL!$A$1:$E$29,2,FALSE))*LB23)</f>
        <v>150</v>
      </c>
      <c r="LD23" s="174">
        <f t="shared" si="28"/>
        <v>86</v>
      </c>
      <c r="LE23" s="211">
        <f>IF(LA23=0," ",VLOOKUP(LA23,PROTOKOL!$A:$E,5,FALSE))</f>
        <v>0.44947554687499996</v>
      </c>
      <c r="LF23" s="175" t="s">
        <v>133</v>
      </c>
      <c r="LG23" s="176">
        <f t="shared" si="97"/>
        <v>38.654897031249995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39"/>
        <v xml:space="preserve"> </v>
      </c>
      <c r="LP23" s="175">
        <f t="shared" si="99"/>
        <v>0</v>
      </c>
      <c r="LQ23" s="176" t="str">
        <f t="shared" si="100"/>
        <v xml:space="preserve"> </v>
      </c>
      <c r="LS23" s="172">
        <v>1</v>
      </c>
      <c r="LT23" s="224">
        <v>1</v>
      </c>
      <c r="LU23" s="173" t="str">
        <f>IF(LW23=0," ",VLOOKUP(LW23,PROTOKOL!$A:$F,6,FALSE))</f>
        <v>VAKUM TEST</v>
      </c>
      <c r="LV23" s="43">
        <v>235</v>
      </c>
      <c r="LW23" s="43">
        <v>4</v>
      </c>
      <c r="LX23" s="43">
        <v>7.5</v>
      </c>
      <c r="LY23" s="42">
        <f>IF(LW23=0," ",(VLOOKUP(LW23,PROTOKOL!$A$1:$E$29,2,FALSE))*LX23)</f>
        <v>150</v>
      </c>
      <c r="LZ23" s="174">
        <f t="shared" si="30"/>
        <v>85</v>
      </c>
      <c r="MA23" s="211">
        <f>IF(LW23=0," ",VLOOKUP(LW23,PROTOKOL!$A:$E,5,FALSE))</f>
        <v>0.44947554687499996</v>
      </c>
      <c r="MB23" s="175" t="s">
        <v>133</v>
      </c>
      <c r="MC23" s="176">
        <f t="shared" si="101"/>
        <v>38.205421484374995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40"/>
        <v xml:space="preserve"> </v>
      </c>
      <c r="ML23" s="175">
        <f t="shared" si="103"/>
        <v>0</v>
      </c>
      <c r="MM23" s="176" t="str">
        <f t="shared" si="104"/>
        <v xml:space="preserve"> </v>
      </c>
      <c r="MO23" s="172">
        <v>1</v>
      </c>
      <c r="MP23" s="224">
        <v>1</v>
      </c>
      <c r="MQ23" s="173" t="s">
        <v>134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 t="s">
        <v>133</v>
      </c>
      <c r="MY23" s="176" t="str">
        <f t="shared" si="105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41"/>
        <v xml:space="preserve"> </v>
      </c>
      <c r="NH23" s="175">
        <f t="shared" si="107"/>
        <v>0</v>
      </c>
      <c r="NI23" s="176" t="str">
        <f t="shared" si="108"/>
        <v xml:space="preserve"> </v>
      </c>
      <c r="NK23" s="172">
        <v>1</v>
      </c>
      <c r="NL23" s="224">
        <v>1</v>
      </c>
      <c r="NM23" s="173" t="str">
        <f>IF(NO23=0," ",VLOOKUP(NO23,PROTOKOL!$A:$F,6,FALSE))</f>
        <v>WNZL. LAV. VE DUV. ASMA KLZ</v>
      </c>
      <c r="NN23" s="43">
        <v>200</v>
      </c>
      <c r="NO23" s="43">
        <v>1</v>
      </c>
      <c r="NP23" s="43">
        <v>7.5</v>
      </c>
      <c r="NQ23" s="42">
        <f>IF(NO23=0," ",(VLOOKUP(NO23,PROTOKOL!$A$1:$E$29,2,FALSE))*NP23)</f>
        <v>144</v>
      </c>
      <c r="NR23" s="174">
        <f t="shared" si="34"/>
        <v>56</v>
      </c>
      <c r="NS23" s="211">
        <f>IF(NO23=0," ",VLOOKUP(NO23,PROTOKOL!$A:$E,5,FALSE))</f>
        <v>0.4731321546052632</v>
      </c>
      <c r="NT23" s="175" t="s">
        <v>133</v>
      </c>
      <c r="NU23" s="176">
        <f t="shared" si="109"/>
        <v>26.495400657894738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42"/>
        <v xml:space="preserve"> </v>
      </c>
      <c r="OD23" s="175">
        <f t="shared" si="111"/>
        <v>0</v>
      </c>
      <c r="OE23" s="176" t="str">
        <f t="shared" si="112"/>
        <v xml:space="preserve"> </v>
      </c>
      <c r="OG23" s="172">
        <v>1</v>
      </c>
      <c r="OH23" s="224">
        <v>1</v>
      </c>
      <c r="OI23" s="173" t="str">
        <f>IF(OK23=0," ",VLOOKUP(OK23,PROTOKOL!$A:$F,6,FALSE))</f>
        <v>VAKUM TEST</v>
      </c>
      <c r="OJ23" s="43">
        <v>175</v>
      </c>
      <c r="OK23" s="43">
        <v>4</v>
      </c>
      <c r="OL23" s="43">
        <v>6.5</v>
      </c>
      <c r="OM23" s="42">
        <f>IF(OK23=0," ",(VLOOKUP(OK23,PROTOKOL!$A$1:$E$29,2,FALSE))*OL23)</f>
        <v>130</v>
      </c>
      <c r="ON23" s="174">
        <f t="shared" si="36"/>
        <v>45</v>
      </c>
      <c r="OO23" s="211">
        <f>IF(OK23=0," ",VLOOKUP(OK23,PROTOKOL!$A:$E,5,FALSE))</f>
        <v>0.44947554687499996</v>
      </c>
      <c r="OP23" s="175" t="s">
        <v>133</v>
      </c>
      <c r="OQ23" s="176">
        <f t="shared" si="113"/>
        <v>20.226399609374997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43"/>
        <v xml:space="preserve"> </v>
      </c>
      <c r="OZ23" s="175">
        <f t="shared" si="115"/>
        <v>0</v>
      </c>
      <c r="PA23" s="176" t="str">
        <f t="shared" si="116"/>
        <v xml:space="preserve"> </v>
      </c>
      <c r="PC23" s="172">
        <v>1</v>
      </c>
      <c r="PD23" s="224">
        <v>1</v>
      </c>
      <c r="PE23" s="173" t="str">
        <f>IF(PG23=0," ",VLOOKUP(PG23,PROTOKOL!$A:$F,6,FALSE))</f>
        <v>VAKUM TEST</v>
      </c>
      <c r="PF23" s="43">
        <v>235</v>
      </c>
      <c r="PG23" s="43">
        <v>4</v>
      </c>
      <c r="PH23" s="43">
        <v>7.5</v>
      </c>
      <c r="PI23" s="42">
        <f>IF(PG23=0," ",(VLOOKUP(PG23,PROTOKOL!$A$1:$E$29,2,FALSE))*PH23)</f>
        <v>150</v>
      </c>
      <c r="PJ23" s="174">
        <f t="shared" si="38"/>
        <v>85</v>
      </c>
      <c r="PK23" s="211">
        <f>IF(PG23=0," ",VLOOKUP(PG23,PROTOKOL!$A:$E,5,FALSE))</f>
        <v>0.44947554687499996</v>
      </c>
      <c r="PL23" s="175" t="s">
        <v>133</v>
      </c>
      <c r="PM23" s="176">
        <f t="shared" si="117"/>
        <v>38.205421484374995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44"/>
        <v xml:space="preserve"> </v>
      </c>
      <c r="PV23" s="175">
        <f t="shared" si="119"/>
        <v>0</v>
      </c>
      <c r="PW23" s="176" t="str">
        <f t="shared" si="120"/>
        <v xml:space="preserve"> </v>
      </c>
      <c r="PY23" s="172">
        <v>1</v>
      </c>
      <c r="PZ23" s="224">
        <v>1</v>
      </c>
      <c r="QA23" s="173" t="str">
        <f>IF(QC23=0," ",VLOOKUP(QC23,PROTOKOL!$A:$F,6,FALSE))</f>
        <v>PANTOGRAF LAVABO TAŞLAMA</v>
      </c>
      <c r="QB23" s="43">
        <v>101</v>
      </c>
      <c r="QC23" s="43">
        <v>9</v>
      </c>
      <c r="QD23" s="43">
        <v>7.5</v>
      </c>
      <c r="QE23" s="42">
        <f>IF(QC23=0," ",(VLOOKUP(QC23,PROTOKOL!$A$1:$E$29,2,FALSE))*QD23)</f>
        <v>65</v>
      </c>
      <c r="QF23" s="174">
        <f t="shared" si="40"/>
        <v>36</v>
      </c>
      <c r="QG23" s="211">
        <f>IF(QC23=0," ",VLOOKUP(QC23,PROTOKOL!$A:$E,5,FALSE))</f>
        <v>1.0273726785714283</v>
      </c>
      <c r="QH23" s="175" t="s">
        <v>133</v>
      </c>
      <c r="QI23" s="176">
        <f t="shared" si="121"/>
        <v>36.985416428571419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45"/>
        <v xml:space="preserve"> </v>
      </c>
      <c r="QR23" s="175">
        <f t="shared" si="123"/>
        <v>0</v>
      </c>
      <c r="QS23" s="176" t="str">
        <f t="shared" si="124"/>
        <v xml:space="preserve"> </v>
      </c>
    </row>
    <row r="24" spans="1:461" ht="13.8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 t="s">
        <v>133</v>
      </c>
      <c r="K24" s="176" t="str">
        <f t="shared" si="42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3"/>
        <v xml:space="preserve"> </v>
      </c>
      <c r="T24" s="175">
        <f t="shared" si="44"/>
        <v>0</v>
      </c>
      <c r="U24" s="176" t="str">
        <f t="shared" si="45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 t="s">
        <v>133</v>
      </c>
      <c r="AG24" s="176" t="str">
        <f t="shared" si="46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26"/>
        <v xml:space="preserve"> </v>
      </c>
      <c r="AP24" s="175">
        <f t="shared" si="48"/>
        <v>0</v>
      </c>
      <c r="AQ24" s="176" t="str">
        <f t="shared" si="49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 t="s">
        <v>133</v>
      </c>
      <c r="BC24" s="176" t="str">
        <f t="shared" si="50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27"/>
        <v xml:space="preserve"> </v>
      </c>
      <c r="BL24" s="175">
        <f t="shared" si="52"/>
        <v>0</v>
      </c>
      <c r="BM24" s="176" t="str">
        <f t="shared" si="53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 t="s">
        <v>133</v>
      </c>
      <c r="BY24" s="176" t="str">
        <f t="shared" si="54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28"/>
        <v xml:space="preserve"> </v>
      </c>
      <c r="CH24" s="175">
        <f t="shared" si="56"/>
        <v>0</v>
      </c>
      <c r="CI24" s="176" t="str">
        <f t="shared" si="57"/>
        <v xml:space="preserve"> </v>
      </c>
      <c r="CK24" s="172">
        <v>1</v>
      </c>
      <c r="CL24" s="225"/>
      <c r="CM24" s="173" t="str">
        <f>IF(CO24=0," ",VLOOKUP(CO24,PROTOKOL!$A:$F,6,FALSE))</f>
        <v>DEPO ÜRÜN KONTROL</v>
      </c>
      <c r="CN24" s="43">
        <v>1</v>
      </c>
      <c r="CO24" s="43">
        <v>24</v>
      </c>
      <c r="CP24" s="43">
        <v>1</v>
      </c>
      <c r="CQ24" s="42">
        <f>IF(CO24=0," ",(VLOOKUP(CO24,PROTOKOL!$A$1:$E$29,2,FALSE))*CP24)</f>
        <v>0</v>
      </c>
      <c r="CR24" s="174">
        <f t="shared" si="8"/>
        <v>1</v>
      </c>
      <c r="CS24" s="211">
        <f>IF(CO24=0," ",VLOOKUP(CO24,PROTOKOL!$A:$E,5,FALSE))</f>
        <v>32.702203892228518</v>
      </c>
      <c r="CT24" s="175" t="s">
        <v>133</v>
      </c>
      <c r="CU24" s="176">
        <f>IF(CO24=0," ",(CS24*CR24))/7.5*1</f>
        <v>4.3602938522971355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29"/>
        <v xml:space="preserve"> </v>
      </c>
      <c r="DD24" s="175">
        <f t="shared" si="60"/>
        <v>0</v>
      </c>
      <c r="DE24" s="176" t="str">
        <f t="shared" si="61"/>
        <v xml:space="preserve"> </v>
      </c>
      <c r="DG24" s="172">
        <v>1</v>
      </c>
      <c r="DH24" s="225"/>
      <c r="DI24" s="173" t="str">
        <f>IF(DK24=0," ",VLOOKUP(DK24,PROTOKOL!$A:$F,6,FALSE))</f>
        <v>SIZDIRMAZLIK TAMİR</v>
      </c>
      <c r="DJ24" s="43">
        <v>110</v>
      </c>
      <c r="DK24" s="43">
        <v>12</v>
      </c>
      <c r="DL24" s="43">
        <v>6</v>
      </c>
      <c r="DM24" s="42">
        <f>IF(DK24=0," ",(VLOOKUP(DK24,PROTOKOL!$A$1:$E$29,2,FALSE))*DL24)</f>
        <v>62.400000000000006</v>
      </c>
      <c r="DN24" s="174">
        <f t="shared" si="10"/>
        <v>47.599999999999994</v>
      </c>
      <c r="DO24" s="211">
        <f>IF(DK24=0," ",VLOOKUP(DK24,PROTOKOL!$A:$E,5,FALSE))</f>
        <v>0.8561438988095238</v>
      </c>
      <c r="DP24" s="175" t="s">
        <v>133</v>
      </c>
      <c r="DQ24" s="176">
        <f t="shared" si="62"/>
        <v>40.75244958333333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30"/>
        <v xml:space="preserve"> </v>
      </c>
      <c r="DZ24" s="175">
        <f t="shared" si="64"/>
        <v>0</v>
      </c>
      <c r="EA24" s="176" t="str">
        <f t="shared" si="65"/>
        <v xml:space="preserve"> </v>
      </c>
      <c r="EC24" s="172">
        <v>1</v>
      </c>
      <c r="ED24" s="225"/>
      <c r="EE24" s="173" t="str">
        <f>IF(EG24=0," ",VLOOKUP(EG24,PROTOKOL!$A:$F,6,FALSE))</f>
        <v>SIZDIRMAZLIK TAMİR</v>
      </c>
      <c r="EF24" s="43">
        <v>57</v>
      </c>
      <c r="EG24" s="43">
        <v>12</v>
      </c>
      <c r="EH24" s="43">
        <v>3.5</v>
      </c>
      <c r="EI24" s="42">
        <f>IF(EG24=0," ",(VLOOKUP(EG24,PROTOKOL!$A$1:$E$29,2,FALSE))*EH24)</f>
        <v>36.4</v>
      </c>
      <c r="EJ24" s="174">
        <f t="shared" si="12"/>
        <v>20.6</v>
      </c>
      <c r="EK24" s="211">
        <f>IF(EG24=0," ",VLOOKUP(EG24,PROTOKOL!$A:$E,5,FALSE))</f>
        <v>0.8561438988095238</v>
      </c>
      <c r="EL24" s="175" t="s">
        <v>133</v>
      </c>
      <c r="EM24" s="176">
        <f t="shared" si="66"/>
        <v>17.636564315476193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31"/>
        <v xml:space="preserve"> </v>
      </c>
      <c r="EV24" s="175">
        <f t="shared" si="68"/>
        <v>0</v>
      </c>
      <c r="EW24" s="176" t="str">
        <f t="shared" si="69"/>
        <v xml:space="preserve"> </v>
      </c>
      <c r="EY24" s="172">
        <v>1</v>
      </c>
      <c r="EZ24" s="225"/>
      <c r="FA24" s="173" t="str">
        <f>IF(FC24=0," ",VLOOKUP(FC24,PROTOKOL!$A:$F,6,FALSE))</f>
        <v>PERDE KESME SULU SİST.</v>
      </c>
      <c r="FB24" s="43">
        <v>82</v>
      </c>
      <c r="FC24" s="43">
        <v>8</v>
      </c>
      <c r="FD24" s="43">
        <v>4</v>
      </c>
      <c r="FE24" s="42">
        <f>IF(FC24=0," ",(VLOOKUP(FC24,PROTOKOL!$A$1:$E$29,2,FALSE))*FD24)</f>
        <v>52.266666666666666</v>
      </c>
      <c r="FF24" s="174">
        <f t="shared" si="14"/>
        <v>29.733333333333334</v>
      </c>
      <c r="FG24" s="211">
        <f>IF(FC24=0," ",VLOOKUP(FC24,PROTOKOL!$A:$E,5,FALSE))</f>
        <v>0.69150084134615386</v>
      </c>
      <c r="FH24" s="175" t="s">
        <v>133</v>
      </c>
      <c r="FI24" s="176">
        <f t="shared" si="70"/>
        <v>20.560625016025643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32"/>
        <v xml:space="preserve"> </v>
      </c>
      <c r="FR24" s="175">
        <f t="shared" si="72"/>
        <v>0</v>
      </c>
      <c r="FS24" s="176" t="str">
        <f t="shared" si="73"/>
        <v xml:space="preserve"> </v>
      </c>
      <c r="FU24" s="172">
        <v>1</v>
      </c>
      <c r="FV24" s="225"/>
      <c r="FW24" s="173" t="str">
        <f>IF(FY24=0," ",VLOOKUP(FY24,PROTOKOL!$A:$F,6,FALSE))</f>
        <v>PERDE KESME SULU SİST.</v>
      </c>
      <c r="FX24" s="43">
        <v>42</v>
      </c>
      <c r="FY24" s="43">
        <v>8</v>
      </c>
      <c r="FZ24" s="43">
        <v>2</v>
      </c>
      <c r="GA24" s="42">
        <f>IF(FY24=0," ",(VLOOKUP(FY24,PROTOKOL!$A$1:$E$29,2,FALSE))*FZ24)</f>
        <v>26.133333333333333</v>
      </c>
      <c r="GB24" s="174">
        <f t="shared" si="16"/>
        <v>15.866666666666667</v>
      </c>
      <c r="GC24" s="211">
        <f>IF(FY24=0," ",VLOOKUP(FY24,PROTOKOL!$A:$E,5,FALSE))</f>
        <v>0.69150084134615386</v>
      </c>
      <c r="GD24" s="175" t="s">
        <v>133</v>
      </c>
      <c r="GE24" s="176">
        <f t="shared" si="74"/>
        <v>10.971813349358975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33"/>
        <v xml:space="preserve"> </v>
      </c>
      <c r="GN24" s="175">
        <f t="shared" si="76"/>
        <v>0</v>
      </c>
      <c r="GO24" s="176" t="str">
        <f t="shared" si="77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 t="s">
        <v>133</v>
      </c>
      <c r="HA24" s="176" t="str">
        <f t="shared" si="78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34"/>
        <v xml:space="preserve"> </v>
      </c>
      <c r="HJ24" s="175">
        <f t="shared" si="80"/>
        <v>0</v>
      </c>
      <c r="HK24" s="176" t="str">
        <f t="shared" si="81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 t="s">
        <v>133</v>
      </c>
      <c r="HW24" s="176" t="str">
        <f t="shared" si="82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35"/>
        <v xml:space="preserve"> </v>
      </c>
      <c r="IF24" s="175">
        <f t="shared" si="84"/>
        <v>0</v>
      </c>
      <c r="IG24" s="176" t="str">
        <f t="shared" si="85"/>
        <v xml:space="preserve"> </v>
      </c>
      <c r="II24" s="172">
        <v>1</v>
      </c>
      <c r="IJ24" s="225"/>
      <c r="IK24" s="173" t="str">
        <f>IF(IM24=0," ",VLOOKUP(IM24,PROTOKOL!$A:$F,6,FALSE))</f>
        <v>PERDE KESME SULU SİST.</v>
      </c>
      <c r="IL24" s="43">
        <v>110</v>
      </c>
      <c r="IM24" s="43">
        <v>8</v>
      </c>
      <c r="IN24" s="43">
        <v>5.5</v>
      </c>
      <c r="IO24" s="42">
        <f>IF(IM24=0," ",(VLOOKUP(IM24,PROTOKOL!$A$1:$E$29,2,FALSE))*IN24)</f>
        <v>71.86666666666666</v>
      </c>
      <c r="IP24" s="174">
        <f t="shared" si="22"/>
        <v>38.13333333333334</v>
      </c>
      <c r="IQ24" s="211">
        <f>IF(IM24=0," ",VLOOKUP(IM24,PROTOKOL!$A:$E,5,FALSE))</f>
        <v>0.69150084134615386</v>
      </c>
      <c r="IR24" s="175" t="s">
        <v>133</v>
      </c>
      <c r="IS24" s="176">
        <f t="shared" si="86"/>
        <v>26.369232083333337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36"/>
        <v xml:space="preserve"> </v>
      </c>
      <c r="JB24" s="175">
        <f t="shared" si="88"/>
        <v>0</v>
      </c>
      <c r="JC24" s="176" t="str">
        <f t="shared" si="89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 t="s">
        <v>133</v>
      </c>
      <c r="JO24" s="176" t="str">
        <f t="shared" si="90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37"/>
        <v xml:space="preserve"> </v>
      </c>
      <c r="JX24" s="175">
        <f t="shared" si="92"/>
        <v>0</v>
      </c>
      <c r="JY24" s="176" t="str">
        <f t="shared" si="93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 t="s">
        <v>133</v>
      </c>
      <c r="KK24" s="176" t="str">
        <f t="shared" si="125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38"/>
        <v xml:space="preserve"> </v>
      </c>
      <c r="KT24" s="175">
        <f t="shared" si="95"/>
        <v>0</v>
      </c>
      <c r="KU24" s="176" t="str">
        <f t="shared" si="96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 t="s">
        <v>133</v>
      </c>
      <c r="LG24" s="176" t="str">
        <f t="shared" si="97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39"/>
        <v xml:space="preserve"> </v>
      </c>
      <c r="LP24" s="175">
        <f t="shared" si="99"/>
        <v>0</v>
      </c>
      <c r="LQ24" s="176" t="str">
        <f t="shared" si="100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 t="s">
        <v>133</v>
      </c>
      <c r="MC24" s="176" t="str">
        <f t="shared" si="101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40"/>
        <v xml:space="preserve"> </v>
      </c>
      <c r="ML24" s="175">
        <f t="shared" si="103"/>
        <v>0</v>
      </c>
      <c r="MM24" s="176" t="str">
        <f t="shared" si="104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 t="s">
        <v>133</v>
      </c>
      <c r="MY24" s="176" t="str">
        <f t="shared" si="105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41"/>
        <v xml:space="preserve"> </v>
      </c>
      <c r="NH24" s="175">
        <f t="shared" si="107"/>
        <v>0</v>
      </c>
      <c r="NI24" s="176" t="str">
        <f t="shared" si="108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 t="s">
        <v>133</v>
      </c>
      <c r="NU24" s="176" t="str">
        <f t="shared" si="109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42"/>
        <v xml:space="preserve"> </v>
      </c>
      <c r="OD24" s="175">
        <f t="shared" si="111"/>
        <v>0</v>
      </c>
      <c r="OE24" s="176" t="str">
        <f t="shared" si="112"/>
        <v xml:space="preserve"> </v>
      </c>
      <c r="OG24" s="172">
        <v>1</v>
      </c>
      <c r="OH24" s="225"/>
      <c r="OI24" s="173" t="str">
        <f>IF(OK24=0," ",VLOOKUP(OK24,PROTOKOL!$A:$F,6,FALSE))</f>
        <v>PERDE KESME SULU SİST.</v>
      </c>
      <c r="OJ24" s="43">
        <v>10</v>
      </c>
      <c r="OK24" s="43">
        <v>8</v>
      </c>
      <c r="OL24" s="43">
        <v>0.5</v>
      </c>
      <c r="OM24" s="42">
        <f>IF(OK24=0," ",(VLOOKUP(OK24,PROTOKOL!$A$1:$E$29,2,FALSE))*OL24)</f>
        <v>6.5333333333333332</v>
      </c>
      <c r="ON24" s="174">
        <f t="shared" si="36"/>
        <v>3.4666666666666668</v>
      </c>
      <c r="OO24" s="211">
        <f>IF(OK24=0," ",VLOOKUP(OK24,PROTOKOL!$A:$E,5,FALSE))</f>
        <v>0.69150084134615386</v>
      </c>
      <c r="OP24" s="175" t="s">
        <v>133</v>
      </c>
      <c r="OQ24" s="176">
        <f t="shared" si="113"/>
        <v>2.3972029166666666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43"/>
        <v xml:space="preserve"> </v>
      </c>
      <c r="OZ24" s="175">
        <f t="shared" si="115"/>
        <v>0</v>
      </c>
      <c r="PA24" s="176" t="str">
        <f t="shared" si="116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 t="s">
        <v>133</v>
      </c>
      <c r="PM24" s="176" t="str">
        <f t="shared" si="117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44"/>
        <v xml:space="preserve"> </v>
      </c>
      <c r="PV24" s="175">
        <f t="shared" si="119"/>
        <v>0</v>
      </c>
      <c r="PW24" s="176" t="str">
        <f t="shared" si="120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 t="s">
        <v>133</v>
      </c>
      <c r="QI24" s="176" t="str">
        <f t="shared" si="121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45"/>
        <v xml:space="preserve"> </v>
      </c>
      <c r="QR24" s="175">
        <f t="shared" si="123"/>
        <v>0</v>
      </c>
      <c r="QS24" s="176" t="str">
        <f t="shared" si="124"/>
        <v xml:space="preserve"> </v>
      </c>
    </row>
    <row r="25" spans="1:461" ht="13.8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 t="s">
        <v>133</v>
      </c>
      <c r="K25" s="176" t="str">
        <f t="shared" si="42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3"/>
        <v xml:space="preserve"> </v>
      </c>
      <c r="T25" s="175">
        <f t="shared" si="44"/>
        <v>0</v>
      </c>
      <c r="U25" s="176" t="str">
        <f t="shared" si="45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 t="s">
        <v>133</v>
      </c>
      <c r="AG25" s="176" t="str">
        <f t="shared" si="46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26"/>
        <v xml:space="preserve"> </v>
      </c>
      <c r="AP25" s="175">
        <f t="shared" si="48"/>
        <v>0</v>
      </c>
      <c r="AQ25" s="176" t="str">
        <f t="shared" si="49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 t="s">
        <v>133</v>
      </c>
      <c r="BC25" s="176" t="str">
        <f t="shared" si="50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27"/>
        <v xml:space="preserve"> </v>
      </c>
      <c r="BL25" s="175">
        <f t="shared" si="52"/>
        <v>0</v>
      </c>
      <c r="BM25" s="176" t="str">
        <f t="shared" si="53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 t="s">
        <v>133</v>
      </c>
      <c r="BY25" s="176" t="str">
        <f t="shared" si="54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28"/>
        <v xml:space="preserve"> </v>
      </c>
      <c r="CH25" s="175">
        <f t="shared" si="56"/>
        <v>0</v>
      </c>
      <c r="CI25" s="176" t="str">
        <f t="shared" si="57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 t="s">
        <v>133</v>
      </c>
      <c r="CU25" s="176" t="str">
        <f t="shared" si="58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29"/>
        <v xml:space="preserve"> </v>
      </c>
      <c r="DD25" s="175">
        <f t="shared" si="60"/>
        <v>0</v>
      </c>
      <c r="DE25" s="176" t="str">
        <f t="shared" si="61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 t="s">
        <v>133</v>
      </c>
      <c r="DQ25" s="176" t="str">
        <f t="shared" si="62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30"/>
        <v xml:space="preserve"> </v>
      </c>
      <c r="DZ25" s="175">
        <f t="shared" si="64"/>
        <v>0</v>
      </c>
      <c r="EA25" s="176" t="str">
        <f t="shared" si="65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 t="s">
        <v>133</v>
      </c>
      <c r="EM25" s="176" t="str">
        <f t="shared" si="66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31"/>
        <v xml:space="preserve"> </v>
      </c>
      <c r="EV25" s="175">
        <f t="shared" si="68"/>
        <v>0</v>
      </c>
      <c r="EW25" s="176" t="str">
        <f t="shared" si="69"/>
        <v xml:space="preserve"> </v>
      </c>
      <c r="EY25" s="172">
        <v>1</v>
      </c>
      <c r="EZ25" s="226"/>
      <c r="FA25" s="173" t="str">
        <f>IF(FC25=0," ",VLOOKUP(FC25,PROTOKOL!$A:$F,6,FALSE))</f>
        <v>KOKU TESTİ</v>
      </c>
      <c r="FB25" s="43">
        <v>1</v>
      </c>
      <c r="FC25" s="43">
        <v>17</v>
      </c>
      <c r="FD25" s="43">
        <v>1</v>
      </c>
      <c r="FE25" s="42">
        <f>IF(FC25=0," ",(VLOOKUP(FC25,PROTOKOL!$A$1:$E$29,2,FALSE))*FD25)</f>
        <v>0</v>
      </c>
      <c r="FF25" s="174">
        <f t="shared" si="14"/>
        <v>1</v>
      </c>
      <c r="FG25" s="211">
        <f>IF(FC25=0," ",VLOOKUP(FC25,PROTOKOL!$A:$E,5,FALSE))</f>
        <v>36.335782102476131</v>
      </c>
      <c r="FH25" s="175" t="s">
        <v>133</v>
      </c>
      <c r="FI25" s="176">
        <f>IF(FC25=0," ",(FG25*FF25))/7.5*1</f>
        <v>4.8447709469968174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32"/>
        <v xml:space="preserve"> </v>
      </c>
      <c r="FR25" s="175">
        <f t="shared" si="72"/>
        <v>0</v>
      </c>
      <c r="FS25" s="176" t="str">
        <f t="shared" si="73"/>
        <v xml:space="preserve"> </v>
      </c>
      <c r="FU25" s="172">
        <v>1</v>
      </c>
      <c r="FV25" s="226"/>
      <c r="FW25" s="173" t="str">
        <f>IF(FY25=0," ",VLOOKUP(FY25,PROTOKOL!$A:$F,6,FALSE))</f>
        <v>SIZDIRMAZLIK TAMİR</v>
      </c>
      <c r="FX25" s="43">
        <v>50</v>
      </c>
      <c r="FY25" s="43">
        <v>12</v>
      </c>
      <c r="FZ25" s="43">
        <v>3</v>
      </c>
      <c r="GA25" s="42">
        <f>IF(FY25=0," ",(VLOOKUP(FY25,PROTOKOL!$A$1:$E$29,2,FALSE))*FZ25)</f>
        <v>31.200000000000003</v>
      </c>
      <c r="GB25" s="174">
        <f t="shared" si="16"/>
        <v>18.799999999999997</v>
      </c>
      <c r="GC25" s="211">
        <f>IF(FY25=0," ",VLOOKUP(FY25,PROTOKOL!$A:$E,5,FALSE))</f>
        <v>0.8561438988095238</v>
      </c>
      <c r="GD25" s="175" t="s">
        <v>133</v>
      </c>
      <c r="GE25" s="176">
        <f t="shared" si="74"/>
        <v>16.095505297619045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33"/>
        <v xml:space="preserve"> </v>
      </c>
      <c r="GN25" s="175">
        <f t="shared" si="76"/>
        <v>0</v>
      </c>
      <c r="GO25" s="176" t="str">
        <f t="shared" si="77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 t="s">
        <v>133</v>
      </c>
      <c r="HA25" s="176" t="str">
        <f t="shared" si="78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34"/>
        <v xml:space="preserve"> </v>
      </c>
      <c r="HJ25" s="175">
        <f t="shared" si="80"/>
        <v>0</v>
      </c>
      <c r="HK25" s="176" t="str">
        <f t="shared" si="81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 t="s">
        <v>133</v>
      </c>
      <c r="HW25" s="176" t="str">
        <f t="shared" si="82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35"/>
        <v xml:space="preserve"> </v>
      </c>
      <c r="IF25" s="175">
        <f t="shared" si="84"/>
        <v>0</v>
      </c>
      <c r="IG25" s="176" t="str">
        <f t="shared" si="85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 t="s">
        <v>133</v>
      </c>
      <c r="IS25" s="176" t="str">
        <f t="shared" si="86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36"/>
        <v xml:space="preserve"> </v>
      </c>
      <c r="JB25" s="175">
        <f t="shared" si="88"/>
        <v>0</v>
      </c>
      <c r="JC25" s="176" t="str">
        <f t="shared" si="89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 t="s">
        <v>133</v>
      </c>
      <c r="JO25" s="176" t="str">
        <f t="shared" si="90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37"/>
        <v xml:space="preserve"> </v>
      </c>
      <c r="JX25" s="175">
        <f t="shared" si="92"/>
        <v>0</v>
      </c>
      <c r="JY25" s="176" t="str">
        <f t="shared" si="93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 t="s">
        <v>133</v>
      </c>
      <c r="KK25" s="176" t="str">
        <f t="shared" si="125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38"/>
        <v xml:space="preserve"> </v>
      </c>
      <c r="KT25" s="175">
        <f t="shared" si="95"/>
        <v>0</v>
      </c>
      <c r="KU25" s="176" t="str">
        <f t="shared" si="96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 t="s">
        <v>133</v>
      </c>
      <c r="LG25" s="176" t="str">
        <f t="shared" si="97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39"/>
        <v xml:space="preserve"> </v>
      </c>
      <c r="LP25" s="175">
        <f t="shared" si="99"/>
        <v>0</v>
      </c>
      <c r="LQ25" s="176" t="str">
        <f t="shared" si="100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 t="s">
        <v>133</v>
      </c>
      <c r="MC25" s="176" t="str">
        <f t="shared" si="101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40"/>
        <v xml:space="preserve"> </v>
      </c>
      <c r="ML25" s="175">
        <f t="shared" si="103"/>
        <v>0</v>
      </c>
      <c r="MM25" s="176" t="str">
        <f t="shared" si="104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 t="s">
        <v>133</v>
      </c>
      <c r="MY25" s="176" t="str">
        <f t="shared" si="105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41"/>
        <v xml:space="preserve"> </v>
      </c>
      <c r="NH25" s="175">
        <f t="shared" si="107"/>
        <v>0</v>
      </c>
      <c r="NI25" s="176" t="str">
        <f t="shared" si="108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 t="s">
        <v>133</v>
      </c>
      <c r="NU25" s="176" t="str">
        <f t="shared" si="109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42"/>
        <v xml:space="preserve"> </v>
      </c>
      <c r="OD25" s="175">
        <f t="shared" si="111"/>
        <v>0</v>
      </c>
      <c r="OE25" s="176" t="str">
        <f t="shared" si="112"/>
        <v xml:space="preserve"> </v>
      </c>
      <c r="OG25" s="172">
        <v>1</v>
      </c>
      <c r="OH25" s="226"/>
      <c r="OI25" s="173" t="str">
        <f>IF(OK25=0," ",VLOOKUP(OK25,PROTOKOL!$A:$F,6,FALSE))</f>
        <v>KOKU TESTİ</v>
      </c>
      <c r="OJ25" s="43">
        <v>1</v>
      </c>
      <c r="OK25" s="43">
        <v>17</v>
      </c>
      <c r="OL25" s="43">
        <v>0.5</v>
      </c>
      <c r="OM25" s="42">
        <f>IF(OK25=0," ",(VLOOKUP(OK25,PROTOKOL!$A$1:$E$29,2,FALSE))*OL25)</f>
        <v>0</v>
      </c>
      <c r="ON25" s="174">
        <f t="shared" si="36"/>
        <v>1</v>
      </c>
      <c r="OO25" s="211">
        <f>IF(OK25=0," ",VLOOKUP(OK25,PROTOKOL!$A:$E,5,FALSE))</f>
        <v>36.335782102476131</v>
      </c>
      <c r="OP25" s="175" t="s">
        <v>133</v>
      </c>
      <c r="OQ25" s="176">
        <f>IF(OK25=0," ",(OO25*ON25))/7.5*0.5</f>
        <v>2.4223854734984087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43"/>
        <v xml:space="preserve"> </v>
      </c>
      <c r="OZ25" s="175">
        <f t="shared" si="115"/>
        <v>0</v>
      </c>
      <c r="PA25" s="176" t="str">
        <f t="shared" si="116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 t="s">
        <v>133</v>
      </c>
      <c r="PM25" s="176" t="str">
        <f t="shared" si="117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44"/>
        <v xml:space="preserve"> </v>
      </c>
      <c r="PV25" s="175">
        <f t="shared" si="119"/>
        <v>0</v>
      </c>
      <c r="PW25" s="176" t="str">
        <f t="shared" si="120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 t="s">
        <v>133</v>
      </c>
      <c r="QI25" s="176" t="str">
        <f t="shared" si="121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45"/>
        <v xml:space="preserve"> </v>
      </c>
      <c r="QR25" s="175">
        <f t="shared" si="123"/>
        <v>0</v>
      </c>
      <c r="QS25" s="176" t="str">
        <f t="shared" si="124"/>
        <v xml:space="preserve"> </v>
      </c>
    </row>
    <row r="26" spans="1:461" ht="13.8">
      <c r="A26" s="172">
        <v>2</v>
      </c>
      <c r="B26" s="224">
        <v>2</v>
      </c>
      <c r="C26" s="173" t="str">
        <f>IF(E26=0," ",VLOOKUP(E26,PROTOKOL!$A:$F,6,FALSE))</f>
        <v>VAKUM TEST</v>
      </c>
      <c r="D26" s="43">
        <v>232</v>
      </c>
      <c r="E26" s="43">
        <v>4</v>
      </c>
      <c r="F26" s="43">
        <v>7.5</v>
      </c>
      <c r="G26" s="42">
        <f>IF(E26=0," ",(VLOOKUP(E26,PROTOKOL!$A$1:$E$29,2,FALSE))*F26)</f>
        <v>150</v>
      </c>
      <c r="H26" s="174">
        <f t="shared" si="0"/>
        <v>82</v>
      </c>
      <c r="I26" s="211">
        <f>IF(E26=0," ",VLOOKUP(E26,PROTOKOL!$A:$E,5,FALSE))</f>
        <v>0.44947554687499996</v>
      </c>
      <c r="J26" s="175" t="s">
        <v>133</v>
      </c>
      <c r="K26" s="176">
        <f t="shared" si="42"/>
        <v>36.856994843749995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3"/>
        <v xml:space="preserve"> </v>
      </c>
      <c r="T26" s="175">
        <f t="shared" si="44"/>
        <v>0</v>
      </c>
      <c r="U26" s="176" t="str">
        <f t="shared" si="45"/>
        <v xml:space="preserve"> </v>
      </c>
      <c r="W26" s="172">
        <v>2</v>
      </c>
      <c r="X26" s="224">
        <v>2</v>
      </c>
      <c r="Y26" s="173" t="str">
        <f>IF(AA26=0," ",VLOOKUP(AA26,PROTOKOL!$A:$F,6,FALSE))</f>
        <v>SIZDIRMAZLIK TAMİR</v>
      </c>
      <c r="Z26" s="43">
        <v>120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4">
        <f t="shared" si="2"/>
        <v>42</v>
      </c>
      <c r="AE26" s="211">
        <f>IF(AA26=0," ",VLOOKUP(AA26,PROTOKOL!$A:$E,5,FALSE))</f>
        <v>0.8561438988095238</v>
      </c>
      <c r="AF26" s="175" t="s">
        <v>133</v>
      </c>
      <c r="AG26" s="176">
        <f t="shared" si="46"/>
        <v>35.958043750000002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26"/>
        <v xml:space="preserve"> </v>
      </c>
      <c r="AP26" s="175">
        <f t="shared" si="48"/>
        <v>0</v>
      </c>
      <c r="AQ26" s="176" t="str">
        <f t="shared" si="49"/>
        <v xml:space="preserve"> </v>
      </c>
      <c r="AS26" s="172">
        <v>2</v>
      </c>
      <c r="AT26" s="224">
        <v>2</v>
      </c>
      <c r="AU26" s="173" t="str">
        <f>IF(AW26=0," ",VLOOKUP(AW26,PROTOKOL!$A:$F,6,FALSE))</f>
        <v>VAKUM TEST</v>
      </c>
      <c r="AV26" s="43">
        <v>231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4">
        <f t="shared" si="4"/>
        <v>81</v>
      </c>
      <c r="BA26" s="211">
        <f>IF(AW26=0," ",VLOOKUP(AW26,PROTOKOL!$A:$E,5,FALSE))</f>
        <v>0.44947554687499996</v>
      </c>
      <c r="BB26" s="175" t="s">
        <v>133</v>
      </c>
      <c r="BC26" s="176">
        <f t="shared" si="50"/>
        <v>36.407519296874995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27"/>
        <v xml:space="preserve"> </v>
      </c>
      <c r="BL26" s="175">
        <f t="shared" si="52"/>
        <v>0</v>
      </c>
      <c r="BM26" s="176" t="str">
        <f t="shared" si="53"/>
        <v xml:space="preserve"> </v>
      </c>
      <c r="BO26" s="172">
        <v>2</v>
      </c>
      <c r="BP26" s="224">
        <v>2</v>
      </c>
      <c r="BQ26" s="173" t="str">
        <f>IF(BS26=0," ",VLOOKUP(BS26,PROTOKOL!$A:$F,6,FALSE))</f>
        <v>WNZL. LAV. VE DUV. ASMA KLZ</v>
      </c>
      <c r="BR26" s="43">
        <v>224</v>
      </c>
      <c r="BS26" s="43">
        <v>1</v>
      </c>
      <c r="BT26" s="43">
        <v>7.5</v>
      </c>
      <c r="BU26" s="42">
        <f>IF(BS26=0," ",(VLOOKUP(BS26,PROTOKOL!$A$1:$E$29,2,FALSE))*BT26)</f>
        <v>144</v>
      </c>
      <c r="BV26" s="174">
        <f t="shared" si="6"/>
        <v>80</v>
      </c>
      <c r="BW26" s="211">
        <f>IF(BS26=0," ",VLOOKUP(BS26,PROTOKOL!$A:$E,5,FALSE))</f>
        <v>0.4731321546052632</v>
      </c>
      <c r="BX26" s="175" t="s">
        <v>133</v>
      </c>
      <c r="BY26" s="176">
        <f t="shared" si="54"/>
        <v>37.850572368421055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28"/>
        <v xml:space="preserve"> </v>
      </c>
      <c r="CH26" s="175">
        <f t="shared" si="56"/>
        <v>0</v>
      </c>
      <c r="CI26" s="176" t="str">
        <f t="shared" si="57"/>
        <v xml:space="preserve"> </v>
      </c>
      <c r="CK26" s="172">
        <v>2</v>
      </c>
      <c r="CL26" s="224">
        <v>2</v>
      </c>
      <c r="CM26" s="173" t="str">
        <f>IF(CO26=0," ",VLOOKUP(CO26,PROTOKOL!$A:$F,6,FALSE))</f>
        <v>PANTOGRAF LAVABO TAŞLAMA</v>
      </c>
      <c r="CN26" s="43">
        <v>90</v>
      </c>
      <c r="CO26" s="43">
        <v>9</v>
      </c>
      <c r="CP26" s="43">
        <v>6.5</v>
      </c>
      <c r="CQ26" s="42">
        <f>IF(CO26=0," ",(VLOOKUP(CO26,PROTOKOL!$A$1:$E$29,2,FALSE))*CP26)</f>
        <v>56.333333333333329</v>
      </c>
      <c r="CR26" s="174">
        <f t="shared" si="8"/>
        <v>33.666666666666671</v>
      </c>
      <c r="CS26" s="211">
        <f>IF(CO26=0," ",VLOOKUP(CO26,PROTOKOL!$A:$E,5,FALSE))</f>
        <v>1.0273726785714283</v>
      </c>
      <c r="CT26" s="175" t="s">
        <v>133</v>
      </c>
      <c r="CU26" s="176">
        <f t="shared" si="58"/>
        <v>34.588213511904762</v>
      </c>
      <c r="CV26" s="216" t="str">
        <f>IF(CX26=0," ",VLOOKUP(CX26,PROTOKOL!$A:$F,6,FALSE))</f>
        <v>VAKUM TEST</v>
      </c>
      <c r="CW26" s="43">
        <v>61</v>
      </c>
      <c r="CX26" s="43">
        <v>4</v>
      </c>
      <c r="CY26" s="43">
        <v>2.5</v>
      </c>
      <c r="CZ26" s="91">
        <f>IF(CX26=0," ",(VLOOKUP(CX26,PROTOKOL!$A$1:$E$29,2,FALSE))*CY26)</f>
        <v>50</v>
      </c>
      <c r="DA26" s="174">
        <f t="shared" si="9"/>
        <v>11</v>
      </c>
      <c r="DB26" s="175">
        <f>IF(CX26=0," ",VLOOKUP(CX26,PROTOKOL!$A:$E,5,FALSE))</f>
        <v>0.44947554687499996</v>
      </c>
      <c r="DC26" s="211">
        <f t="shared" si="129"/>
        <v>4.9442310156249993</v>
      </c>
      <c r="DD26" s="175">
        <f t="shared" si="60"/>
        <v>5</v>
      </c>
      <c r="DE26" s="176">
        <f t="shared" si="61"/>
        <v>9.8884620312499987</v>
      </c>
      <c r="DG26" s="172">
        <v>2</v>
      </c>
      <c r="DH26" s="224">
        <v>2</v>
      </c>
      <c r="DI26" s="173" t="str">
        <f>IF(DK26=0," ",VLOOKUP(DK26,PROTOKOL!$A:$F,6,FALSE))</f>
        <v>VAKUM TEST</v>
      </c>
      <c r="DJ26" s="43">
        <v>180</v>
      </c>
      <c r="DK26" s="43">
        <v>4</v>
      </c>
      <c r="DL26" s="43">
        <v>6</v>
      </c>
      <c r="DM26" s="42">
        <f>IF(DK26=0," ",(VLOOKUP(DK26,PROTOKOL!$A$1:$E$29,2,FALSE))*DL26)</f>
        <v>120</v>
      </c>
      <c r="DN26" s="174">
        <f t="shared" si="10"/>
        <v>60</v>
      </c>
      <c r="DO26" s="211">
        <f>IF(DK26=0," ",VLOOKUP(DK26,PROTOKOL!$A:$E,5,FALSE))</f>
        <v>0.44947554687499996</v>
      </c>
      <c r="DP26" s="175" t="s">
        <v>133</v>
      </c>
      <c r="DQ26" s="176">
        <f t="shared" si="62"/>
        <v>26.968532812499998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30"/>
        <v xml:space="preserve"> </v>
      </c>
      <c r="DZ26" s="175">
        <f t="shared" si="64"/>
        <v>0</v>
      </c>
      <c r="EA26" s="176" t="str">
        <f t="shared" si="65"/>
        <v xml:space="preserve"> </v>
      </c>
      <c r="EC26" s="172">
        <v>2</v>
      </c>
      <c r="ED26" s="224">
        <v>2</v>
      </c>
      <c r="EE26" s="173" t="str">
        <f>IF(EG26=0," ",VLOOKUP(EG26,PROTOKOL!$A:$F,6,FALSE))</f>
        <v>SIZDIRMAZLIK TAMİR</v>
      </c>
      <c r="EF26" s="43">
        <v>121</v>
      </c>
      <c r="EG26" s="43">
        <v>12</v>
      </c>
      <c r="EH26" s="43">
        <v>7.5</v>
      </c>
      <c r="EI26" s="42">
        <f>IF(EG26=0," ",(VLOOKUP(EG26,PROTOKOL!$A$1:$E$29,2,FALSE))*EH26)</f>
        <v>78</v>
      </c>
      <c r="EJ26" s="174">
        <f t="shared" si="12"/>
        <v>43</v>
      </c>
      <c r="EK26" s="211">
        <f>IF(EG26=0," ",VLOOKUP(EG26,PROTOKOL!$A:$E,5,FALSE))</f>
        <v>0.8561438988095238</v>
      </c>
      <c r="EL26" s="175" t="s">
        <v>133</v>
      </c>
      <c r="EM26" s="176">
        <f t="shared" si="66"/>
        <v>36.814187648809522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31"/>
        <v xml:space="preserve"> </v>
      </c>
      <c r="EV26" s="175">
        <f t="shared" si="68"/>
        <v>0</v>
      </c>
      <c r="EW26" s="176" t="str">
        <f t="shared" si="69"/>
        <v xml:space="preserve"> </v>
      </c>
      <c r="EY26" s="172">
        <v>2</v>
      </c>
      <c r="EZ26" s="224">
        <v>2</v>
      </c>
      <c r="FA26" s="173" t="str">
        <f>IF(FC26=0," ",VLOOKUP(FC26,PROTOKOL!$A:$F,6,FALSE))</f>
        <v>PERDE KESME SULU SİST.</v>
      </c>
      <c r="FB26" s="43">
        <v>132</v>
      </c>
      <c r="FC26" s="43">
        <v>8</v>
      </c>
      <c r="FD26" s="43">
        <v>6.5</v>
      </c>
      <c r="FE26" s="42">
        <f>IF(FC26=0," ",(VLOOKUP(FC26,PROTOKOL!$A$1:$E$29,2,FALSE))*FD26)</f>
        <v>84.933333333333337</v>
      </c>
      <c r="FF26" s="174">
        <f t="shared" si="14"/>
        <v>47.066666666666663</v>
      </c>
      <c r="FG26" s="211">
        <f>IF(FC26=0," ",VLOOKUP(FC26,PROTOKOL!$A:$E,5,FALSE))</f>
        <v>0.69150084134615386</v>
      </c>
      <c r="FH26" s="175" t="s">
        <v>133</v>
      </c>
      <c r="FI26" s="176">
        <f t="shared" si="70"/>
        <v>32.546639599358976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32"/>
        <v xml:space="preserve"> </v>
      </c>
      <c r="FR26" s="175">
        <f t="shared" si="72"/>
        <v>0</v>
      </c>
      <c r="FS26" s="176" t="str">
        <f t="shared" si="73"/>
        <v xml:space="preserve"> </v>
      </c>
      <c r="FU26" s="172">
        <v>2</v>
      </c>
      <c r="FV26" s="224">
        <v>2</v>
      </c>
      <c r="FW26" s="173" t="str">
        <f>IF(FY26=0," ",VLOOKUP(FY26,PROTOKOL!$A:$F,6,FALSE))</f>
        <v>SIZDIRMAZLIK TAMİR</v>
      </c>
      <c r="FX26" s="43">
        <v>120</v>
      </c>
      <c r="FY26" s="43">
        <v>12</v>
      </c>
      <c r="FZ26" s="43">
        <v>7.5</v>
      </c>
      <c r="GA26" s="42">
        <f>IF(FY26=0," ",(VLOOKUP(FY26,PROTOKOL!$A$1:$E$29,2,FALSE))*FZ26)</f>
        <v>78</v>
      </c>
      <c r="GB26" s="174">
        <f t="shared" si="16"/>
        <v>42</v>
      </c>
      <c r="GC26" s="211">
        <f>IF(FY26=0," ",VLOOKUP(FY26,PROTOKOL!$A:$E,5,FALSE))</f>
        <v>0.8561438988095238</v>
      </c>
      <c r="GD26" s="175" t="s">
        <v>133</v>
      </c>
      <c r="GE26" s="176">
        <f t="shared" si="74"/>
        <v>35.958043750000002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33"/>
        <v xml:space="preserve"> </v>
      </c>
      <c r="GN26" s="175">
        <f t="shared" si="76"/>
        <v>0</v>
      </c>
      <c r="GO26" s="176" t="str">
        <f t="shared" si="77"/>
        <v xml:space="preserve"> </v>
      </c>
      <c r="GQ26" s="172">
        <v>2</v>
      </c>
      <c r="GR26" s="224">
        <v>2</v>
      </c>
      <c r="GS26" s="173" t="str">
        <f>IF(GU26=0," ",VLOOKUP(GU26,PROTOKOL!$A:$F,6,FALSE))</f>
        <v>VAKUM TEST</v>
      </c>
      <c r="GT26" s="43">
        <v>182</v>
      </c>
      <c r="GU26" s="43">
        <v>4</v>
      </c>
      <c r="GV26" s="43">
        <v>6</v>
      </c>
      <c r="GW26" s="42">
        <f>IF(GU26=0," ",(VLOOKUP(GU26,PROTOKOL!$A$1:$E$29,2,FALSE))*GV26)</f>
        <v>120</v>
      </c>
      <c r="GX26" s="174">
        <f t="shared" si="18"/>
        <v>62</v>
      </c>
      <c r="GY26" s="211">
        <f>IF(GU26=0," ",VLOOKUP(GU26,PROTOKOL!$A:$E,5,FALSE))</f>
        <v>0.44947554687499996</v>
      </c>
      <c r="GZ26" s="175" t="s">
        <v>133</v>
      </c>
      <c r="HA26" s="176">
        <f t="shared" si="78"/>
        <v>27.867483906249998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34"/>
        <v xml:space="preserve"> </v>
      </c>
      <c r="HJ26" s="175">
        <f t="shared" si="80"/>
        <v>0</v>
      </c>
      <c r="HK26" s="176" t="str">
        <f t="shared" si="81"/>
        <v xml:space="preserve"> </v>
      </c>
      <c r="HM26" s="172">
        <v>2</v>
      </c>
      <c r="HN26" s="224">
        <v>2</v>
      </c>
      <c r="HO26" s="173" t="str">
        <f>IF(HQ26=0," ",VLOOKUP(HQ26,PROTOKOL!$A:$F,6,FALSE))</f>
        <v>VAKUM TEST</v>
      </c>
      <c r="HP26" s="43">
        <v>125</v>
      </c>
      <c r="HQ26" s="43">
        <v>4</v>
      </c>
      <c r="HR26" s="43">
        <v>4</v>
      </c>
      <c r="HS26" s="42">
        <f>IF(HQ26=0," ",(VLOOKUP(HQ26,PROTOKOL!$A$1:$E$29,2,FALSE))*HR26)</f>
        <v>80</v>
      </c>
      <c r="HT26" s="174">
        <f t="shared" si="20"/>
        <v>45</v>
      </c>
      <c r="HU26" s="211">
        <f>IF(HQ26=0," ",VLOOKUP(HQ26,PROTOKOL!$A:$E,5,FALSE))</f>
        <v>0.44947554687499996</v>
      </c>
      <c r="HV26" s="175" t="s">
        <v>133</v>
      </c>
      <c r="HW26" s="176">
        <f t="shared" si="82"/>
        <v>20.226399609374997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35"/>
        <v xml:space="preserve"> </v>
      </c>
      <c r="IF26" s="175">
        <f t="shared" si="84"/>
        <v>0</v>
      </c>
      <c r="IG26" s="176" t="str">
        <f t="shared" si="85"/>
        <v xml:space="preserve"> </v>
      </c>
      <c r="II26" s="172">
        <v>2</v>
      </c>
      <c r="IJ26" s="224">
        <v>2</v>
      </c>
      <c r="IK26" s="173" t="str">
        <f>IF(IM26=0," ",VLOOKUP(IM26,PROTOKOL!$A:$F,6,FALSE))</f>
        <v>VAKUM TEST</v>
      </c>
      <c r="IL26" s="43">
        <v>60</v>
      </c>
      <c r="IM26" s="43">
        <v>4</v>
      </c>
      <c r="IN26" s="43">
        <v>2</v>
      </c>
      <c r="IO26" s="42">
        <f>IF(IM26=0," ",(VLOOKUP(IM26,PROTOKOL!$A$1:$E$29,2,FALSE))*IN26)</f>
        <v>40</v>
      </c>
      <c r="IP26" s="174">
        <f t="shared" si="22"/>
        <v>20</v>
      </c>
      <c r="IQ26" s="211">
        <f>IF(IM26=0," ",VLOOKUP(IM26,PROTOKOL!$A:$E,5,FALSE))</f>
        <v>0.44947554687499996</v>
      </c>
      <c r="IR26" s="175" t="s">
        <v>133</v>
      </c>
      <c r="IS26" s="176">
        <f t="shared" si="86"/>
        <v>8.9895109374999986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36"/>
        <v xml:space="preserve"> </v>
      </c>
      <c r="JB26" s="175">
        <f t="shared" si="88"/>
        <v>0</v>
      </c>
      <c r="JC26" s="176" t="str">
        <f t="shared" si="89"/>
        <v xml:space="preserve"> </v>
      </c>
      <c r="JE26" s="172">
        <v>2</v>
      </c>
      <c r="JF26" s="224">
        <v>2</v>
      </c>
      <c r="JG26" s="173" t="s">
        <v>134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 t="s">
        <v>133</v>
      </c>
      <c r="JO26" s="176" t="str">
        <f t="shared" si="90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37"/>
        <v xml:space="preserve"> </v>
      </c>
      <c r="JX26" s="175">
        <f t="shared" si="92"/>
        <v>0</v>
      </c>
      <c r="JY26" s="176" t="str">
        <f t="shared" si="93"/>
        <v xml:space="preserve"> </v>
      </c>
      <c r="KA26" s="172">
        <v>2</v>
      </c>
      <c r="KB26" s="224">
        <v>2</v>
      </c>
      <c r="KC26" s="173" t="str">
        <f>IF(KE26=0," ",VLOOKUP(KE26,PROTOKOL!$A:$F,6,FALSE))</f>
        <v>VAKUM TEST</v>
      </c>
      <c r="KD26" s="43">
        <v>230</v>
      </c>
      <c r="KE26" s="43">
        <v>4</v>
      </c>
      <c r="KF26" s="43">
        <v>7.5</v>
      </c>
      <c r="KG26" s="42">
        <f>IF(KE26=0," ",(VLOOKUP(KE26,PROTOKOL!$A$1:$E$29,2,FALSE))*KF26)</f>
        <v>150</v>
      </c>
      <c r="KH26" s="174">
        <f t="shared" si="26"/>
        <v>80</v>
      </c>
      <c r="KI26" s="211">
        <f>IF(KE26=0," ",VLOOKUP(KE26,PROTOKOL!$A:$E,5,FALSE))</f>
        <v>0.44947554687499996</v>
      </c>
      <c r="KJ26" s="175" t="s">
        <v>133</v>
      </c>
      <c r="KK26" s="176">
        <f t="shared" si="125"/>
        <v>35.958043749999995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38"/>
        <v xml:space="preserve"> </v>
      </c>
      <c r="KT26" s="175">
        <f t="shared" si="95"/>
        <v>0</v>
      </c>
      <c r="KU26" s="176" t="str">
        <f t="shared" si="96"/>
        <v xml:space="preserve"> </v>
      </c>
      <c r="KW26" s="172">
        <v>2</v>
      </c>
      <c r="KX26" s="224">
        <v>2</v>
      </c>
      <c r="KY26" s="173" t="str">
        <f>IF(LA26=0," ",VLOOKUP(LA26,PROTOKOL!$A:$F,6,FALSE))</f>
        <v>VAKUM TEST</v>
      </c>
      <c r="KZ26" s="43">
        <v>237</v>
      </c>
      <c r="LA26" s="43">
        <v>4</v>
      </c>
      <c r="LB26" s="43">
        <v>7.5</v>
      </c>
      <c r="LC26" s="42">
        <f>IF(LA26=0," ",(VLOOKUP(LA26,PROTOKOL!$A$1:$E$29,2,FALSE))*LB26)</f>
        <v>150</v>
      </c>
      <c r="LD26" s="174">
        <f t="shared" si="28"/>
        <v>87</v>
      </c>
      <c r="LE26" s="211">
        <f>IF(LA26=0," ",VLOOKUP(LA26,PROTOKOL!$A:$E,5,FALSE))</f>
        <v>0.44947554687499996</v>
      </c>
      <c r="LF26" s="175" t="s">
        <v>133</v>
      </c>
      <c r="LG26" s="176">
        <f t="shared" si="97"/>
        <v>39.104372578124995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39"/>
        <v xml:space="preserve"> </v>
      </c>
      <c r="LP26" s="175">
        <f t="shared" si="99"/>
        <v>0</v>
      </c>
      <c r="LQ26" s="176" t="str">
        <f t="shared" si="100"/>
        <v xml:space="preserve"> </v>
      </c>
      <c r="LS26" s="172">
        <v>2</v>
      </c>
      <c r="LT26" s="224">
        <v>2</v>
      </c>
      <c r="LU26" s="173" t="str">
        <f>IF(LW26=0," ",VLOOKUP(LW26,PROTOKOL!$A:$F,6,FALSE))</f>
        <v>PANTOGRAF LAVABO TAŞLAMA</v>
      </c>
      <c r="LV26" s="43">
        <v>72</v>
      </c>
      <c r="LW26" s="43">
        <v>9</v>
      </c>
      <c r="LX26" s="43">
        <v>5.5</v>
      </c>
      <c r="LY26" s="42">
        <f>IF(LW26=0," ",(VLOOKUP(LW26,PROTOKOL!$A$1:$E$29,2,FALSE))*LX26)</f>
        <v>47.666666666666664</v>
      </c>
      <c r="LZ26" s="174">
        <f t="shared" si="30"/>
        <v>24.333333333333336</v>
      </c>
      <c r="MA26" s="211">
        <f>IF(LW26=0," ",VLOOKUP(LW26,PROTOKOL!$A:$E,5,FALSE))</f>
        <v>1.0273726785714283</v>
      </c>
      <c r="MB26" s="175" t="s">
        <v>133</v>
      </c>
      <c r="MC26" s="176">
        <f t="shared" si="101"/>
        <v>24.999401845238094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40"/>
        <v xml:space="preserve"> </v>
      </c>
      <c r="ML26" s="175">
        <f t="shared" si="103"/>
        <v>0</v>
      </c>
      <c r="MM26" s="176" t="str">
        <f t="shared" si="104"/>
        <v xml:space="preserve"> </v>
      </c>
      <c r="MO26" s="172">
        <v>2</v>
      </c>
      <c r="MP26" s="224">
        <v>2</v>
      </c>
      <c r="MQ26" s="173" t="s">
        <v>134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 t="s">
        <v>133</v>
      </c>
      <c r="MY26" s="176" t="str">
        <f t="shared" si="105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41"/>
        <v xml:space="preserve"> </v>
      </c>
      <c r="NH26" s="175">
        <f t="shared" si="107"/>
        <v>0</v>
      </c>
      <c r="NI26" s="176" t="str">
        <f t="shared" si="108"/>
        <v xml:space="preserve"> </v>
      </c>
      <c r="NK26" s="172">
        <v>2</v>
      </c>
      <c r="NL26" s="224">
        <v>2</v>
      </c>
      <c r="NM26" s="173" t="str">
        <f>IF(NO26=0," ",VLOOKUP(NO26,PROTOKOL!$A:$F,6,FALSE))</f>
        <v>VAKUM TEST</v>
      </c>
      <c r="NN26" s="43">
        <v>225</v>
      </c>
      <c r="NO26" s="43">
        <v>4</v>
      </c>
      <c r="NP26" s="43">
        <v>7.5</v>
      </c>
      <c r="NQ26" s="42">
        <f>IF(NO26=0," ",(VLOOKUP(NO26,PROTOKOL!$A$1:$E$29,2,FALSE))*NP26)</f>
        <v>150</v>
      </c>
      <c r="NR26" s="174">
        <f t="shared" si="34"/>
        <v>75</v>
      </c>
      <c r="NS26" s="211">
        <f>IF(NO26=0," ",VLOOKUP(NO26,PROTOKOL!$A:$E,5,FALSE))</f>
        <v>0.44947554687499996</v>
      </c>
      <c r="NT26" s="175" t="s">
        <v>133</v>
      </c>
      <c r="NU26" s="176">
        <f t="shared" si="109"/>
        <v>33.710666015624994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42"/>
        <v xml:space="preserve"> </v>
      </c>
      <c r="OD26" s="175">
        <f t="shared" si="111"/>
        <v>0</v>
      </c>
      <c r="OE26" s="176" t="str">
        <f t="shared" si="112"/>
        <v xml:space="preserve"> </v>
      </c>
      <c r="OG26" s="172">
        <v>2</v>
      </c>
      <c r="OH26" s="224">
        <v>2</v>
      </c>
      <c r="OI26" s="173" t="str">
        <f>IF(OK26=0," ",VLOOKUP(OK26,PROTOKOL!$A:$F,6,FALSE))</f>
        <v>VAKUM TEST</v>
      </c>
      <c r="OJ26" s="43">
        <v>75</v>
      </c>
      <c r="OK26" s="43">
        <v>4</v>
      </c>
      <c r="OL26" s="43">
        <v>2.5</v>
      </c>
      <c r="OM26" s="42">
        <f>IF(OK26=0," ",(VLOOKUP(OK26,PROTOKOL!$A$1:$E$29,2,FALSE))*OL26)</f>
        <v>50</v>
      </c>
      <c r="ON26" s="174">
        <f t="shared" si="36"/>
        <v>25</v>
      </c>
      <c r="OO26" s="211">
        <f>IF(OK26=0," ",VLOOKUP(OK26,PROTOKOL!$A:$E,5,FALSE))</f>
        <v>0.44947554687499996</v>
      </c>
      <c r="OP26" s="175" t="s">
        <v>133</v>
      </c>
      <c r="OQ26" s="176">
        <f t="shared" si="113"/>
        <v>11.236888671874999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43"/>
        <v xml:space="preserve"> </v>
      </c>
      <c r="OZ26" s="175">
        <f t="shared" si="115"/>
        <v>0</v>
      </c>
      <c r="PA26" s="176" t="str">
        <f t="shared" si="116"/>
        <v xml:space="preserve"> </v>
      </c>
      <c r="PC26" s="172">
        <v>2</v>
      </c>
      <c r="PD26" s="224">
        <v>2</v>
      </c>
      <c r="PE26" s="173" t="str">
        <f>IF(PG26=0," ",VLOOKUP(PG26,PROTOKOL!$A:$F,6,FALSE))</f>
        <v>VAKUM TEST</v>
      </c>
      <c r="PF26" s="43">
        <v>215</v>
      </c>
      <c r="PG26" s="43">
        <v>4</v>
      </c>
      <c r="PH26" s="43">
        <v>7</v>
      </c>
      <c r="PI26" s="42">
        <f>IF(PG26=0," ",(VLOOKUP(PG26,PROTOKOL!$A$1:$E$29,2,FALSE))*PH26)</f>
        <v>140</v>
      </c>
      <c r="PJ26" s="174">
        <f t="shared" si="38"/>
        <v>75</v>
      </c>
      <c r="PK26" s="211">
        <f>IF(PG26=0," ",VLOOKUP(PG26,PROTOKOL!$A:$E,5,FALSE))</f>
        <v>0.44947554687499996</v>
      </c>
      <c r="PL26" s="175" t="s">
        <v>133</v>
      </c>
      <c r="PM26" s="176">
        <f t="shared" si="117"/>
        <v>33.710666015624994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44"/>
        <v xml:space="preserve"> </v>
      </c>
      <c r="PV26" s="175">
        <f t="shared" si="119"/>
        <v>0</v>
      </c>
      <c r="PW26" s="176" t="str">
        <f t="shared" si="120"/>
        <v xml:space="preserve"> </v>
      </c>
      <c r="PY26" s="172">
        <v>2</v>
      </c>
      <c r="PZ26" s="224">
        <v>2</v>
      </c>
      <c r="QA26" s="173" t="str">
        <f>IF(QC26=0," ",VLOOKUP(QC26,PROTOKOL!$A:$F,6,FALSE))</f>
        <v>VAKUM TEST</v>
      </c>
      <c r="QB26" s="43">
        <v>61</v>
      </c>
      <c r="QC26" s="43">
        <v>4</v>
      </c>
      <c r="QD26" s="43">
        <v>2</v>
      </c>
      <c r="QE26" s="42">
        <f>IF(QC26=0," ",(VLOOKUP(QC26,PROTOKOL!$A$1:$E$29,2,FALSE))*QD26)</f>
        <v>40</v>
      </c>
      <c r="QF26" s="174">
        <f t="shared" si="40"/>
        <v>21</v>
      </c>
      <c r="QG26" s="211">
        <f>IF(QC26=0," ",VLOOKUP(QC26,PROTOKOL!$A:$E,5,FALSE))</f>
        <v>0.44947554687499996</v>
      </c>
      <c r="QH26" s="175" t="s">
        <v>133</v>
      </c>
      <c r="QI26" s="176">
        <f t="shared" si="121"/>
        <v>9.4389864843749987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45"/>
        <v xml:space="preserve"> </v>
      </c>
      <c r="QR26" s="175">
        <f t="shared" si="123"/>
        <v>0</v>
      </c>
      <c r="QS26" s="176" t="str">
        <f t="shared" si="124"/>
        <v xml:space="preserve"> </v>
      </c>
    </row>
    <row r="27" spans="1:461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 t="s">
        <v>133</v>
      </c>
      <c r="K27" s="176" t="str">
        <f t="shared" si="42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3"/>
        <v xml:space="preserve"> </v>
      </c>
      <c r="T27" s="175">
        <f t="shared" si="44"/>
        <v>0</v>
      </c>
      <c r="U27" s="176" t="str">
        <f t="shared" si="45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 t="s">
        <v>133</v>
      </c>
      <c r="AG27" s="176" t="str">
        <f t="shared" si="46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26"/>
        <v xml:space="preserve"> </v>
      </c>
      <c r="AP27" s="175">
        <f t="shared" si="48"/>
        <v>0</v>
      </c>
      <c r="AQ27" s="176" t="str">
        <f t="shared" si="49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 t="s">
        <v>133</v>
      </c>
      <c r="BC27" s="176" t="str">
        <f t="shared" si="50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27"/>
        <v xml:space="preserve"> </v>
      </c>
      <c r="BL27" s="175">
        <f t="shared" si="52"/>
        <v>0</v>
      </c>
      <c r="BM27" s="176" t="str">
        <f t="shared" si="53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 t="s">
        <v>133</v>
      </c>
      <c r="BY27" s="176" t="str">
        <f t="shared" si="54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28"/>
        <v xml:space="preserve"> </v>
      </c>
      <c r="CH27" s="175">
        <f t="shared" si="56"/>
        <v>0</v>
      </c>
      <c r="CI27" s="176" t="str">
        <f t="shared" si="57"/>
        <v xml:space="preserve"> </v>
      </c>
      <c r="CK27" s="172">
        <v>2</v>
      </c>
      <c r="CL27" s="225"/>
      <c r="CM27" s="173" t="str">
        <f>IF(CO27=0," ",VLOOKUP(CO27,PROTOKOL!$A:$F,6,FALSE))</f>
        <v>DEPO ÜRÜN KONTROL</v>
      </c>
      <c r="CN27" s="43">
        <v>1</v>
      </c>
      <c r="CO27" s="43">
        <v>24</v>
      </c>
      <c r="CP27" s="43">
        <v>1</v>
      </c>
      <c r="CQ27" s="42">
        <f>IF(CO27=0," ",(VLOOKUP(CO27,PROTOKOL!$A$1:$E$29,2,FALSE))*CP27)</f>
        <v>0</v>
      </c>
      <c r="CR27" s="174">
        <f t="shared" si="8"/>
        <v>1</v>
      </c>
      <c r="CS27" s="211">
        <f>IF(CO27=0," ",VLOOKUP(CO27,PROTOKOL!$A:$E,5,FALSE))</f>
        <v>32.702203892228518</v>
      </c>
      <c r="CT27" s="175" t="s">
        <v>133</v>
      </c>
      <c r="CU27" s="176">
        <f>IF(CO27=0," ",(CS27*CR27))/7.5*1</f>
        <v>4.3602938522971355</v>
      </c>
      <c r="CV27" s="216" t="str">
        <f>IF(CX27=0," ",VLOOKUP(CX27,PROTOKOL!$A:$F,6,FALSE))</f>
        <v>KOKU TESTİ</v>
      </c>
      <c r="CW27" s="43">
        <v>1</v>
      </c>
      <c r="CX27" s="43">
        <v>17</v>
      </c>
      <c r="CY27" s="43">
        <v>0.5</v>
      </c>
      <c r="CZ27" s="91">
        <f>IF(CX27=0," ",(VLOOKUP(CX27,PROTOKOL!$A$1:$E$29,2,FALSE))*CY27)</f>
        <v>0</v>
      </c>
      <c r="DA27" s="174">
        <f t="shared" si="9"/>
        <v>1</v>
      </c>
      <c r="DB27" s="175">
        <f>IF(CX27=0," ",VLOOKUP(CX27,PROTOKOL!$A:$E,5,FALSE))</f>
        <v>36.335782102476131</v>
      </c>
      <c r="DC27" s="211">
        <f>IF(CX27=0," ",(DA27*DB27))/7.5*0.5</f>
        <v>2.4223854734984087</v>
      </c>
      <c r="DD27" s="175">
        <f t="shared" si="60"/>
        <v>1</v>
      </c>
      <c r="DE27" s="176">
        <f t="shared" si="61"/>
        <v>4.8447709469968174</v>
      </c>
      <c r="DG27" s="172">
        <v>2</v>
      </c>
      <c r="DH27" s="225"/>
      <c r="DI27" s="173" t="str">
        <f>IF(DK27=0," ",VLOOKUP(DK27,PROTOKOL!$A:$F,6,FALSE))</f>
        <v>KOKU TESTİ</v>
      </c>
      <c r="DJ27" s="43">
        <v>1</v>
      </c>
      <c r="DK27" s="43">
        <v>17</v>
      </c>
      <c r="DL27" s="43">
        <v>1.5</v>
      </c>
      <c r="DM27" s="42">
        <f>IF(DK27=0," ",(VLOOKUP(DK27,PROTOKOL!$A$1:$E$29,2,FALSE))*DL27)</f>
        <v>0</v>
      </c>
      <c r="DN27" s="174">
        <f t="shared" si="10"/>
        <v>1</v>
      </c>
      <c r="DO27" s="211">
        <f>IF(DK27=0," ",VLOOKUP(DK27,PROTOKOL!$A:$E,5,FALSE))</f>
        <v>36.335782102476131</v>
      </c>
      <c r="DP27" s="175" t="s">
        <v>133</v>
      </c>
      <c r="DQ27" s="176">
        <f>IF(DK27=0," ",(DO27*DN27))/7.5*1.5</f>
        <v>7.2671564204952261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30"/>
        <v xml:space="preserve"> </v>
      </c>
      <c r="DZ27" s="175">
        <f t="shared" si="64"/>
        <v>0</v>
      </c>
      <c r="EA27" s="176" t="str">
        <f t="shared" si="65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 t="s">
        <v>133</v>
      </c>
      <c r="EM27" s="176" t="str">
        <f t="shared" si="66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31"/>
        <v xml:space="preserve"> </v>
      </c>
      <c r="EV27" s="175">
        <f t="shared" si="68"/>
        <v>0</v>
      </c>
      <c r="EW27" s="176" t="str">
        <f t="shared" si="69"/>
        <v xml:space="preserve"> </v>
      </c>
      <c r="EY27" s="172">
        <v>2</v>
      </c>
      <c r="EZ27" s="225"/>
      <c r="FA27" s="173" t="str">
        <f>IF(FC27=0," ",VLOOKUP(FC27,PROTOKOL!$A:$F,6,FALSE))</f>
        <v>KOKU TESTİ</v>
      </c>
      <c r="FB27" s="43">
        <v>1</v>
      </c>
      <c r="FC27" s="43">
        <v>17</v>
      </c>
      <c r="FD27" s="43">
        <v>1</v>
      </c>
      <c r="FE27" s="42">
        <f>IF(FC27=0," ",(VLOOKUP(FC27,PROTOKOL!$A$1:$E$29,2,FALSE))*FD27)</f>
        <v>0</v>
      </c>
      <c r="FF27" s="174">
        <f t="shared" si="14"/>
        <v>1</v>
      </c>
      <c r="FG27" s="211">
        <f>IF(FC27=0," ",VLOOKUP(FC27,PROTOKOL!$A:$E,5,FALSE))</f>
        <v>36.335782102476131</v>
      </c>
      <c r="FH27" s="175" t="s">
        <v>133</v>
      </c>
      <c r="FI27" s="176">
        <f>IF(FC27=0," ",(FG27*FF27))/7.5*1</f>
        <v>4.8447709469968174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32"/>
        <v xml:space="preserve"> </v>
      </c>
      <c r="FR27" s="175">
        <f t="shared" si="72"/>
        <v>0</v>
      </c>
      <c r="FS27" s="176" t="str">
        <f t="shared" si="73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 t="s">
        <v>133</v>
      </c>
      <c r="GE27" s="176" t="str">
        <f t="shared" si="74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33"/>
        <v xml:space="preserve"> </v>
      </c>
      <c r="GN27" s="175">
        <f t="shared" si="76"/>
        <v>0</v>
      </c>
      <c r="GO27" s="176" t="str">
        <f t="shared" si="77"/>
        <v xml:space="preserve"> </v>
      </c>
      <c r="GQ27" s="172">
        <v>2</v>
      </c>
      <c r="GR27" s="225"/>
      <c r="GS27" s="173" t="str">
        <f>IF(GU27=0," ",VLOOKUP(GU27,PROTOKOL!$A:$F,6,FALSE))</f>
        <v>PANTOGRAF LAVABO TAŞLAMA</v>
      </c>
      <c r="GT27" s="43">
        <v>42</v>
      </c>
      <c r="GU27" s="43">
        <v>9</v>
      </c>
      <c r="GV27" s="43">
        <v>1.5</v>
      </c>
      <c r="GW27" s="42">
        <f>IF(GU27=0," ",(VLOOKUP(GU27,PROTOKOL!$A$1:$E$29,2,FALSE))*GV27)</f>
        <v>13</v>
      </c>
      <c r="GX27" s="174">
        <f t="shared" si="18"/>
        <v>29</v>
      </c>
      <c r="GY27" s="211">
        <f>IF(GU27=0," ",VLOOKUP(GU27,PROTOKOL!$A:$E,5,FALSE))</f>
        <v>1.0273726785714283</v>
      </c>
      <c r="GZ27" s="175" t="s">
        <v>133</v>
      </c>
      <c r="HA27" s="176">
        <f t="shared" si="78"/>
        <v>29.793807678571422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34"/>
        <v xml:space="preserve"> </v>
      </c>
      <c r="HJ27" s="175">
        <f t="shared" si="80"/>
        <v>0</v>
      </c>
      <c r="HK27" s="176" t="str">
        <f t="shared" si="81"/>
        <v xml:space="preserve"> </v>
      </c>
      <c r="HM27" s="172">
        <v>2</v>
      </c>
      <c r="HN27" s="225"/>
      <c r="HO27" s="173" t="str">
        <f>IF(HQ27=0," ",VLOOKUP(HQ27,PROTOKOL!$A:$F,6,FALSE))</f>
        <v>PANTOGRAF LAVABO TAŞLAMA</v>
      </c>
      <c r="HP27" s="43">
        <v>49</v>
      </c>
      <c r="HQ27" s="43">
        <v>9</v>
      </c>
      <c r="HR27" s="43">
        <v>3.5</v>
      </c>
      <c r="HS27" s="42">
        <f>IF(HQ27=0," ",(VLOOKUP(HQ27,PROTOKOL!$A$1:$E$29,2,FALSE))*HR27)</f>
        <v>30.333333333333332</v>
      </c>
      <c r="HT27" s="174">
        <f t="shared" si="20"/>
        <v>18.666666666666668</v>
      </c>
      <c r="HU27" s="211">
        <f>IF(HQ27=0," ",VLOOKUP(HQ27,PROTOKOL!$A:$E,5,FALSE))</f>
        <v>1.0273726785714283</v>
      </c>
      <c r="HV27" s="175" t="s">
        <v>133</v>
      </c>
      <c r="HW27" s="176">
        <f t="shared" si="82"/>
        <v>19.177623333333329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35"/>
        <v xml:space="preserve"> </v>
      </c>
      <c r="IF27" s="175">
        <f t="shared" si="84"/>
        <v>0</v>
      </c>
      <c r="IG27" s="176" t="str">
        <f t="shared" si="85"/>
        <v xml:space="preserve"> </v>
      </c>
      <c r="II27" s="172">
        <v>2</v>
      </c>
      <c r="IJ27" s="225"/>
      <c r="IK27" s="173" t="str">
        <f>IF(IM27=0," ",VLOOKUP(IM27,PROTOKOL!$A:$F,6,FALSE))</f>
        <v>PERDE KESME SULU SİST.</v>
      </c>
      <c r="IL27" s="43">
        <v>111</v>
      </c>
      <c r="IM27" s="43">
        <v>8</v>
      </c>
      <c r="IN27" s="43">
        <v>5.5</v>
      </c>
      <c r="IO27" s="42">
        <f>IF(IM27=0," ",(VLOOKUP(IM27,PROTOKOL!$A$1:$E$29,2,FALSE))*IN27)</f>
        <v>71.86666666666666</v>
      </c>
      <c r="IP27" s="174">
        <f t="shared" si="22"/>
        <v>39.13333333333334</v>
      </c>
      <c r="IQ27" s="211">
        <f>IF(IM27=0," ",VLOOKUP(IM27,PROTOKOL!$A:$E,5,FALSE))</f>
        <v>0.69150084134615386</v>
      </c>
      <c r="IR27" s="175" t="s">
        <v>133</v>
      </c>
      <c r="IS27" s="176">
        <f t="shared" si="86"/>
        <v>27.060732924679492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36"/>
        <v xml:space="preserve"> </v>
      </c>
      <c r="JB27" s="175">
        <f t="shared" si="88"/>
        <v>0</v>
      </c>
      <c r="JC27" s="176" t="str">
        <f t="shared" si="89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 t="s">
        <v>133</v>
      </c>
      <c r="JO27" s="176" t="str">
        <f t="shared" si="90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37"/>
        <v xml:space="preserve"> </v>
      </c>
      <c r="JX27" s="175">
        <f t="shared" si="92"/>
        <v>0</v>
      </c>
      <c r="JY27" s="176" t="str">
        <f t="shared" si="93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 t="s">
        <v>133</v>
      </c>
      <c r="KK27" s="176" t="str">
        <f t="shared" si="125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38"/>
        <v xml:space="preserve"> </v>
      </c>
      <c r="KT27" s="175">
        <f t="shared" si="95"/>
        <v>0</v>
      </c>
      <c r="KU27" s="176" t="str">
        <f t="shared" si="96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 t="s">
        <v>133</v>
      </c>
      <c r="LG27" s="176" t="str">
        <f t="shared" si="97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39"/>
        <v xml:space="preserve"> </v>
      </c>
      <c r="LP27" s="175">
        <f t="shared" si="99"/>
        <v>0</v>
      </c>
      <c r="LQ27" s="176" t="str">
        <f t="shared" si="100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 t="s">
        <v>133</v>
      </c>
      <c r="MC27" s="176" t="str">
        <f t="shared" si="101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40"/>
        <v xml:space="preserve"> </v>
      </c>
      <c r="ML27" s="175">
        <f t="shared" si="103"/>
        <v>0</v>
      </c>
      <c r="MM27" s="176" t="str">
        <f t="shared" si="104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 t="s">
        <v>133</v>
      </c>
      <c r="MY27" s="176" t="str">
        <f t="shared" si="105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41"/>
        <v xml:space="preserve"> </v>
      </c>
      <c r="NH27" s="175">
        <f t="shared" si="107"/>
        <v>0</v>
      </c>
      <c r="NI27" s="176" t="str">
        <f t="shared" si="108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 t="s">
        <v>133</v>
      </c>
      <c r="NU27" s="176" t="str">
        <f t="shared" si="109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42"/>
        <v xml:space="preserve"> </v>
      </c>
      <c r="OD27" s="175">
        <f t="shared" si="111"/>
        <v>0</v>
      </c>
      <c r="OE27" s="176" t="str">
        <f t="shared" si="112"/>
        <v xml:space="preserve"> </v>
      </c>
      <c r="OG27" s="172">
        <v>2</v>
      </c>
      <c r="OH27" s="225"/>
      <c r="OI27" s="173" t="str">
        <f>IF(OK27=0," ",VLOOKUP(OK27,PROTOKOL!$A:$F,6,FALSE))</f>
        <v>PERDE KESME SULU SİST.</v>
      </c>
      <c r="OJ27" s="43">
        <v>100</v>
      </c>
      <c r="OK27" s="43">
        <v>8</v>
      </c>
      <c r="OL27" s="43">
        <v>5</v>
      </c>
      <c r="OM27" s="42">
        <f>IF(OK27=0," ",(VLOOKUP(OK27,PROTOKOL!$A$1:$E$29,2,FALSE))*OL27)</f>
        <v>65.333333333333329</v>
      </c>
      <c r="ON27" s="174">
        <f t="shared" si="36"/>
        <v>34.666666666666671</v>
      </c>
      <c r="OO27" s="211">
        <f>IF(OK27=0," ",VLOOKUP(OK27,PROTOKOL!$A:$E,5,FALSE))</f>
        <v>0.69150084134615386</v>
      </c>
      <c r="OP27" s="175" t="s">
        <v>133</v>
      </c>
      <c r="OQ27" s="176">
        <f t="shared" si="113"/>
        <v>23.972029166666669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43"/>
        <v xml:space="preserve"> </v>
      </c>
      <c r="OZ27" s="175">
        <f t="shared" si="115"/>
        <v>0</v>
      </c>
      <c r="PA27" s="176" t="str">
        <f t="shared" si="116"/>
        <v xml:space="preserve"> </v>
      </c>
      <c r="PC27" s="172">
        <v>2</v>
      </c>
      <c r="PD27" s="225"/>
      <c r="PE27" s="173" t="str">
        <f>IF(PG27=0," ",VLOOKUP(PG27,PROTOKOL!$A:$F,6,FALSE))</f>
        <v>PERDE KESME SULU SİST.</v>
      </c>
      <c r="PF27" s="43">
        <v>10</v>
      </c>
      <c r="PG27" s="43">
        <v>8</v>
      </c>
      <c r="PH27" s="43">
        <v>0.5</v>
      </c>
      <c r="PI27" s="42">
        <f>IF(PG27=0," ",(VLOOKUP(PG27,PROTOKOL!$A$1:$E$29,2,FALSE))*PH27)</f>
        <v>6.5333333333333332</v>
      </c>
      <c r="PJ27" s="174">
        <f t="shared" si="38"/>
        <v>3.4666666666666668</v>
      </c>
      <c r="PK27" s="211">
        <f>IF(PG27=0," ",VLOOKUP(PG27,PROTOKOL!$A:$E,5,FALSE))</f>
        <v>0.69150084134615386</v>
      </c>
      <c r="PL27" s="175" t="s">
        <v>133</v>
      </c>
      <c r="PM27" s="176">
        <f t="shared" si="117"/>
        <v>2.3972029166666666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44"/>
        <v xml:space="preserve"> </v>
      </c>
      <c r="PV27" s="175">
        <f t="shared" si="119"/>
        <v>0</v>
      </c>
      <c r="PW27" s="176" t="str">
        <f t="shared" si="120"/>
        <v xml:space="preserve"> </v>
      </c>
      <c r="PY27" s="172">
        <v>2</v>
      </c>
      <c r="PZ27" s="225"/>
      <c r="QA27" s="173" t="str">
        <f>IF(QC27=0," ",VLOOKUP(QC27,PROTOKOL!$A:$F,6,FALSE))</f>
        <v>PANTOGRAF LAVABO TAŞLAMA</v>
      </c>
      <c r="QB27" s="43">
        <v>154</v>
      </c>
      <c r="QC27" s="43">
        <v>9</v>
      </c>
      <c r="QD27" s="43">
        <v>5</v>
      </c>
      <c r="QE27" s="42">
        <f>IF(QC27=0," ",(VLOOKUP(QC27,PROTOKOL!$A$1:$E$29,2,FALSE))*QD27)</f>
        <v>43.333333333333329</v>
      </c>
      <c r="QF27" s="174">
        <f t="shared" si="40"/>
        <v>110.66666666666667</v>
      </c>
      <c r="QG27" s="211">
        <f>IF(QC27=0," ",VLOOKUP(QC27,PROTOKOL!$A:$E,5,FALSE))</f>
        <v>1.0273726785714283</v>
      </c>
      <c r="QH27" s="175" t="s">
        <v>133</v>
      </c>
      <c r="QI27" s="176">
        <f t="shared" si="121"/>
        <v>113.69590976190474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45"/>
        <v xml:space="preserve"> </v>
      </c>
      <c r="QR27" s="175">
        <f t="shared" si="123"/>
        <v>0</v>
      </c>
      <c r="QS27" s="176" t="str">
        <f t="shared" si="124"/>
        <v xml:space="preserve"> </v>
      </c>
    </row>
    <row r="28" spans="1:461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 t="s">
        <v>133</v>
      </c>
      <c r="K28" s="176" t="str">
        <f t="shared" si="42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3"/>
        <v xml:space="preserve"> </v>
      </c>
      <c r="T28" s="175">
        <f t="shared" si="44"/>
        <v>0</v>
      </c>
      <c r="U28" s="176" t="str">
        <f t="shared" si="45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 t="s">
        <v>133</v>
      </c>
      <c r="AG28" s="176" t="str">
        <f t="shared" si="46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26"/>
        <v xml:space="preserve"> </v>
      </c>
      <c r="AP28" s="175">
        <f t="shared" si="48"/>
        <v>0</v>
      </c>
      <c r="AQ28" s="176" t="str">
        <f t="shared" si="49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 t="s">
        <v>133</v>
      </c>
      <c r="BC28" s="176" t="str">
        <f t="shared" si="50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27"/>
        <v xml:space="preserve"> </v>
      </c>
      <c r="BL28" s="175">
        <f t="shared" si="52"/>
        <v>0</v>
      </c>
      <c r="BM28" s="176" t="str">
        <f t="shared" si="53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 t="s">
        <v>133</v>
      </c>
      <c r="BY28" s="176" t="str">
        <f t="shared" si="54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28"/>
        <v xml:space="preserve"> </v>
      </c>
      <c r="CH28" s="175">
        <f t="shared" si="56"/>
        <v>0</v>
      </c>
      <c r="CI28" s="176" t="str">
        <f t="shared" si="57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 t="s">
        <v>133</v>
      </c>
      <c r="CU28" s="176" t="str">
        <f t="shared" si="58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29"/>
        <v xml:space="preserve"> </v>
      </c>
      <c r="DD28" s="175">
        <f t="shared" si="60"/>
        <v>0</v>
      </c>
      <c r="DE28" s="176" t="str">
        <f t="shared" si="61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 t="s">
        <v>133</v>
      </c>
      <c r="DQ28" s="176" t="str">
        <f t="shared" si="62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30"/>
        <v xml:space="preserve"> </v>
      </c>
      <c r="DZ28" s="175">
        <f t="shared" si="64"/>
        <v>0</v>
      </c>
      <c r="EA28" s="176" t="str">
        <f t="shared" si="65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 t="s">
        <v>133</v>
      </c>
      <c r="EM28" s="176" t="str">
        <f t="shared" si="66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31"/>
        <v xml:space="preserve"> </v>
      </c>
      <c r="EV28" s="175">
        <f t="shared" si="68"/>
        <v>0</v>
      </c>
      <c r="EW28" s="176" t="str">
        <f t="shared" si="69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 t="s">
        <v>133</v>
      </c>
      <c r="FI28" s="176" t="str">
        <f t="shared" si="70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32"/>
        <v xml:space="preserve"> </v>
      </c>
      <c r="FR28" s="175">
        <f t="shared" si="72"/>
        <v>0</v>
      </c>
      <c r="FS28" s="176" t="str">
        <f t="shared" si="73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 t="s">
        <v>133</v>
      </c>
      <c r="GE28" s="176" t="str">
        <f t="shared" si="74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33"/>
        <v xml:space="preserve"> </v>
      </c>
      <c r="GN28" s="175">
        <f t="shared" si="76"/>
        <v>0</v>
      </c>
      <c r="GO28" s="176" t="str">
        <f t="shared" si="77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 t="s">
        <v>133</v>
      </c>
      <c r="HA28" s="176" t="str">
        <f t="shared" si="78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34"/>
        <v xml:space="preserve"> </v>
      </c>
      <c r="HJ28" s="175">
        <f t="shared" si="80"/>
        <v>0</v>
      </c>
      <c r="HK28" s="176" t="str">
        <f t="shared" si="81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 t="s">
        <v>133</v>
      </c>
      <c r="HW28" s="176" t="str">
        <f t="shared" si="82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35"/>
        <v xml:space="preserve"> </v>
      </c>
      <c r="IF28" s="175">
        <f t="shared" si="84"/>
        <v>0</v>
      </c>
      <c r="IG28" s="176" t="str">
        <f t="shared" si="85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 t="s">
        <v>133</v>
      </c>
      <c r="IS28" s="176" t="str">
        <f t="shared" si="86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36"/>
        <v xml:space="preserve"> </v>
      </c>
      <c r="JB28" s="175">
        <f t="shared" si="88"/>
        <v>0</v>
      </c>
      <c r="JC28" s="176" t="str">
        <f t="shared" si="89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 t="s">
        <v>133</v>
      </c>
      <c r="JO28" s="176" t="str">
        <f t="shared" si="90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37"/>
        <v xml:space="preserve"> </v>
      </c>
      <c r="JX28" s="175">
        <f t="shared" si="92"/>
        <v>0</v>
      </c>
      <c r="JY28" s="176" t="str">
        <f t="shared" si="93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 t="s">
        <v>133</v>
      </c>
      <c r="KK28" s="176" t="str">
        <f t="shared" si="125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38"/>
        <v xml:space="preserve"> </v>
      </c>
      <c r="KT28" s="175">
        <f t="shared" si="95"/>
        <v>0</v>
      </c>
      <c r="KU28" s="176" t="str">
        <f t="shared" si="96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 t="s">
        <v>133</v>
      </c>
      <c r="LG28" s="176" t="str">
        <f t="shared" si="97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39"/>
        <v xml:space="preserve"> </v>
      </c>
      <c r="LP28" s="175">
        <f t="shared" si="99"/>
        <v>0</v>
      </c>
      <c r="LQ28" s="176" t="str">
        <f t="shared" si="100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 t="s">
        <v>133</v>
      </c>
      <c r="MC28" s="176" t="str">
        <f t="shared" si="101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40"/>
        <v xml:space="preserve"> </v>
      </c>
      <c r="ML28" s="175">
        <f t="shared" si="103"/>
        <v>0</v>
      </c>
      <c r="MM28" s="176" t="str">
        <f t="shared" si="104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 t="s">
        <v>133</v>
      </c>
      <c r="MY28" s="176" t="str">
        <f t="shared" si="105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41"/>
        <v xml:space="preserve"> </v>
      </c>
      <c r="NH28" s="175">
        <f t="shared" si="107"/>
        <v>0</v>
      </c>
      <c r="NI28" s="176" t="str">
        <f t="shared" si="108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 t="s">
        <v>133</v>
      </c>
      <c r="NU28" s="176" t="str">
        <f t="shared" si="109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42"/>
        <v xml:space="preserve"> </v>
      </c>
      <c r="OD28" s="175">
        <f t="shared" si="111"/>
        <v>0</v>
      </c>
      <c r="OE28" s="176" t="str">
        <f t="shared" si="112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 t="s">
        <v>133</v>
      </c>
      <c r="OQ28" s="176" t="str">
        <f t="shared" si="113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43"/>
        <v xml:space="preserve"> </v>
      </c>
      <c r="OZ28" s="175">
        <f t="shared" si="115"/>
        <v>0</v>
      </c>
      <c r="PA28" s="176" t="str">
        <f t="shared" si="116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 t="s">
        <v>133</v>
      </c>
      <c r="PM28" s="176" t="str">
        <f t="shared" si="117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44"/>
        <v xml:space="preserve"> </v>
      </c>
      <c r="PV28" s="175">
        <f t="shared" si="119"/>
        <v>0</v>
      </c>
      <c r="PW28" s="176" t="str">
        <f t="shared" si="120"/>
        <v xml:space="preserve"> </v>
      </c>
      <c r="PY28" s="172">
        <v>2</v>
      </c>
      <c r="PZ28" s="226"/>
      <c r="QA28" s="173" t="str">
        <f>IF(QC28=0," ",VLOOKUP(QC28,PROTOKOL!$A:$F,6,FALSE))</f>
        <v>KOKU TESTİ</v>
      </c>
      <c r="QB28" s="43">
        <v>1</v>
      </c>
      <c r="QC28" s="43">
        <v>17</v>
      </c>
      <c r="QD28" s="43">
        <v>0.5</v>
      </c>
      <c r="QE28" s="42">
        <f>IF(QC28=0," ",(VLOOKUP(QC28,PROTOKOL!$A$1:$E$29,2,FALSE))*QD28)</f>
        <v>0</v>
      </c>
      <c r="QF28" s="174">
        <f t="shared" si="40"/>
        <v>1</v>
      </c>
      <c r="QG28" s="211">
        <f>IF(QC28=0," ",VLOOKUP(QC28,PROTOKOL!$A:$E,5,FALSE))</f>
        <v>36.335782102476131</v>
      </c>
      <c r="QH28" s="175" t="s">
        <v>133</v>
      </c>
      <c r="QI28" s="176">
        <f>IF(QC28=0," ",(QG28*QF28))/7.5*0.5</f>
        <v>2.4223854734984087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45"/>
        <v xml:space="preserve"> </v>
      </c>
      <c r="QR28" s="175">
        <f t="shared" si="123"/>
        <v>0</v>
      </c>
      <c r="QS28" s="176" t="str">
        <f t="shared" si="124"/>
        <v xml:space="preserve"> </v>
      </c>
    </row>
    <row r="29" spans="1:461" ht="13.8">
      <c r="A29" s="172">
        <v>3</v>
      </c>
      <c r="B29" s="224">
        <v>3</v>
      </c>
      <c r="C29" s="173" t="str">
        <f>IF(E29=0," ",VLOOKUP(E29,PROTOKOL!$A:$F,6,FALSE))</f>
        <v>VAKUM TEST</v>
      </c>
      <c r="D29" s="43">
        <v>174</v>
      </c>
      <c r="E29" s="43">
        <v>4</v>
      </c>
      <c r="F29" s="43">
        <v>6</v>
      </c>
      <c r="G29" s="42">
        <f>IF(E29=0," ",(VLOOKUP(E29,PROTOKOL!$A$1:$E$29,2,FALSE))*F29)</f>
        <v>120</v>
      </c>
      <c r="H29" s="174">
        <f t="shared" si="0"/>
        <v>54</v>
      </c>
      <c r="I29" s="211">
        <f>IF(E29=0," ",VLOOKUP(E29,PROTOKOL!$A:$E,5,FALSE))</f>
        <v>0.44947554687499996</v>
      </c>
      <c r="J29" s="175" t="s">
        <v>133</v>
      </c>
      <c r="K29" s="176">
        <f t="shared" si="42"/>
        <v>24.271679531249998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3"/>
        <v xml:space="preserve"> </v>
      </c>
      <c r="T29" s="175">
        <f t="shared" si="44"/>
        <v>0</v>
      </c>
      <c r="U29" s="176" t="str">
        <f t="shared" si="45"/>
        <v xml:space="preserve"> </v>
      </c>
      <c r="W29" s="172">
        <v>3</v>
      </c>
      <c r="X29" s="224">
        <v>3</v>
      </c>
      <c r="Y29" s="173" t="str">
        <f>IF(AA29=0," ",VLOOKUP(AA29,PROTOKOL!$A:$F,6,FALSE))</f>
        <v>SIZDIRMAZLIK TAMİR</v>
      </c>
      <c r="Z29" s="43">
        <v>120</v>
      </c>
      <c r="AA29" s="43">
        <v>12</v>
      </c>
      <c r="AB29" s="43">
        <v>7.5</v>
      </c>
      <c r="AC29" s="42">
        <f>IF(AA29=0," ",(VLOOKUP(AA29,PROTOKOL!$A$1:$E$29,2,FALSE))*AB29)</f>
        <v>78</v>
      </c>
      <c r="AD29" s="174">
        <f t="shared" si="2"/>
        <v>42</v>
      </c>
      <c r="AE29" s="211">
        <f>IF(AA29=0," ",VLOOKUP(AA29,PROTOKOL!$A:$E,5,FALSE))</f>
        <v>0.8561438988095238</v>
      </c>
      <c r="AF29" s="175" t="s">
        <v>133</v>
      </c>
      <c r="AG29" s="176">
        <f t="shared" si="46"/>
        <v>35.958043750000002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26"/>
        <v xml:space="preserve"> </v>
      </c>
      <c r="AP29" s="175">
        <f t="shared" si="48"/>
        <v>0</v>
      </c>
      <c r="AQ29" s="176" t="str">
        <f t="shared" si="49"/>
        <v xml:space="preserve"> </v>
      </c>
      <c r="AS29" s="172">
        <v>3</v>
      </c>
      <c r="AT29" s="224">
        <v>3</v>
      </c>
      <c r="AU29" s="173" t="str">
        <f>IF(AW29=0," ",VLOOKUP(AW29,PROTOKOL!$A:$F,6,FALSE))</f>
        <v>VAKUM TEST</v>
      </c>
      <c r="AV29" s="43">
        <v>235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4">
        <f t="shared" si="4"/>
        <v>85</v>
      </c>
      <c r="BA29" s="211">
        <f>IF(AW29=0," ",VLOOKUP(AW29,PROTOKOL!$A:$E,5,FALSE))</f>
        <v>0.44947554687499996</v>
      </c>
      <c r="BB29" s="175" t="s">
        <v>133</v>
      </c>
      <c r="BC29" s="176">
        <f t="shared" si="50"/>
        <v>38.205421484374995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27"/>
        <v xml:space="preserve"> </v>
      </c>
      <c r="BL29" s="175">
        <f t="shared" si="52"/>
        <v>0</v>
      </c>
      <c r="BM29" s="176" t="str">
        <f t="shared" si="53"/>
        <v xml:space="preserve"> </v>
      </c>
      <c r="BO29" s="172">
        <v>3</v>
      </c>
      <c r="BP29" s="224">
        <v>3</v>
      </c>
      <c r="BQ29" s="173" t="str">
        <f>IF(BS29=0," ",VLOOKUP(BS29,PROTOKOL!$A:$F,6,FALSE))</f>
        <v>WNZL. LAV. VE DUV. ASMA KLZ</v>
      </c>
      <c r="BR29" s="43">
        <v>201</v>
      </c>
      <c r="BS29" s="43">
        <v>1</v>
      </c>
      <c r="BT29" s="43">
        <v>7.5</v>
      </c>
      <c r="BU29" s="42">
        <f>IF(BS29=0," ",(VLOOKUP(BS29,PROTOKOL!$A$1:$E$29,2,FALSE))*BT29)</f>
        <v>144</v>
      </c>
      <c r="BV29" s="174">
        <f t="shared" si="6"/>
        <v>57</v>
      </c>
      <c r="BW29" s="211">
        <f>IF(BS29=0," ",VLOOKUP(BS29,PROTOKOL!$A:$E,5,FALSE))</f>
        <v>0.4731321546052632</v>
      </c>
      <c r="BX29" s="175" t="s">
        <v>133</v>
      </c>
      <c r="BY29" s="176">
        <f t="shared" si="54"/>
        <v>26.968532812500001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28"/>
        <v xml:space="preserve"> </v>
      </c>
      <c r="CH29" s="175">
        <f t="shared" si="56"/>
        <v>0</v>
      </c>
      <c r="CI29" s="176" t="str">
        <f t="shared" si="57"/>
        <v xml:space="preserve"> </v>
      </c>
      <c r="CK29" s="172">
        <v>3</v>
      </c>
      <c r="CL29" s="224">
        <v>3</v>
      </c>
      <c r="CM29" s="173" t="str">
        <f>IF(CO29=0," ",VLOOKUP(CO29,PROTOKOL!$A:$F,6,FALSE))</f>
        <v>PANTOGRAF LAVABO TAŞLAMA</v>
      </c>
      <c r="CN29" s="43">
        <v>83</v>
      </c>
      <c r="CO29" s="43">
        <v>9</v>
      </c>
      <c r="CP29" s="43">
        <v>6.5</v>
      </c>
      <c r="CQ29" s="42">
        <f>IF(CO29=0," ",(VLOOKUP(CO29,PROTOKOL!$A$1:$E$29,2,FALSE))*CP29)</f>
        <v>56.333333333333329</v>
      </c>
      <c r="CR29" s="174">
        <f t="shared" si="8"/>
        <v>26.666666666666671</v>
      </c>
      <c r="CS29" s="211">
        <f>IF(CO29=0," ",VLOOKUP(CO29,PROTOKOL!$A:$E,5,FALSE))</f>
        <v>1.0273726785714283</v>
      </c>
      <c r="CT29" s="175" t="s">
        <v>133</v>
      </c>
      <c r="CU29" s="176">
        <f t="shared" si="58"/>
        <v>27.396604761904761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29"/>
        <v xml:space="preserve"> </v>
      </c>
      <c r="DD29" s="175">
        <f t="shared" si="60"/>
        <v>0</v>
      </c>
      <c r="DE29" s="176" t="str">
        <f t="shared" si="61"/>
        <v xml:space="preserve"> </v>
      </c>
      <c r="DG29" s="172">
        <v>3</v>
      </c>
      <c r="DH29" s="224">
        <v>3</v>
      </c>
      <c r="DI29" s="173" t="str">
        <f>IF(DK29=0," ",VLOOKUP(DK29,PROTOKOL!$A:$F,6,FALSE))</f>
        <v>VAKUM TEST</v>
      </c>
      <c r="DJ29" s="43">
        <v>152</v>
      </c>
      <c r="DK29" s="43">
        <v>4</v>
      </c>
      <c r="DL29" s="43">
        <v>5</v>
      </c>
      <c r="DM29" s="42">
        <f>IF(DK29=0," ",(VLOOKUP(DK29,PROTOKOL!$A$1:$E$29,2,FALSE))*DL29)</f>
        <v>100</v>
      </c>
      <c r="DN29" s="174">
        <f t="shared" si="10"/>
        <v>52</v>
      </c>
      <c r="DO29" s="211">
        <f>IF(DK29=0," ",VLOOKUP(DK29,PROTOKOL!$A:$E,5,FALSE))</f>
        <v>0.44947554687499996</v>
      </c>
      <c r="DP29" s="175" t="s">
        <v>133</v>
      </c>
      <c r="DQ29" s="176">
        <f t="shared" si="62"/>
        <v>23.372728437499998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30"/>
        <v xml:space="preserve"> </v>
      </c>
      <c r="DZ29" s="175">
        <f t="shared" si="64"/>
        <v>0</v>
      </c>
      <c r="EA29" s="176" t="str">
        <f t="shared" si="65"/>
        <v xml:space="preserve"> </v>
      </c>
      <c r="EC29" s="172">
        <v>3</v>
      </c>
      <c r="ED29" s="224">
        <v>3</v>
      </c>
      <c r="EE29" s="173" t="str">
        <f>IF(EG29=0," ",VLOOKUP(EG29,PROTOKOL!$A:$F,6,FALSE))</f>
        <v>SIZDIRMAZLIK TAMİR</v>
      </c>
      <c r="EF29" s="43">
        <v>129</v>
      </c>
      <c r="EG29" s="43">
        <v>12</v>
      </c>
      <c r="EH29" s="43">
        <v>7.5</v>
      </c>
      <c r="EI29" s="42">
        <f>IF(EG29=0," ",(VLOOKUP(EG29,PROTOKOL!$A$1:$E$29,2,FALSE))*EH29)</f>
        <v>78</v>
      </c>
      <c r="EJ29" s="174">
        <f t="shared" si="12"/>
        <v>51</v>
      </c>
      <c r="EK29" s="211">
        <f>IF(EG29=0," ",VLOOKUP(EG29,PROTOKOL!$A:$E,5,FALSE))</f>
        <v>0.8561438988095238</v>
      </c>
      <c r="EL29" s="175" t="s">
        <v>133</v>
      </c>
      <c r="EM29" s="176">
        <f t="shared" si="66"/>
        <v>43.663338839285714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31"/>
        <v xml:space="preserve"> </v>
      </c>
      <c r="EV29" s="175">
        <f t="shared" si="68"/>
        <v>0</v>
      </c>
      <c r="EW29" s="176" t="str">
        <f t="shared" si="69"/>
        <v xml:space="preserve"> </v>
      </c>
      <c r="EY29" s="172">
        <v>3</v>
      </c>
      <c r="EZ29" s="224">
        <v>3</v>
      </c>
      <c r="FA29" s="173" t="str">
        <f>IF(FC29=0," ",VLOOKUP(FC29,PROTOKOL!$A:$F,6,FALSE))</f>
        <v>PERDE KESME SULU SİST.</v>
      </c>
      <c r="FB29" s="43">
        <v>110</v>
      </c>
      <c r="FC29" s="43">
        <v>8</v>
      </c>
      <c r="FD29" s="43">
        <v>5.5</v>
      </c>
      <c r="FE29" s="42">
        <f>IF(FC29=0," ",(VLOOKUP(FC29,PROTOKOL!$A$1:$E$29,2,FALSE))*FD29)</f>
        <v>71.86666666666666</v>
      </c>
      <c r="FF29" s="174">
        <f t="shared" si="14"/>
        <v>38.13333333333334</v>
      </c>
      <c r="FG29" s="211">
        <f>IF(FC29=0," ",VLOOKUP(FC29,PROTOKOL!$A:$E,5,FALSE))</f>
        <v>0.69150084134615386</v>
      </c>
      <c r="FH29" s="175" t="s">
        <v>133</v>
      </c>
      <c r="FI29" s="176">
        <f t="shared" si="70"/>
        <v>26.369232083333337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32"/>
        <v xml:space="preserve"> </v>
      </c>
      <c r="FR29" s="175">
        <f t="shared" si="72"/>
        <v>0</v>
      </c>
      <c r="FS29" s="176" t="str">
        <f t="shared" si="73"/>
        <v xml:space="preserve"> </v>
      </c>
      <c r="FU29" s="172">
        <v>3</v>
      </c>
      <c r="FV29" s="224">
        <v>3</v>
      </c>
      <c r="FW29" s="173" t="str">
        <f>IF(FY29=0," ",VLOOKUP(FY29,PROTOKOL!$A:$F,6,FALSE))</f>
        <v>SIZDIRMAZLIK TAMİR</v>
      </c>
      <c r="FX29" s="43">
        <v>33</v>
      </c>
      <c r="FY29" s="43">
        <v>12</v>
      </c>
      <c r="FZ29" s="43">
        <v>2</v>
      </c>
      <c r="GA29" s="42">
        <f>IF(FY29=0," ",(VLOOKUP(FY29,PROTOKOL!$A$1:$E$29,2,FALSE))*FZ29)</f>
        <v>20.8</v>
      </c>
      <c r="GB29" s="174">
        <f t="shared" si="16"/>
        <v>12.2</v>
      </c>
      <c r="GC29" s="211">
        <f>IF(FY29=0," ",VLOOKUP(FY29,PROTOKOL!$A:$E,5,FALSE))</f>
        <v>0.8561438988095238</v>
      </c>
      <c r="GD29" s="175" t="s">
        <v>133</v>
      </c>
      <c r="GE29" s="176">
        <f t="shared" si="74"/>
        <v>10.444955565476191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33"/>
        <v xml:space="preserve"> </v>
      </c>
      <c r="GN29" s="175">
        <f t="shared" si="76"/>
        <v>0</v>
      </c>
      <c r="GO29" s="176" t="str">
        <f t="shared" si="77"/>
        <v xml:space="preserve"> </v>
      </c>
      <c r="GQ29" s="172">
        <v>3</v>
      </c>
      <c r="GR29" s="224">
        <v>3</v>
      </c>
      <c r="GS29" s="173" t="str">
        <f>IF(GU29=0," ",VLOOKUP(GU29,PROTOKOL!$A:$F,6,FALSE))</f>
        <v>WNZL. LAV. VE DUV. ASMA KLZ</v>
      </c>
      <c r="GT29" s="43">
        <v>201</v>
      </c>
      <c r="GU29" s="43">
        <v>1</v>
      </c>
      <c r="GV29" s="43">
        <v>7.5</v>
      </c>
      <c r="GW29" s="42">
        <f>IF(GU29=0," ",(VLOOKUP(GU29,PROTOKOL!$A$1:$E$29,2,FALSE))*GV29)</f>
        <v>144</v>
      </c>
      <c r="GX29" s="174">
        <f t="shared" si="18"/>
        <v>57</v>
      </c>
      <c r="GY29" s="211">
        <f>IF(GU29=0," ",VLOOKUP(GU29,PROTOKOL!$A:$E,5,FALSE))</f>
        <v>0.4731321546052632</v>
      </c>
      <c r="GZ29" s="175" t="s">
        <v>133</v>
      </c>
      <c r="HA29" s="176">
        <f t="shared" si="78"/>
        <v>26.968532812500001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34"/>
        <v xml:space="preserve"> </v>
      </c>
      <c r="HJ29" s="175">
        <f t="shared" si="80"/>
        <v>0</v>
      </c>
      <c r="HK29" s="176" t="str">
        <f t="shared" si="81"/>
        <v xml:space="preserve"> </v>
      </c>
      <c r="HM29" s="172">
        <v>3</v>
      </c>
      <c r="HN29" s="224">
        <v>3</v>
      </c>
      <c r="HO29" s="173" t="str">
        <f>IF(HQ29=0," ",VLOOKUP(HQ29,PROTOKOL!$A:$F,6,FALSE))</f>
        <v>VAKUM TEST</v>
      </c>
      <c r="HP29" s="43">
        <v>235</v>
      </c>
      <c r="HQ29" s="43">
        <v>4</v>
      </c>
      <c r="HR29" s="43">
        <v>7.5</v>
      </c>
      <c r="HS29" s="42">
        <f>IF(HQ29=0," ",(VLOOKUP(HQ29,PROTOKOL!$A$1:$E$29,2,FALSE))*HR29)</f>
        <v>150</v>
      </c>
      <c r="HT29" s="174">
        <f t="shared" si="20"/>
        <v>85</v>
      </c>
      <c r="HU29" s="211">
        <f>IF(HQ29=0," ",VLOOKUP(HQ29,PROTOKOL!$A:$E,5,FALSE))</f>
        <v>0.44947554687499996</v>
      </c>
      <c r="HV29" s="175" t="s">
        <v>133</v>
      </c>
      <c r="HW29" s="176">
        <f t="shared" si="82"/>
        <v>38.205421484374995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35"/>
        <v xml:space="preserve"> </v>
      </c>
      <c r="IF29" s="175">
        <f t="shared" si="84"/>
        <v>0</v>
      </c>
      <c r="IG29" s="176" t="str">
        <f t="shared" si="85"/>
        <v xml:space="preserve"> </v>
      </c>
      <c r="II29" s="172">
        <v>3</v>
      </c>
      <c r="IJ29" s="224">
        <v>3</v>
      </c>
      <c r="IK29" s="173" t="str">
        <f>IF(IM29=0," ",VLOOKUP(IM29,PROTOKOL!$A:$F,6,FALSE))</f>
        <v>VAKUM TEST</v>
      </c>
      <c r="IL29" s="43">
        <v>184</v>
      </c>
      <c r="IM29" s="43">
        <v>4</v>
      </c>
      <c r="IN29" s="43">
        <v>6</v>
      </c>
      <c r="IO29" s="42">
        <f>IF(IM29=0," ",(VLOOKUP(IM29,PROTOKOL!$A$1:$E$29,2,FALSE))*IN29)</f>
        <v>120</v>
      </c>
      <c r="IP29" s="174">
        <f t="shared" si="22"/>
        <v>64</v>
      </c>
      <c r="IQ29" s="211">
        <f>IF(IM29=0," ",VLOOKUP(IM29,PROTOKOL!$A:$E,5,FALSE))</f>
        <v>0.44947554687499996</v>
      </c>
      <c r="IR29" s="175" t="s">
        <v>133</v>
      </c>
      <c r="IS29" s="176">
        <f t="shared" si="86"/>
        <v>28.766434999999998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36"/>
        <v xml:space="preserve"> </v>
      </c>
      <c r="JB29" s="175">
        <f t="shared" si="88"/>
        <v>0</v>
      </c>
      <c r="JC29" s="176" t="str">
        <f t="shared" si="89"/>
        <v xml:space="preserve"> </v>
      </c>
      <c r="JE29" s="172">
        <v>3</v>
      </c>
      <c r="JF29" s="224">
        <v>3</v>
      </c>
      <c r="JG29" s="173" t="s">
        <v>134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 t="s">
        <v>133</v>
      </c>
      <c r="JO29" s="176" t="str">
        <f t="shared" si="90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37"/>
        <v xml:space="preserve"> </v>
      </c>
      <c r="JX29" s="175">
        <f t="shared" si="92"/>
        <v>0</v>
      </c>
      <c r="JY29" s="176" t="str">
        <f t="shared" si="93"/>
        <v xml:space="preserve"> </v>
      </c>
      <c r="KA29" s="172">
        <v>3</v>
      </c>
      <c r="KB29" s="224">
        <v>3</v>
      </c>
      <c r="KC29" s="173" t="str">
        <f>IF(KE29=0," ",VLOOKUP(KE29,PROTOKOL!$A:$F,6,FALSE))</f>
        <v>VAKUM TEST</v>
      </c>
      <c r="KD29" s="43">
        <v>221</v>
      </c>
      <c r="KE29" s="43">
        <v>4</v>
      </c>
      <c r="KF29" s="43">
        <v>7.5</v>
      </c>
      <c r="KG29" s="42">
        <f>IF(KE29=0," ",(VLOOKUP(KE29,PROTOKOL!$A$1:$E$29,2,FALSE))*KF29)</f>
        <v>150</v>
      </c>
      <c r="KH29" s="174">
        <f t="shared" si="26"/>
        <v>71</v>
      </c>
      <c r="KI29" s="211">
        <f>IF(KE29=0," ",VLOOKUP(KE29,PROTOKOL!$A:$E,5,FALSE))</f>
        <v>0.44947554687499996</v>
      </c>
      <c r="KJ29" s="175" t="s">
        <v>133</v>
      </c>
      <c r="KK29" s="176">
        <f t="shared" si="125"/>
        <v>31.912763828124998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38"/>
        <v xml:space="preserve"> </v>
      </c>
      <c r="KT29" s="175">
        <f t="shared" si="95"/>
        <v>0</v>
      </c>
      <c r="KU29" s="176" t="str">
        <f t="shared" si="96"/>
        <v xml:space="preserve"> </v>
      </c>
      <c r="KW29" s="172">
        <v>3</v>
      </c>
      <c r="KX29" s="224">
        <v>3</v>
      </c>
      <c r="KY29" s="173" t="str">
        <f>IF(LA29=0," ",VLOOKUP(LA29,PROTOKOL!$A:$F,6,FALSE))</f>
        <v>VAKUM TEST</v>
      </c>
      <c r="KZ29" s="43">
        <v>237</v>
      </c>
      <c r="LA29" s="43">
        <v>4</v>
      </c>
      <c r="LB29" s="43">
        <v>7.5</v>
      </c>
      <c r="LC29" s="42">
        <f>IF(LA29=0," ",(VLOOKUP(LA29,PROTOKOL!$A$1:$E$29,2,FALSE))*LB29)</f>
        <v>150</v>
      </c>
      <c r="LD29" s="174">
        <f t="shared" si="28"/>
        <v>87</v>
      </c>
      <c r="LE29" s="211">
        <f>IF(LA29=0," ",VLOOKUP(LA29,PROTOKOL!$A:$E,5,FALSE))</f>
        <v>0.44947554687499996</v>
      </c>
      <c r="LF29" s="175" t="s">
        <v>133</v>
      </c>
      <c r="LG29" s="176">
        <f t="shared" si="97"/>
        <v>39.104372578124995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39"/>
        <v xml:space="preserve"> </v>
      </c>
      <c r="LP29" s="175">
        <f t="shared" si="99"/>
        <v>0</v>
      </c>
      <c r="LQ29" s="176" t="str">
        <f t="shared" si="100"/>
        <v xml:space="preserve"> </v>
      </c>
      <c r="LS29" s="172">
        <v>3</v>
      </c>
      <c r="LT29" s="224">
        <v>3</v>
      </c>
      <c r="LU29" s="173" t="str">
        <f>IF(LW29=0," ",VLOOKUP(LW29,PROTOKOL!$A:$F,6,FALSE))</f>
        <v>PANTOGRAF LAVABO TAŞLAMA</v>
      </c>
      <c r="LV29" s="43">
        <v>100</v>
      </c>
      <c r="LW29" s="43">
        <v>9</v>
      </c>
      <c r="LX29" s="43">
        <v>7.5</v>
      </c>
      <c r="LY29" s="42">
        <f>IF(LW29=0," ",(VLOOKUP(LW29,PROTOKOL!$A$1:$E$29,2,FALSE))*LX29)</f>
        <v>65</v>
      </c>
      <c r="LZ29" s="174">
        <f t="shared" si="30"/>
        <v>35</v>
      </c>
      <c r="MA29" s="211">
        <f>IF(LW29=0," ",VLOOKUP(LW29,PROTOKOL!$A:$E,5,FALSE))</f>
        <v>1.0273726785714283</v>
      </c>
      <c r="MB29" s="175" t="s">
        <v>133</v>
      </c>
      <c r="MC29" s="176">
        <f t="shared" si="101"/>
        <v>35.958043749999995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40"/>
        <v xml:space="preserve"> </v>
      </c>
      <c r="ML29" s="175">
        <f t="shared" si="103"/>
        <v>0</v>
      </c>
      <c r="MM29" s="176" t="str">
        <f t="shared" si="104"/>
        <v xml:space="preserve"> </v>
      </c>
      <c r="MO29" s="172">
        <v>3</v>
      </c>
      <c r="MP29" s="224">
        <v>3</v>
      </c>
      <c r="MQ29" s="173" t="str">
        <f>IF(MS29=0," ",VLOOKUP(MS29,PROTOKOL!$A:$F,6,FALSE))</f>
        <v>PANTOGRAF LAVABO TAŞLAMA</v>
      </c>
      <c r="MR29" s="43">
        <v>103</v>
      </c>
      <c r="MS29" s="43">
        <v>9</v>
      </c>
      <c r="MT29" s="43">
        <v>7.5</v>
      </c>
      <c r="MU29" s="42">
        <f>IF(MS29=0," ",(VLOOKUP(MS29,PROTOKOL!$A$1:$E$29,2,FALSE))*MT29)</f>
        <v>65</v>
      </c>
      <c r="MV29" s="174">
        <f t="shared" si="32"/>
        <v>38</v>
      </c>
      <c r="MW29" s="211">
        <f>IF(MS29=0," ",VLOOKUP(MS29,PROTOKOL!$A:$E,5,FALSE))</f>
        <v>1.0273726785714283</v>
      </c>
      <c r="MX29" s="175" t="s">
        <v>133</v>
      </c>
      <c r="MY29" s="176">
        <f t="shared" si="105"/>
        <v>39.040161785714275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41"/>
        <v xml:space="preserve"> </v>
      </c>
      <c r="NH29" s="175">
        <f t="shared" si="107"/>
        <v>0</v>
      </c>
      <c r="NI29" s="176" t="str">
        <f t="shared" si="108"/>
        <v xml:space="preserve"> </v>
      </c>
      <c r="NK29" s="172">
        <v>3</v>
      </c>
      <c r="NL29" s="224">
        <v>3</v>
      </c>
      <c r="NM29" s="173" t="str">
        <f>IF(NO29=0," ",VLOOKUP(NO29,PROTOKOL!$A:$F,6,FALSE))</f>
        <v>WNZL. LAV. VE DUV. ASMA KLZ</v>
      </c>
      <c r="NN29" s="43">
        <v>223</v>
      </c>
      <c r="NO29" s="43">
        <v>1</v>
      </c>
      <c r="NP29" s="43">
        <v>7.5</v>
      </c>
      <c r="NQ29" s="42">
        <f>IF(NO29=0," ",(VLOOKUP(NO29,PROTOKOL!$A$1:$E$29,2,FALSE))*NP29)</f>
        <v>144</v>
      </c>
      <c r="NR29" s="174">
        <f t="shared" si="34"/>
        <v>79</v>
      </c>
      <c r="NS29" s="211">
        <f>IF(NO29=0," ",VLOOKUP(NO29,PROTOKOL!$A:$E,5,FALSE))</f>
        <v>0.4731321546052632</v>
      </c>
      <c r="NT29" s="175" t="s">
        <v>133</v>
      </c>
      <c r="NU29" s="176">
        <f t="shared" si="109"/>
        <v>37.377440213815795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42"/>
        <v xml:space="preserve"> </v>
      </c>
      <c r="OD29" s="175">
        <f t="shared" si="111"/>
        <v>0</v>
      </c>
      <c r="OE29" s="176" t="str">
        <f t="shared" si="112"/>
        <v xml:space="preserve"> </v>
      </c>
      <c r="OG29" s="172">
        <v>3</v>
      </c>
      <c r="OH29" s="224">
        <v>3</v>
      </c>
      <c r="OI29" s="173" t="s">
        <v>134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 t="s">
        <v>133</v>
      </c>
      <c r="OQ29" s="176" t="str">
        <f t="shared" si="113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43"/>
        <v xml:space="preserve"> </v>
      </c>
      <c r="OZ29" s="175">
        <f t="shared" si="115"/>
        <v>0</v>
      </c>
      <c r="PA29" s="176" t="str">
        <f t="shared" si="116"/>
        <v xml:space="preserve"> </v>
      </c>
      <c r="PC29" s="172">
        <v>3</v>
      </c>
      <c r="PD29" s="224">
        <v>3</v>
      </c>
      <c r="PE29" s="173" t="str">
        <f>IF(PG29=0," ",VLOOKUP(PG29,PROTOKOL!$A:$F,6,FALSE))</f>
        <v>VAKUM TEST</v>
      </c>
      <c r="PF29" s="43">
        <v>237</v>
      </c>
      <c r="PG29" s="43">
        <v>4</v>
      </c>
      <c r="PH29" s="43">
        <v>7.5</v>
      </c>
      <c r="PI29" s="42">
        <f>IF(PG29=0," ",(VLOOKUP(PG29,PROTOKOL!$A$1:$E$29,2,FALSE))*PH29)</f>
        <v>150</v>
      </c>
      <c r="PJ29" s="174">
        <f t="shared" si="38"/>
        <v>87</v>
      </c>
      <c r="PK29" s="211">
        <f>IF(PG29=0," ",VLOOKUP(PG29,PROTOKOL!$A:$E,5,FALSE))</f>
        <v>0.44947554687499996</v>
      </c>
      <c r="PL29" s="175" t="s">
        <v>133</v>
      </c>
      <c r="PM29" s="176">
        <f t="shared" si="117"/>
        <v>39.104372578124995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44"/>
        <v xml:space="preserve"> </v>
      </c>
      <c r="PV29" s="175">
        <f t="shared" si="119"/>
        <v>0</v>
      </c>
      <c r="PW29" s="176" t="str">
        <f t="shared" si="120"/>
        <v xml:space="preserve"> </v>
      </c>
      <c r="PY29" s="172">
        <v>3</v>
      </c>
      <c r="PZ29" s="224">
        <v>3</v>
      </c>
      <c r="QA29" s="173" t="str">
        <f>IF(QC29=0," ",VLOOKUP(QC29,PROTOKOL!$A:$F,6,FALSE))</f>
        <v>PANTOGRAF LAVABO TAŞLAMA</v>
      </c>
      <c r="QB29" s="43">
        <v>108</v>
      </c>
      <c r="QC29" s="43">
        <v>9</v>
      </c>
      <c r="QD29" s="43">
        <v>7.5</v>
      </c>
      <c r="QE29" s="42">
        <f>IF(QC29=0," ",(VLOOKUP(QC29,PROTOKOL!$A$1:$E$29,2,FALSE))*QD29)</f>
        <v>65</v>
      </c>
      <c r="QF29" s="174">
        <f t="shared" si="40"/>
        <v>43</v>
      </c>
      <c r="QG29" s="211">
        <f>IF(QC29=0," ",VLOOKUP(QC29,PROTOKOL!$A:$E,5,FALSE))</f>
        <v>1.0273726785714283</v>
      </c>
      <c r="QH29" s="175" t="s">
        <v>133</v>
      </c>
      <c r="QI29" s="176">
        <f t="shared" si="121"/>
        <v>44.177025178571419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45"/>
        <v xml:space="preserve"> </v>
      </c>
      <c r="QR29" s="175">
        <f t="shared" si="123"/>
        <v>0</v>
      </c>
      <c r="QS29" s="176" t="str">
        <f t="shared" si="124"/>
        <v xml:space="preserve"> </v>
      </c>
    </row>
    <row r="30" spans="1:461" ht="13.8">
      <c r="A30" s="172">
        <v>3</v>
      </c>
      <c r="B30" s="225"/>
      <c r="C30" s="173" t="str">
        <f>IF(E30=0," ",VLOOKUP(E30,PROTOKOL!$A:$F,6,FALSE))</f>
        <v>KOKU TESTİ</v>
      </c>
      <c r="D30" s="43">
        <v>1</v>
      </c>
      <c r="E30" s="43">
        <v>17</v>
      </c>
      <c r="F30" s="43">
        <v>1.5</v>
      </c>
      <c r="G30" s="42">
        <f>IF(E30=0," ",(VLOOKUP(E30,PROTOKOL!$A$1:$E$29,2,FALSE))*F30)</f>
        <v>0</v>
      </c>
      <c r="H30" s="174">
        <f t="shared" si="0"/>
        <v>1</v>
      </c>
      <c r="I30" s="211">
        <f>IF(E30=0," ",VLOOKUP(E30,PROTOKOL!$A:$E,5,FALSE))</f>
        <v>36.335782102476131</v>
      </c>
      <c r="J30" s="175" t="s">
        <v>133</v>
      </c>
      <c r="K30" s="176">
        <f>IF(E30=0," ",(I30*H30))/7.5*1.5</f>
        <v>7.2671564204952261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3"/>
        <v xml:space="preserve"> </v>
      </c>
      <c r="T30" s="175">
        <f t="shared" si="44"/>
        <v>0</v>
      </c>
      <c r="U30" s="176" t="str">
        <f t="shared" si="45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 t="s">
        <v>133</v>
      </c>
      <c r="AG30" s="176" t="str">
        <f t="shared" si="46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26"/>
        <v xml:space="preserve"> </v>
      </c>
      <c r="AP30" s="175">
        <f t="shared" si="48"/>
        <v>0</v>
      </c>
      <c r="AQ30" s="176" t="str">
        <f t="shared" si="49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 t="s">
        <v>133</v>
      </c>
      <c r="BC30" s="176" t="str">
        <f t="shared" si="50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27"/>
        <v xml:space="preserve"> </v>
      </c>
      <c r="BL30" s="175">
        <f t="shared" si="52"/>
        <v>0</v>
      </c>
      <c r="BM30" s="176" t="str">
        <f t="shared" si="53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 t="s">
        <v>133</v>
      </c>
      <c r="BY30" s="176" t="str">
        <f t="shared" si="54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28"/>
        <v xml:space="preserve"> </v>
      </c>
      <c r="CH30" s="175">
        <f t="shared" si="56"/>
        <v>0</v>
      </c>
      <c r="CI30" s="176" t="str">
        <f t="shared" si="57"/>
        <v xml:space="preserve"> </v>
      </c>
      <c r="CK30" s="172">
        <v>3</v>
      </c>
      <c r="CL30" s="225"/>
      <c r="CM30" s="173" t="str">
        <f>IF(CO30=0," ",VLOOKUP(CO30,PROTOKOL!$A:$F,6,FALSE))</f>
        <v>DEPO ÜRÜN KONTROL</v>
      </c>
      <c r="CN30" s="43">
        <v>1</v>
      </c>
      <c r="CO30" s="43">
        <v>24</v>
      </c>
      <c r="CP30" s="43">
        <v>1</v>
      </c>
      <c r="CQ30" s="42">
        <f>IF(CO30=0," ",(VLOOKUP(CO30,PROTOKOL!$A$1:$E$29,2,FALSE))*CP30)</f>
        <v>0</v>
      </c>
      <c r="CR30" s="174">
        <f t="shared" si="8"/>
        <v>1</v>
      </c>
      <c r="CS30" s="211">
        <f>IF(CO30=0," ",VLOOKUP(CO30,PROTOKOL!$A:$E,5,FALSE))</f>
        <v>32.702203892228518</v>
      </c>
      <c r="CT30" s="175" t="s">
        <v>133</v>
      </c>
      <c r="CU30" s="176">
        <f>IF(CO30=0," ",(CS30*CR30))/7.5*1</f>
        <v>4.3602938522971355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29"/>
        <v xml:space="preserve"> </v>
      </c>
      <c r="DD30" s="175">
        <f t="shared" si="60"/>
        <v>0</v>
      </c>
      <c r="DE30" s="176" t="str">
        <f t="shared" si="61"/>
        <v xml:space="preserve"> </v>
      </c>
      <c r="DG30" s="172">
        <v>3</v>
      </c>
      <c r="DH30" s="225"/>
      <c r="DI30" s="173" t="str">
        <f>IF(DK30=0," ",VLOOKUP(DK30,PROTOKOL!$A:$F,6,FALSE))</f>
        <v>KOKU TESTİ</v>
      </c>
      <c r="DJ30" s="43">
        <v>1</v>
      </c>
      <c r="DK30" s="43">
        <v>17</v>
      </c>
      <c r="DL30" s="43">
        <v>2</v>
      </c>
      <c r="DM30" s="42">
        <f>IF(DK30=0," ",(VLOOKUP(DK30,PROTOKOL!$A$1:$E$29,2,FALSE))*DL30)</f>
        <v>0</v>
      </c>
      <c r="DN30" s="174">
        <f t="shared" si="10"/>
        <v>1</v>
      </c>
      <c r="DO30" s="211">
        <f>IF(DK30=0," ",VLOOKUP(DK30,PROTOKOL!$A:$E,5,FALSE))</f>
        <v>36.335782102476131</v>
      </c>
      <c r="DP30" s="175" t="s">
        <v>133</v>
      </c>
      <c r="DQ30" s="176">
        <f>IF(DK30=0," ",(DO30*DN30))/7.5*2</f>
        <v>9.6895418939936349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30"/>
        <v xml:space="preserve"> </v>
      </c>
      <c r="DZ30" s="175">
        <f t="shared" si="64"/>
        <v>0</v>
      </c>
      <c r="EA30" s="176" t="str">
        <f t="shared" si="65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 t="s">
        <v>133</v>
      </c>
      <c r="EM30" s="176" t="str">
        <f t="shared" si="66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31"/>
        <v xml:space="preserve"> </v>
      </c>
      <c r="EV30" s="175">
        <f t="shared" si="68"/>
        <v>0</v>
      </c>
      <c r="EW30" s="176" t="str">
        <f t="shared" si="69"/>
        <v xml:space="preserve"> </v>
      </c>
      <c r="EY30" s="172">
        <v>3</v>
      </c>
      <c r="EZ30" s="225"/>
      <c r="FA30" s="173" t="str">
        <f>IF(FC30=0," ",VLOOKUP(FC30,PROTOKOL!$A:$F,6,FALSE))</f>
        <v>KOKU TESTİ</v>
      </c>
      <c r="FB30" s="43">
        <v>1</v>
      </c>
      <c r="FC30" s="43">
        <v>17</v>
      </c>
      <c r="FD30" s="43">
        <v>2</v>
      </c>
      <c r="FE30" s="42">
        <f>IF(FC30=0," ",(VLOOKUP(FC30,PROTOKOL!$A$1:$E$29,2,FALSE))*FD30)</f>
        <v>0</v>
      </c>
      <c r="FF30" s="174">
        <f t="shared" si="14"/>
        <v>1</v>
      </c>
      <c r="FG30" s="211">
        <f>IF(FC30=0," ",VLOOKUP(FC30,PROTOKOL!$A:$E,5,FALSE))</f>
        <v>36.335782102476131</v>
      </c>
      <c r="FH30" s="175" t="s">
        <v>133</v>
      </c>
      <c r="FI30" s="176">
        <f>IF(FC30=0," ",(FG30*FF30))/7.5*2</f>
        <v>9.6895418939936349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32"/>
        <v xml:space="preserve"> </v>
      </c>
      <c r="FR30" s="175">
        <f t="shared" si="72"/>
        <v>0</v>
      </c>
      <c r="FS30" s="176" t="str">
        <f t="shared" si="73"/>
        <v xml:space="preserve"> </v>
      </c>
      <c r="FU30" s="172">
        <v>3</v>
      </c>
      <c r="FV30" s="225"/>
      <c r="FW30" s="173" t="str">
        <f>IF(FY30=0," ",VLOOKUP(FY30,PROTOKOL!$A:$F,6,FALSE))</f>
        <v>PANTOGRAF LAVABO TAŞLAMA</v>
      </c>
      <c r="FX30" s="43">
        <v>65</v>
      </c>
      <c r="FY30" s="43">
        <v>9</v>
      </c>
      <c r="FZ30" s="43">
        <v>5.5</v>
      </c>
      <c r="GA30" s="42">
        <f>IF(FY30=0," ",(VLOOKUP(FY30,PROTOKOL!$A$1:$E$29,2,FALSE))*FZ30)</f>
        <v>47.666666666666664</v>
      </c>
      <c r="GB30" s="174">
        <f t="shared" si="16"/>
        <v>17.333333333333336</v>
      </c>
      <c r="GC30" s="211">
        <f>IF(FY30=0," ",VLOOKUP(FY30,PROTOKOL!$A:$E,5,FALSE))</f>
        <v>1.0273726785714283</v>
      </c>
      <c r="GD30" s="175" t="s">
        <v>133</v>
      </c>
      <c r="GE30" s="176">
        <f t="shared" si="74"/>
        <v>17.807793095238093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33"/>
        <v xml:space="preserve"> </v>
      </c>
      <c r="GN30" s="175">
        <f t="shared" si="76"/>
        <v>0</v>
      </c>
      <c r="GO30" s="176" t="str">
        <f t="shared" si="77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 t="s">
        <v>133</v>
      </c>
      <c r="HA30" s="176" t="str">
        <f t="shared" si="78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34"/>
        <v xml:space="preserve"> </v>
      </c>
      <c r="HJ30" s="175">
        <f t="shared" si="80"/>
        <v>0</v>
      </c>
      <c r="HK30" s="176" t="str">
        <f t="shared" si="81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 t="s">
        <v>133</v>
      </c>
      <c r="HW30" s="176" t="str">
        <f t="shared" si="82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35"/>
        <v xml:space="preserve"> </v>
      </c>
      <c r="IF30" s="175">
        <f t="shared" si="84"/>
        <v>0</v>
      </c>
      <c r="IG30" s="176" t="str">
        <f t="shared" si="85"/>
        <v xml:space="preserve"> </v>
      </c>
      <c r="II30" s="172">
        <v>3</v>
      </c>
      <c r="IJ30" s="225"/>
      <c r="IK30" s="173" t="str">
        <f>IF(IM30=0," ",VLOOKUP(IM30,PROTOKOL!$A:$F,6,FALSE))</f>
        <v>PERDE KESME SULU SİST.</v>
      </c>
      <c r="IL30" s="43">
        <v>25</v>
      </c>
      <c r="IM30" s="43">
        <v>8</v>
      </c>
      <c r="IN30" s="43">
        <v>1</v>
      </c>
      <c r="IO30" s="42">
        <f>IF(IM30=0," ",(VLOOKUP(IM30,PROTOKOL!$A$1:$E$29,2,FALSE))*IN30)</f>
        <v>13.066666666666666</v>
      </c>
      <c r="IP30" s="174">
        <f t="shared" si="22"/>
        <v>11.933333333333334</v>
      </c>
      <c r="IQ30" s="211">
        <f>IF(IM30=0," ",VLOOKUP(IM30,PROTOKOL!$A:$E,5,FALSE))</f>
        <v>0.69150084134615386</v>
      </c>
      <c r="IR30" s="175" t="s">
        <v>133</v>
      </c>
      <c r="IS30" s="176">
        <f t="shared" si="86"/>
        <v>8.2519100400641037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36"/>
        <v xml:space="preserve"> </v>
      </c>
      <c r="JB30" s="175">
        <f t="shared" si="88"/>
        <v>0</v>
      </c>
      <c r="JC30" s="176" t="str">
        <f t="shared" si="89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 t="s">
        <v>133</v>
      </c>
      <c r="JO30" s="176" t="str">
        <f t="shared" si="90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37"/>
        <v xml:space="preserve"> </v>
      </c>
      <c r="JX30" s="175">
        <f t="shared" si="92"/>
        <v>0</v>
      </c>
      <c r="JY30" s="176" t="str">
        <f t="shared" si="93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 t="s">
        <v>133</v>
      </c>
      <c r="KK30" s="176" t="str">
        <f t="shared" si="125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38"/>
        <v xml:space="preserve"> </v>
      </c>
      <c r="KT30" s="175">
        <f t="shared" si="95"/>
        <v>0</v>
      </c>
      <c r="KU30" s="176" t="str">
        <f t="shared" si="96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 t="s">
        <v>133</v>
      </c>
      <c r="LG30" s="176" t="str">
        <f t="shared" si="97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39"/>
        <v xml:space="preserve"> </v>
      </c>
      <c r="LP30" s="175">
        <f t="shared" si="99"/>
        <v>0</v>
      </c>
      <c r="LQ30" s="176" t="str">
        <f t="shared" si="100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 t="s">
        <v>133</v>
      </c>
      <c r="MC30" s="176" t="str">
        <f t="shared" si="101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40"/>
        <v xml:space="preserve"> </v>
      </c>
      <c r="ML30" s="175">
        <f t="shared" si="103"/>
        <v>0</v>
      </c>
      <c r="MM30" s="176" t="str">
        <f t="shared" si="104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 t="s">
        <v>133</v>
      </c>
      <c r="MY30" s="176" t="str">
        <f t="shared" si="105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41"/>
        <v xml:space="preserve"> </v>
      </c>
      <c r="NH30" s="175">
        <f t="shared" si="107"/>
        <v>0</v>
      </c>
      <c r="NI30" s="176" t="str">
        <f t="shared" si="108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 t="s">
        <v>133</v>
      </c>
      <c r="NU30" s="176" t="str">
        <f t="shared" si="109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42"/>
        <v xml:space="preserve"> </v>
      </c>
      <c r="OD30" s="175">
        <f t="shared" si="111"/>
        <v>0</v>
      </c>
      <c r="OE30" s="176" t="str">
        <f t="shared" si="112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 t="s">
        <v>133</v>
      </c>
      <c r="OQ30" s="176" t="str">
        <f t="shared" si="113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43"/>
        <v xml:space="preserve"> </v>
      </c>
      <c r="OZ30" s="175">
        <f t="shared" si="115"/>
        <v>0</v>
      </c>
      <c r="PA30" s="176" t="str">
        <f t="shared" si="116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 t="s">
        <v>133</v>
      </c>
      <c r="PM30" s="176" t="str">
        <f t="shared" si="117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44"/>
        <v xml:space="preserve"> </v>
      </c>
      <c r="PV30" s="175">
        <f t="shared" si="119"/>
        <v>0</v>
      </c>
      <c r="PW30" s="176" t="str">
        <f t="shared" si="120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 t="s">
        <v>133</v>
      </c>
      <c r="QI30" s="176" t="str">
        <f t="shared" si="121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45"/>
        <v xml:space="preserve"> </v>
      </c>
      <c r="QR30" s="175">
        <f t="shared" si="123"/>
        <v>0</v>
      </c>
      <c r="QS30" s="176" t="str">
        <f t="shared" si="124"/>
        <v xml:space="preserve"> </v>
      </c>
    </row>
    <row r="31" spans="1:461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 t="s">
        <v>133</v>
      </c>
      <c r="K31" s="176" t="str">
        <f t="shared" si="42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3"/>
        <v xml:space="preserve"> </v>
      </c>
      <c r="T31" s="175">
        <f t="shared" si="44"/>
        <v>0</v>
      </c>
      <c r="U31" s="176" t="str">
        <f t="shared" si="45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 t="s">
        <v>133</v>
      </c>
      <c r="AG31" s="176" t="str">
        <f t="shared" si="46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26"/>
        <v xml:space="preserve"> </v>
      </c>
      <c r="AP31" s="175">
        <f t="shared" si="48"/>
        <v>0</v>
      </c>
      <c r="AQ31" s="176" t="str">
        <f t="shared" si="49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 t="s">
        <v>133</v>
      </c>
      <c r="BC31" s="176" t="str">
        <f t="shared" si="50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27"/>
        <v xml:space="preserve"> </v>
      </c>
      <c r="BL31" s="175">
        <f t="shared" si="52"/>
        <v>0</v>
      </c>
      <c r="BM31" s="176" t="str">
        <f t="shared" si="53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 t="s">
        <v>133</v>
      </c>
      <c r="BY31" s="176" t="str">
        <f t="shared" si="54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28"/>
        <v xml:space="preserve"> </v>
      </c>
      <c r="CH31" s="175">
        <f t="shared" si="56"/>
        <v>0</v>
      </c>
      <c r="CI31" s="176" t="str">
        <f t="shared" si="57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 t="s">
        <v>133</v>
      </c>
      <c r="CU31" s="176" t="str">
        <f t="shared" si="58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29"/>
        <v xml:space="preserve"> </v>
      </c>
      <c r="DD31" s="175">
        <f t="shared" si="60"/>
        <v>0</v>
      </c>
      <c r="DE31" s="176" t="str">
        <f t="shared" si="61"/>
        <v xml:space="preserve"> </v>
      </c>
      <c r="DG31" s="172">
        <v>3</v>
      </c>
      <c r="DH31" s="226"/>
      <c r="DI31" s="173" t="str">
        <f>IF(DK31=0," ",VLOOKUP(DK31,PROTOKOL!$A:$F,6,FALSE))</f>
        <v>SIZDIRMAZLIK TAMİR</v>
      </c>
      <c r="DJ31" s="43">
        <v>8</v>
      </c>
      <c r="DK31" s="43">
        <v>12</v>
      </c>
      <c r="DL31" s="43">
        <v>0.5</v>
      </c>
      <c r="DM31" s="42">
        <f>IF(DK31=0," ",(VLOOKUP(DK31,PROTOKOL!$A$1:$E$29,2,FALSE))*DL31)</f>
        <v>5.2</v>
      </c>
      <c r="DN31" s="174">
        <f t="shared" si="10"/>
        <v>2.8</v>
      </c>
      <c r="DO31" s="211">
        <f>IF(DK31=0," ",VLOOKUP(DK31,PROTOKOL!$A:$E,5,FALSE))</f>
        <v>0.8561438988095238</v>
      </c>
      <c r="DP31" s="175" t="s">
        <v>133</v>
      </c>
      <c r="DQ31" s="176">
        <f t="shared" si="62"/>
        <v>2.3972029166666666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30"/>
        <v xml:space="preserve"> </v>
      </c>
      <c r="DZ31" s="175">
        <f t="shared" si="64"/>
        <v>0</v>
      </c>
      <c r="EA31" s="176" t="str">
        <f t="shared" si="65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 t="s">
        <v>133</v>
      </c>
      <c r="EM31" s="176" t="str">
        <f t="shared" si="66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31"/>
        <v xml:space="preserve"> </v>
      </c>
      <c r="EV31" s="175">
        <f t="shared" si="68"/>
        <v>0</v>
      </c>
      <c r="EW31" s="176" t="str">
        <f t="shared" si="69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 t="s">
        <v>133</v>
      </c>
      <c r="FI31" s="176" t="str">
        <f t="shared" si="70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32"/>
        <v xml:space="preserve"> </v>
      </c>
      <c r="FR31" s="175">
        <f t="shared" si="72"/>
        <v>0</v>
      </c>
      <c r="FS31" s="176" t="str">
        <f t="shared" si="73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 t="s">
        <v>133</v>
      </c>
      <c r="GE31" s="176" t="str">
        <f t="shared" si="74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33"/>
        <v xml:space="preserve"> </v>
      </c>
      <c r="GN31" s="175">
        <f t="shared" si="76"/>
        <v>0</v>
      </c>
      <c r="GO31" s="176" t="str">
        <f t="shared" si="77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 t="s">
        <v>133</v>
      </c>
      <c r="HA31" s="176" t="str">
        <f t="shared" si="78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34"/>
        <v xml:space="preserve"> </v>
      </c>
      <c r="HJ31" s="175">
        <f t="shared" si="80"/>
        <v>0</v>
      </c>
      <c r="HK31" s="176" t="str">
        <f t="shared" si="81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 t="s">
        <v>133</v>
      </c>
      <c r="HW31" s="176" t="str">
        <f t="shared" si="82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35"/>
        <v xml:space="preserve"> </v>
      </c>
      <c r="IF31" s="175">
        <f t="shared" si="84"/>
        <v>0</v>
      </c>
      <c r="IG31" s="176" t="str">
        <f t="shared" si="85"/>
        <v xml:space="preserve"> </v>
      </c>
      <c r="II31" s="172">
        <v>3</v>
      </c>
      <c r="IJ31" s="226"/>
      <c r="IK31" s="173" t="str">
        <f>IF(IM31=0," ",VLOOKUP(IM31,PROTOKOL!$A:$F,6,FALSE))</f>
        <v>KOKU TESTİ</v>
      </c>
      <c r="IL31" s="43">
        <v>1</v>
      </c>
      <c r="IM31" s="43">
        <v>17</v>
      </c>
      <c r="IN31" s="43">
        <v>0.5</v>
      </c>
      <c r="IO31" s="42">
        <f>IF(IM31=0," ",(VLOOKUP(IM31,PROTOKOL!$A$1:$E$29,2,FALSE))*IN31)</f>
        <v>0</v>
      </c>
      <c r="IP31" s="174">
        <f t="shared" si="22"/>
        <v>1</v>
      </c>
      <c r="IQ31" s="211">
        <f>IF(IM31=0," ",VLOOKUP(IM31,PROTOKOL!$A:$E,5,FALSE))</f>
        <v>36.335782102476131</v>
      </c>
      <c r="IR31" s="175" t="s">
        <v>133</v>
      </c>
      <c r="IS31" s="176">
        <f>IF(IM31=0," ",(IQ31*IP31))/7.5*0.5</f>
        <v>2.4223854734984087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36"/>
        <v xml:space="preserve"> </v>
      </c>
      <c r="JB31" s="175">
        <f t="shared" si="88"/>
        <v>0</v>
      </c>
      <c r="JC31" s="176" t="str">
        <f t="shared" si="89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 t="s">
        <v>133</v>
      </c>
      <c r="JO31" s="176" t="str">
        <f t="shared" si="90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37"/>
        <v xml:space="preserve"> </v>
      </c>
      <c r="JX31" s="175">
        <f t="shared" si="92"/>
        <v>0</v>
      </c>
      <c r="JY31" s="176" t="str">
        <f t="shared" si="93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 t="s">
        <v>133</v>
      </c>
      <c r="KK31" s="176" t="str">
        <f t="shared" si="125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38"/>
        <v xml:space="preserve"> </v>
      </c>
      <c r="KT31" s="175">
        <f t="shared" si="95"/>
        <v>0</v>
      </c>
      <c r="KU31" s="176" t="str">
        <f t="shared" si="96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 t="s">
        <v>133</v>
      </c>
      <c r="LG31" s="176" t="str">
        <f t="shared" si="97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39"/>
        <v xml:space="preserve"> </v>
      </c>
      <c r="LP31" s="175">
        <f t="shared" si="99"/>
        <v>0</v>
      </c>
      <c r="LQ31" s="176" t="str">
        <f t="shared" si="100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 t="s">
        <v>133</v>
      </c>
      <c r="MC31" s="176" t="str">
        <f t="shared" si="101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40"/>
        <v xml:space="preserve"> </v>
      </c>
      <c r="ML31" s="175">
        <f t="shared" si="103"/>
        <v>0</v>
      </c>
      <c r="MM31" s="176" t="str">
        <f t="shared" si="104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 t="s">
        <v>133</v>
      </c>
      <c r="MY31" s="176" t="str">
        <f t="shared" si="105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41"/>
        <v xml:space="preserve"> </v>
      </c>
      <c r="NH31" s="175">
        <f t="shared" si="107"/>
        <v>0</v>
      </c>
      <c r="NI31" s="176" t="str">
        <f t="shared" si="108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 t="s">
        <v>133</v>
      </c>
      <c r="NU31" s="176" t="str">
        <f t="shared" si="109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42"/>
        <v xml:space="preserve"> </v>
      </c>
      <c r="OD31" s="175">
        <f t="shared" si="111"/>
        <v>0</v>
      </c>
      <c r="OE31" s="176" t="str">
        <f t="shared" si="112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 t="s">
        <v>133</v>
      </c>
      <c r="OQ31" s="176" t="str">
        <f t="shared" si="113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43"/>
        <v xml:space="preserve"> </v>
      </c>
      <c r="OZ31" s="175">
        <f t="shared" si="115"/>
        <v>0</v>
      </c>
      <c r="PA31" s="176" t="str">
        <f t="shared" si="116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 t="s">
        <v>133</v>
      </c>
      <c r="PM31" s="176" t="str">
        <f t="shared" si="117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44"/>
        <v xml:space="preserve"> </v>
      </c>
      <c r="PV31" s="175">
        <f t="shared" si="119"/>
        <v>0</v>
      </c>
      <c r="PW31" s="176" t="str">
        <f t="shared" si="120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 t="s">
        <v>133</v>
      </c>
      <c r="QI31" s="176" t="str">
        <f t="shared" si="121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45"/>
        <v xml:space="preserve"> </v>
      </c>
      <c r="QR31" s="175">
        <f t="shared" si="123"/>
        <v>0</v>
      </c>
      <c r="QS31" s="176" t="str">
        <f t="shared" si="124"/>
        <v xml:space="preserve"> </v>
      </c>
    </row>
    <row r="32" spans="1:461" ht="13.8">
      <c r="A32" s="172">
        <v>4</v>
      </c>
      <c r="B32" s="224">
        <v>4</v>
      </c>
      <c r="C32" s="173" t="str">
        <f>IF(E32=0," ",VLOOKUP(E32,PROTOKOL!$A:$F,6,FALSE))</f>
        <v>VAKUM TEST</v>
      </c>
      <c r="D32" s="43">
        <v>231</v>
      </c>
      <c r="E32" s="43">
        <v>4</v>
      </c>
      <c r="F32" s="43">
        <v>7.5</v>
      </c>
      <c r="G32" s="42">
        <f>IF(E32=0," ",(VLOOKUP(E32,PROTOKOL!$A$1:$E$29,2,FALSE))*F32)</f>
        <v>150</v>
      </c>
      <c r="H32" s="174">
        <f t="shared" si="0"/>
        <v>81</v>
      </c>
      <c r="I32" s="211">
        <f>IF(E32=0," ",VLOOKUP(E32,PROTOKOL!$A:$E,5,FALSE))</f>
        <v>0.44947554687499996</v>
      </c>
      <c r="J32" s="175" t="s">
        <v>133</v>
      </c>
      <c r="K32" s="176">
        <f t="shared" si="42"/>
        <v>36.407519296874995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3"/>
        <v xml:space="preserve"> </v>
      </c>
      <c r="T32" s="175">
        <f t="shared" si="44"/>
        <v>0</v>
      </c>
      <c r="U32" s="176" t="str">
        <f t="shared" si="45"/>
        <v xml:space="preserve"> </v>
      </c>
      <c r="W32" s="172">
        <v>4</v>
      </c>
      <c r="X32" s="224">
        <v>4</v>
      </c>
      <c r="Y32" s="173" t="str">
        <f>IF(AA32=0," ",VLOOKUP(AA32,PROTOKOL!$A:$F,6,FALSE))</f>
        <v>SIZDIRMAZLIK TAMİR</v>
      </c>
      <c r="Z32" s="43">
        <v>120</v>
      </c>
      <c r="AA32" s="43">
        <v>12</v>
      </c>
      <c r="AB32" s="43">
        <v>7.5</v>
      </c>
      <c r="AC32" s="42">
        <f>IF(AA32=0," ",(VLOOKUP(AA32,PROTOKOL!$A$1:$E$29,2,FALSE))*AB32)</f>
        <v>78</v>
      </c>
      <c r="AD32" s="174">
        <f t="shared" si="2"/>
        <v>42</v>
      </c>
      <c r="AE32" s="211">
        <f>IF(AA32=0," ",VLOOKUP(AA32,PROTOKOL!$A:$E,5,FALSE))</f>
        <v>0.8561438988095238</v>
      </c>
      <c r="AF32" s="175" t="s">
        <v>133</v>
      </c>
      <c r="AG32" s="176">
        <f t="shared" si="46"/>
        <v>35.958043750000002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26"/>
        <v xml:space="preserve"> </v>
      </c>
      <c r="AP32" s="175">
        <f t="shared" si="48"/>
        <v>0</v>
      </c>
      <c r="AQ32" s="176" t="str">
        <f t="shared" si="49"/>
        <v xml:space="preserve"> </v>
      </c>
      <c r="AS32" s="172">
        <v>4</v>
      </c>
      <c r="AT32" s="224">
        <v>4</v>
      </c>
      <c r="AU32" s="173" t="str">
        <f>IF(AW32=0," ",VLOOKUP(AW32,PROTOKOL!$A:$F,6,FALSE))</f>
        <v>VAKUM TEST</v>
      </c>
      <c r="AV32" s="43">
        <v>247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4">
        <f t="shared" si="4"/>
        <v>97</v>
      </c>
      <c r="BA32" s="211">
        <f>IF(AW32=0," ",VLOOKUP(AW32,PROTOKOL!$A:$E,5,FALSE))</f>
        <v>0.44947554687499996</v>
      </c>
      <c r="BB32" s="175" t="s">
        <v>133</v>
      </c>
      <c r="BC32" s="176">
        <f t="shared" si="50"/>
        <v>43.599128046874995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27"/>
        <v xml:space="preserve"> </v>
      </c>
      <c r="BL32" s="175">
        <f t="shared" si="52"/>
        <v>0</v>
      </c>
      <c r="BM32" s="176" t="str">
        <f t="shared" si="53"/>
        <v xml:space="preserve"> </v>
      </c>
      <c r="BO32" s="172">
        <v>4</v>
      </c>
      <c r="BP32" s="224">
        <v>4</v>
      </c>
      <c r="BQ32" s="173" t="str">
        <f>IF(BS32=0," ",VLOOKUP(BS32,PROTOKOL!$A:$F,6,FALSE))</f>
        <v>WNZL. LAV. VE DUV. ASMA KLZ</v>
      </c>
      <c r="BR32" s="43">
        <v>195</v>
      </c>
      <c r="BS32" s="43">
        <v>1</v>
      </c>
      <c r="BT32" s="43">
        <v>6.5</v>
      </c>
      <c r="BU32" s="42">
        <f>IF(BS32=0," ",(VLOOKUP(BS32,PROTOKOL!$A$1:$E$29,2,FALSE))*BT32)</f>
        <v>124.8</v>
      </c>
      <c r="BV32" s="174">
        <f t="shared" si="6"/>
        <v>70.2</v>
      </c>
      <c r="BW32" s="211">
        <f>IF(BS32=0," ",VLOOKUP(BS32,PROTOKOL!$A:$E,5,FALSE))</f>
        <v>0.4731321546052632</v>
      </c>
      <c r="BX32" s="175" t="s">
        <v>133</v>
      </c>
      <c r="BY32" s="176">
        <f t="shared" si="54"/>
        <v>33.213877253289475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28"/>
        <v xml:space="preserve"> </v>
      </c>
      <c r="CH32" s="175">
        <f t="shared" si="56"/>
        <v>0</v>
      </c>
      <c r="CI32" s="176" t="str">
        <f t="shared" si="57"/>
        <v xml:space="preserve"> </v>
      </c>
      <c r="CK32" s="172">
        <v>4</v>
      </c>
      <c r="CL32" s="224">
        <v>4</v>
      </c>
      <c r="CM32" s="173" t="str">
        <f>IF(CO32=0," ",VLOOKUP(CO32,PROTOKOL!$A:$F,6,FALSE))</f>
        <v>PERDE KESME SULU SİST.</v>
      </c>
      <c r="CN32" s="43">
        <v>20</v>
      </c>
      <c r="CO32" s="43">
        <v>8</v>
      </c>
      <c r="CP32" s="43">
        <v>1</v>
      </c>
      <c r="CQ32" s="42">
        <f>IF(CO32=0," ",(VLOOKUP(CO32,PROTOKOL!$A$1:$E$29,2,FALSE))*CP32)</f>
        <v>13.066666666666666</v>
      </c>
      <c r="CR32" s="174">
        <f t="shared" si="8"/>
        <v>6.9333333333333336</v>
      </c>
      <c r="CS32" s="211">
        <f>IF(CO32=0," ",VLOOKUP(CO32,PROTOKOL!$A:$E,5,FALSE))</f>
        <v>0.69150084134615386</v>
      </c>
      <c r="CT32" s="175" t="s">
        <v>133</v>
      </c>
      <c r="CU32" s="176">
        <f t="shared" si="58"/>
        <v>4.7944058333333333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29"/>
        <v xml:space="preserve"> </v>
      </c>
      <c r="DD32" s="175">
        <f t="shared" si="60"/>
        <v>0</v>
      </c>
      <c r="DE32" s="176" t="str">
        <f t="shared" si="61"/>
        <v xml:space="preserve"> </v>
      </c>
      <c r="DG32" s="172">
        <v>4</v>
      </c>
      <c r="DH32" s="224">
        <v>4</v>
      </c>
      <c r="DI32" s="173" t="str">
        <f>IF(DK32=0," ",VLOOKUP(DK32,PROTOKOL!$A:$F,6,FALSE))</f>
        <v>SIZDIRMAZLIK TAMİR</v>
      </c>
      <c r="DJ32" s="43">
        <v>120</v>
      </c>
      <c r="DK32" s="43">
        <v>12</v>
      </c>
      <c r="DL32" s="43">
        <v>7.5</v>
      </c>
      <c r="DM32" s="42">
        <f>IF(DK32=0," ",(VLOOKUP(DK32,PROTOKOL!$A$1:$E$29,2,FALSE))*DL32)</f>
        <v>78</v>
      </c>
      <c r="DN32" s="174">
        <f t="shared" si="10"/>
        <v>42</v>
      </c>
      <c r="DO32" s="211">
        <f>IF(DK32=0," ",VLOOKUP(DK32,PROTOKOL!$A:$E,5,FALSE))</f>
        <v>0.8561438988095238</v>
      </c>
      <c r="DP32" s="175" t="s">
        <v>133</v>
      </c>
      <c r="DQ32" s="176">
        <f t="shared" si="62"/>
        <v>35.958043750000002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30"/>
        <v xml:space="preserve"> </v>
      </c>
      <c r="DZ32" s="175">
        <f t="shared" si="64"/>
        <v>0</v>
      </c>
      <c r="EA32" s="176" t="str">
        <f t="shared" si="65"/>
        <v xml:space="preserve"> </v>
      </c>
      <c r="EC32" s="172">
        <v>4</v>
      </c>
      <c r="ED32" s="224">
        <v>4</v>
      </c>
      <c r="EE32" s="173" t="str">
        <f>IF(EG32=0," ",VLOOKUP(EG32,PROTOKOL!$A:$F,6,FALSE))</f>
        <v>SIZDIRMAZLIK TAMİR</v>
      </c>
      <c r="EF32" s="43">
        <v>83</v>
      </c>
      <c r="EG32" s="43">
        <v>12</v>
      </c>
      <c r="EH32" s="43">
        <v>6</v>
      </c>
      <c r="EI32" s="42">
        <f>IF(EG32=0," ",(VLOOKUP(EG32,PROTOKOL!$A$1:$E$29,2,FALSE))*EH32)</f>
        <v>62.400000000000006</v>
      </c>
      <c r="EJ32" s="174">
        <f t="shared" si="12"/>
        <v>20.599999999999994</v>
      </c>
      <c r="EK32" s="211">
        <f>IF(EG32=0," ",VLOOKUP(EG32,PROTOKOL!$A:$E,5,FALSE))</f>
        <v>0.8561438988095238</v>
      </c>
      <c r="EL32" s="175" t="s">
        <v>133</v>
      </c>
      <c r="EM32" s="176">
        <f t="shared" si="66"/>
        <v>17.636564315476186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31"/>
        <v xml:space="preserve"> </v>
      </c>
      <c r="EV32" s="175">
        <f t="shared" si="68"/>
        <v>0</v>
      </c>
      <c r="EW32" s="176" t="str">
        <f t="shared" si="69"/>
        <v xml:space="preserve"> </v>
      </c>
      <c r="EY32" s="172">
        <v>4</v>
      </c>
      <c r="EZ32" s="224">
        <v>4</v>
      </c>
      <c r="FA32" s="173" t="s">
        <v>36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 t="s">
        <v>133</v>
      </c>
      <c r="FI32" s="176" t="str">
        <f t="shared" si="70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32"/>
        <v xml:space="preserve"> </v>
      </c>
      <c r="FR32" s="175">
        <f t="shared" si="72"/>
        <v>0</v>
      </c>
      <c r="FS32" s="176" t="str">
        <f t="shared" si="73"/>
        <v xml:space="preserve"> </v>
      </c>
      <c r="FU32" s="172">
        <v>4</v>
      </c>
      <c r="FV32" s="224">
        <v>4</v>
      </c>
      <c r="FW32" s="173" t="str">
        <f>IF(FY32=0," ",VLOOKUP(FY32,PROTOKOL!$A:$F,6,FALSE))</f>
        <v>SIZDIRMAZLIK TAMİR</v>
      </c>
      <c r="FX32" s="43">
        <v>120</v>
      </c>
      <c r="FY32" s="43">
        <v>12</v>
      </c>
      <c r="FZ32" s="43">
        <v>7.5</v>
      </c>
      <c r="GA32" s="42">
        <f>IF(FY32=0," ",(VLOOKUP(FY32,PROTOKOL!$A$1:$E$29,2,FALSE))*FZ32)</f>
        <v>78</v>
      </c>
      <c r="GB32" s="174">
        <f t="shared" si="16"/>
        <v>42</v>
      </c>
      <c r="GC32" s="211">
        <f>IF(FY32=0," ",VLOOKUP(FY32,PROTOKOL!$A:$E,5,FALSE))</f>
        <v>0.8561438988095238</v>
      </c>
      <c r="GD32" s="175" t="s">
        <v>133</v>
      </c>
      <c r="GE32" s="176">
        <f t="shared" si="74"/>
        <v>35.958043750000002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33"/>
        <v xml:space="preserve"> </v>
      </c>
      <c r="GN32" s="175">
        <f t="shared" si="76"/>
        <v>0</v>
      </c>
      <c r="GO32" s="176" t="str">
        <f t="shared" si="77"/>
        <v xml:space="preserve"> </v>
      </c>
      <c r="GQ32" s="172">
        <v>4</v>
      </c>
      <c r="GR32" s="224">
        <v>4</v>
      </c>
      <c r="GS32" s="173" t="s">
        <v>36</v>
      </c>
      <c r="GT32" s="43">
        <v>50</v>
      </c>
      <c r="GU32" s="43">
        <v>9</v>
      </c>
      <c r="GV32" s="43">
        <v>2.5</v>
      </c>
      <c r="GW32" s="42">
        <f>IF(GU32=0," ",(VLOOKUP(GU32,PROTOKOL!$A$1:$E$29,2,FALSE))*GV32)</f>
        <v>21.666666666666664</v>
      </c>
      <c r="GX32" s="174">
        <f t="shared" si="18"/>
        <v>28.333333333333336</v>
      </c>
      <c r="GY32" s="211">
        <f>IF(GU32=0," ",VLOOKUP(GU32,PROTOKOL!$A:$E,5,FALSE))</f>
        <v>1.0273726785714283</v>
      </c>
      <c r="GZ32" s="175" t="s">
        <v>133</v>
      </c>
      <c r="HA32" s="176">
        <f t="shared" si="78"/>
        <v>29.108892559523806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34"/>
        <v xml:space="preserve"> </v>
      </c>
      <c r="HJ32" s="175">
        <f t="shared" si="80"/>
        <v>0</v>
      </c>
      <c r="HK32" s="176" t="str">
        <f t="shared" si="81"/>
        <v xml:space="preserve"> </v>
      </c>
      <c r="HM32" s="172">
        <v>4</v>
      </c>
      <c r="HN32" s="224">
        <v>4</v>
      </c>
      <c r="HO32" s="173" t="str">
        <f>IF(HQ32=0," ",VLOOKUP(HQ32,PROTOKOL!$A:$F,6,FALSE))</f>
        <v>VAKUM TEST</v>
      </c>
      <c r="HP32" s="43">
        <v>240</v>
      </c>
      <c r="HQ32" s="43">
        <v>4</v>
      </c>
      <c r="HR32" s="43">
        <v>7.5</v>
      </c>
      <c r="HS32" s="42">
        <f>IF(HQ32=0," ",(VLOOKUP(HQ32,PROTOKOL!$A$1:$E$29,2,FALSE))*HR32)</f>
        <v>150</v>
      </c>
      <c r="HT32" s="174">
        <f t="shared" si="20"/>
        <v>90</v>
      </c>
      <c r="HU32" s="211">
        <f>IF(HQ32=0," ",VLOOKUP(HQ32,PROTOKOL!$A:$E,5,FALSE))</f>
        <v>0.44947554687499996</v>
      </c>
      <c r="HV32" s="175" t="s">
        <v>133</v>
      </c>
      <c r="HW32" s="176">
        <f t="shared" si="82"/>
        <v>40.452799218749995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35"/>
        <v xml:space="preserve"> </v>
      </c>
      <c r="IF32" s="175">
        <f t="shared" si="84"/>
        <v>0</v>
      </c>
      <c r="IG32" s="176" t="str">
        <f t="shared" si="85"/>
        <v xml:space="preserve"> </v>
      </c>
      <c r="II32" s="172">
        <v>4</v>
      </c>
      <c r="IJ32" s="224">
        <v>4</v>
      </c>
      <c r="IK32" s="173" t="s">
        <v>36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 t="s">
        <v>133</v>
      </c>
      <c r="IS32" s="176" t="str">
        <f t="shared" si="86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36"/>
        <v xml:space="preserve"> </v>
      </c>
      <c r="JB32" s="175">
        <f t="shared" si="88"/>
        <v>0</v>
      </c>
      <c r="JC32" s="176" t="str">
        <f t="shared" si="89"/>
        <v xml:space="preserve"> </v>
      </c>
      <c r="JE32" s="172">
        <v>4</v>
      </c>
      <c r="JF32" s="224">
        <v>4</v>
      </c>
      <c r="JG32" s="173" t="str">
        <f>IF(JI32=0," ",VLOOKUP(JI32,PROTOKOL!$A:$F,6,FALSE))</f>
        <v>PANTOGRAF LAVABO TAŞLAMA</v>
      </c>
      <c r="JH32" s="43">
        <v>102</v>
      </c>
      <c r="JI32" s="43">
        <v>9</v>
      </c>
      <c r="JJ32" s="43">
        <v>7.5</v>
      </c>
      <c r="JK32" s="42">
        <f>IF(JI32=0," ",(VLOOKUP(JI32,PROTOKOL!$A$1:$E$29,2,FALSE))*JJ32)</f>
        <v>65</v>
      </c>
      <c r="JL32" s="174">
        <f t="shared" si="24"/>
        <v>37</v>
      </c>
      <c r="JM32" s="211">
        <f>IF(JI32=0," ",VLOOKUP(JI32,PROTOKOL!$A:$E,5,FALSE))</f>
        <v>1.0273726785714283</v>
      </c>
      <c r="JN32" s="175" t="s">
        <v>133</v>
      </c>
      <c r="JO32" s="176">
        <f t="shared" si="90"/>
        <v>38.012789107142851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37"/>
        <v xml:space="preserve"> </v>
      </c>
      <c r="JX32" s="175">
        <f t="shared" si="92"/>
        <v>0</v>
      </c>
      <c r="JY32" s="176" t="str">
        <f t="shared" si="93"/>
        <v xml:space="preserve"> </v>
      </c>
      <c r="KA32" s="172">
        <v>4</v>
      </c>
      <c r="KB32" s="224">
        <v>4</v>
      </c>
      <c r="KC32" s="173" t="s">
        <v>36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 t="s">
        <v>133</v>
      </c>
      <c r="KK32" s="176" t="str">
        <f t="shared" si="125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38"/>
        <v xml:space="preserve"> </v>
      </c>
      <c r="KT32" s="175">
        <f t="shared" si="95"/>
        <v>0</v>
      </c>
      <c r="KU32" s="176" t="str">
        <f t="shared" si="96"/>
        <v xml:space="preserve"> </v>
      </c>
      <c r="KW32" s="172">
        <v>4</v>
      </c>
      <c r="KX32" s="224">
        <v>4</v>
      </c>
      <c r="KY32" s="173" t="str">
        <f>IF(LA32=0," ",VLOOKUP(LA32,PROTOKOL!$A:$F,6,FALSE))</f>
        <v>VAKUM TEST</v>
      </c>
      <c r="KZ32" s="43">
        <v>61</v>
      </c>
      <c r="LA32" s="43">
        <v>4</v>
      </c>
      <c r="LB32" s="43">
        <v>1.5</v>
      </c>
      <c r="LC32" s="42">
        <f>IF(LA32=0," ",(VLOOKUP(LA32,PROTOKOL!$A$1:$E$29,2,FALSE))*LB32)</f>
        <v>30</v>
      </c>
      <c r="LD32" s="174">
        <f t="shared" si="28"/>
        <v>31</v>
      </c>
      <c r="LE32" s="211">
        <f>IF(LA32=0," ",VLOOKUP(LA32,PROTOKOL!$A:$E,5,FALSE))</f>
        <v>0.44947554687499996</v>
      </c>
      <c r="LF32" s="175" t="s">
        <v>133</v>
      </c>
      <c r="LG32" s="176">
        <f t="shared" si="97"/>
        <v>13.933741953124999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39"/>
        <v xml:space="preserve"> </v>
      </c>
      <c r="LP32" s="175">
        <f t="shared" si="99"/>
        <v>0</v>
      </c>
      <c r="LQ32" s="176" t="str">
        <f t="shared" si="100"/>
        <v xml:space="preserve"> </v>
      </c>
      <c r="LS32" s="172">
        <v>4</v>
      </c>
      <c r="LT32" s="224">
        <v>4</v>
      </c>
      <c r="LU32" s="173" t="str">
        <f>IF(LW32=0," ",VLOOKUP(LW32,PROTOKOL!$A:$F,6,FALSE))</f>
        <v>PANTOGRAF LAVABO TAŞLAMA</v>
      </c>
      <c r="LV32" s="43">
        <v>102</v>
      </c>
      <c r="LW32" s="43">
        <v>9</v>
      </c>
      <c r="LX32" s="43">
        <v>7.5</v>
      </c>
      <c r="LY32" s="42">
        <f>IF(LW32=0," ",(VLOOKUP(LW32,PROTOKOL!$A$1:$E$29,2,FALSE))*LX32)</f>
        <v>65</v>
      </c>
      <c r="LZ32" s="174">
        <f t="shared" si="30"/>
        <v>37</v>
      </c>
      <c r="MA32" s="211">
        <f>IF(LW32=0," ",VLOOKUP(LW32,PROTOKOL!$A:$E,5,FALSE))</f>
        <v>1.0273726785714283</v>
      </c>
      <c r="MB32" s="175" t="s">
        <v>133</v>
      </c>
      <c r="MC32" s="176">
        <f t="shared" si="101"/>
        <v>38.012789107142851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40"/>
        <v xml:space="preserve"> </v>
      </c>
      <c r="ML32" s="175">
        <f t="shared" si="103"/>
        <v>0</v>
      </c>
      <c r="MM32" s="176" t="str">
        <f t="shared" si="104"/>
        <v xml:space="preserve"> </v>
      </c>
      <c r="MO32" s="172">
        <v>4</v>
      </c>
      <c r="MP32" s="224">
        <v>4</v>
      </c>
      <c r="MQ32" s="173" t="str">
        <f>IF(MS32=0," ",VLOOKUP(MS32,PROTOKOL!$A:$F,6,FALSE))</f>
        <v>VAKUM TEST</v>
      </c>
      <c r="MR32" s="43">
        <v>110</v>
      </c>
      <c r="MS32" s="43">
        <v>4</v>
      </c>
      <c r="MT32" s="43">
        <v>3.5</v>
      </c>
      <c r="MU32" s="42">
        <f>IF(MS32=0," ",(VLOOKUP(MS32,PROTOKOL!$A$1:$E$29,2,FALSE))*MT32)</f>
        <v>70</v>
      </c>
      <c r="MV32" s="174">
        <f t="shared" si="32"/>
        <v>40</v>
      </c>
      <c r="MW32" s="211">
        <f>IF(MS32=0," ",VLOOKUP(MS32,PROTOKOL!$A:$E,5,FALSE))</f>
        <v>0.44947554687499996</v>
      </c>
      <c r="MX32" s="175" t="s">
        <v>133</v>
      </c>
      <c r="MY32" s="176">
        <f t="shared" si="105"/>
        <v>17.979021874999997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41"/>
        <v xml:space="preserve"> </v>
      </c>
      <c r="NH32" s="175">
        <f t="shared" si="107"/>
        <v>0</v>
      </c>
      <c r="NI32" s="176" t="str">
        <f t="shared" si="108"/>
        <v xml:space="preserve"> </v>
      </c>
      <c r="NK32" s="172">
        <v>4</v>
      </c>
      <c r="NL32" s="224">
        <v>4</v>
      </c>
      <c r="NM32" s="173" t="str">
        <f>IF(NO32=0," ",VLOOKUP(NO32,PROTOKOL!$A:$F,6,FALSE))</f>
        <v>WNZL. LAV. VE DUV. ASMA KLZ</v>
      </c>
      <c r="NN32" s="43">
        <v>220</v>
      </c>
      <c r="NO32" s="43">
        <v>1</v>
      </c>
      <c r="NP32" s="43">
        <v>7.5</v>
      </c>
      <c r="NQ32" s="42">
        <f>IF(NO32=0," ",(VLOOKUP(NO32,PROTOKOL!$A$1:$E$29,2,FALSE))*NP32)</f>
        <v>144</v>
      </c>
      <c r="NR32" s="174">
        <f t="shared" si="34"/>
        <v>76</v>
      </c>
      <c r="NS32" s="211">
        <f>IF(NO32=0," ",VLOOKUP(NO32,PROTOKOL!$A:$E,5,FALSE))</f>
        <v>0.4731321546052632</v>
      </c>
      <c r="NT32" s="175" t="s">
        <v>133</v>
      </c>
      <c r="NU32" s="176">
        <f t="shared" si="109"/>
        <v>35.958043750000002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42"/>
        <v xml:space="preserve"> </v>
      </c>
      <c r="OD32" s="175">
        <f t="shared" si="111"/>
        <v>0</v>
      </c>
      <c r="OE32" s="176" t="str">
        <f t="shared" si="112"/>
        <v xml:space="preserve"> </v>
      </c>
      <c r="OG32" s="172">
        <v>4</v>
      </c>
      <c r="OH32" s="224">
        <v>4</v>
      </c>
      <c r="OI32" s="173" t="str">
        <f>IF(OK32=0," ",VLOOKUP(OK32,PROTOKOL!$A:$F,6,FALSE))</f>
        <v>VAKUM TEST</v>
      </c>
      <c r="OJ32" s="43">
        <v>230</v>
      </c>
      <c r="OK32" s="43">
        <v>4</v>
      </c>
      <c r="OL32" s="43">
        <v>7.5</v>
      </c>
      <c r="OM32" s="42">
        <f>IF(OK32=0," ",(VLOOKUP(OK32,PROTOKOL!$A$1:$E$29,2,FALSE))*OL32)</f>
        <v>150</v>
      </c>
      <c r="ON32" s="174">
        <f t="shared" si="36"/>
        <v>80</v>
      </c>
      <c r="OO32" s="211">
        <f>IF(OK32=0," ",VLOOKUP(OK32,PROTOKOL!$A:$E,5,FALSE))</f>
        <v>0.44947554687499996</v>
      </c>
      <c r="OP32" s="175" t="s">
        <v>133</v>
      </c>
      <c r="OQ32" s="176">
        <f t="shared" si="113"/>
        <v>35.958043749999995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43"/>
        <v xml:space="preserve"> </v>
      </c>
      <c r="OZ32" s="175">
        <f t="shared" si="115"/>
        <v>0</v>
      </c>
      <c r="PA32" s="176" t="str">
        <f t="shared" si="116"/>
        <v xml:space="preserve"> </v>
      </c>
      <c r="PC32" s="172">
        <v>4</v>
      </c>
      <c r="PD32" s="224">
        <v>4</v>
      </c>
      <c r="PE32" s="173" t="str">
        <f>IF(PG32=0," ",VLOOKUP(PG32,PROTOKOL!$A:$F,6,FALSE))</f>
        <v>VAKUM TEST</v>
      </c>
      <c r="PF32" s="43">
        <v>220</v>
      </c>
      <c r="PG32" s="43">
        <v>4</v>
      </c>
      <c r="PH32" s="43">
        <v>7</v>
      </c>
      <c r="PI32" s="42">
        <f>IF(PG32=0," ",(VLOOKUP(PG32,PROTOKOL!$A$1:$E$29,2,FALSE))*PH32)</f>
        <v>140</v>
      </c>
      <c r="PJ32" s="174">
        <f t="shared" si="38"/>
        <v>80</v>
      </c>
      <c r="PK32" s="211">
        <f>IF(PG32=0," ",VLOOKUP(PG32,PROTOKOL!$A:$E,5,FALSE))</f>
        <v>0.44947554687499996</v>
      </c>
      <c r="PL32" s="175" t="s">
        <v>133</v>
      </c>
      <c r="PM32" s="176">
        <f t="shared" si="117"/>
        <v>35.958043749999995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44"/>
        <v xml:space="preserve"> </v>
      </c>
      <c r="PV32" s="175">
        <f t="shared" si="119"/>
        <v>0</v>
      </c>
      <c r="PW32" s="176" t="str">
        <f t="shared" si="120"/>
        <v xml:space="preserve"> </v>
      </c>
      <c r="PY32" s="172">
        <v>4</v>
      </c>
      <c r="PZ32" s="224">
        <v>4</v>
      </c>
      <c r="QA32" s="173" t="str">
        <f>IF(QC32=0," ",VLOOKUP(QC32,PROTOKOL!$A:$F,6,FALSE))</f>
        <v>VAKUM TEST</v>
      </c>
      <c r="QB32" s="43">
        <v>47</v>
      </c>
      <c r="QC32" s="43">
        <v>4</v>
      </c>
      <c r="QD32" s="43">
        <v>1.5</v>
      </c>
      <c r="QE32" s="42">
        <f>IF(QC32=0," ",(VLOOKUP(QC32,PROTOKOL!$A$1:$E$29,2,FALSE))*QD32)</f>
        <v>30</v>
      </c>
      <c r="QF32" s="174">
        <f t="shared" si="40"/>
        <v>17</v>
      </c>
      <c r="QG32" s="211">
        <f>IF(QC32=0," ",VLOOKUP(QC32,PROTOKOL!$A:$E,5,FALSE))</f>
        <v>0.44947554687499996</v>
      </c>
      <c r="QH32" s="175" t="s">
        <v>133</v>
      </c>
      <c r="QI32" s="176">
        <f t="shared" si="121"/>
        <v>7.6410842968749995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45"/>
        <v xml:space="preserve"> </v>
      </c>
      <c r="QR32" s="175">
        <f t="shared" si="123"/>
        <v>0</v>
      </c>
      <c r="QS32" s="176" t="str">
        <f t="shared" si="124"/>
        <v xml:space="preserve"> </v>
      </c>
    </row>
    <row r="33" spans="1:461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 t="s">
        <v>133</v>
      </c>
      <c r="K33" s="176" t="str">
        <f t="shared" si="42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3"/>
        <v xml:space="preserve"> </v>
      </c>
      <c r="T33" s="175">
        <f t="shared" si="44"/>
        <v>0</v>
      </c>
      <c r="U33" s="176" t="str">
        <f t="shared" si="45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 t="s">
        <v>133</v>
      </c>
      <c r="AG33" s="176" t="str">
        <f t="shared" si="46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26"/>
        <v xml:space="preserve"> </v>
      </c>
      <c r="AP33" s="175">
        <f t="shared" si="48"/>
        <v>0</v>
      </c>
      <c r="AQ33" s="176" t="str">
        <f t="shared" si="49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 t="s">
        <v>133</v>
      </c>
      <c r="BC33" s="176" t="str">
        <f t="shared" si="50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27"/>
        <v xml:space="preserve"> </v>
      </c>
      <c r="BL33" s="175">
        <f t="shared" si="52"/>
        <v>0</v>
      </c>
      <c r="BM33" s="176" t="str">
        <f t="shared" si="53"/>
        <v xml:space="preserve"> </v>
      </c>
      <c r="BO33" s="172">
        <v>4</v>
      </c>
      <c r="BP33" s="225"/>
      <c r="BQ33" s="173" t="str">
        <f>IF(BS33=0," ",VLOOKUP(BS33,PROTOKOL!$A:$F,6,FALSE))</f>
        <v>PERDE KESME SULU SİST.</v>
      </c>
      <c r="BR33" s="43">
        <v>20</v>
      </c>
      <c r="BS33" s="43">
        <v>8</v>
      </c>
      <c r="BT33" s="43">
        <v>1</v>
      </c>
      <c r="BU33" s="42">
        <f>IF(BS33=0," ",(VLOOKUP(BS33,PROTOKOL!$A$1:$E$29,2,FALSE))*BT33)</f>
        <v>13.066666666666666</v>
      </c>
      <c r="BV33" s="174">
        <f t="shared" si="6"/>
        <v>6.9333333333333336</v>
      </c>
      <c r="BW33" s="211">
        <f>IF(BS33=0," ",VLOOKUP(BS33,PROTOKOL!$A:$E,5,FALSE))</f>
        <v>0.69150084134615386</v>
      </c>
      <c r="BX33" s="175" t="s">
        <v>133</v>
      </c>
      <c r="BY33" s="176">
        <f t="shared" si="54"/>
        <v>4.7944058333333333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28"/>
        <v xml:space="preserve"> </v>
      </c>
      <c r="CH33" s="175">
        <f t="shared" si="56"/>
        <v>0</v>
      </c>
      <c r="CI33" s="176" t="str">
        <f t="shared" si="57"/>
        <v xml:space="preserve"> </v>
      </c>
      <c r="CK33" s="172">
        <v>4</v>
      </c>
      <c r="CL33" s="225"/>
      <c r="CM33" s="173" t="str">
        <f>IF(CO33=0," ",VLOOKUP(CO33,PROTOKOL!$A:$F,6,FALSE))</f>
        <v>WNZL. LAV. VE DUV. ASMA KLZ</v>
      </c>
      <c r="CN33" s="43">
        <v>114</v>
      </c>
      <c r="CO33" s="43">
        <v>1</v>
      </c>
      <c r="CP33" s="43">
        <v>4</v>
      </c>
      <c r="CQ33" s="42">
        <f>IF(CO33=0," ",(VLOOKUP(CO33,PROTOKOL!$A$1:$E$29,2,FALSE))*CP33)</f>
        <v>76.8</v>
      </c>
      <c r="CR33" s="174">
        <f t="shared" si="8"/>
        <v>37.200000000000003</v>
      </c>
      <c r="CS33" s="211">
        <f>IF(CO33=0," ",VLOOKUP(CO33,PROTOKOL!$A:$E,5,FALSE))</f>
        <v>0.4731321546052632</v>
      </c>
      <c r="CT33" s="175" t="s">
        <v>133</v>
      </c>
      <c r="CU33" s="176">
        <f t="shared" si="58"/>
        <v>17.600516151315791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29"/>
        <v xml:space="preserve"> </v>
      </c>
      <c r="DD33" s="175">
        <f t="shared" si="60"/>
        <v>0</v>
      </c>
      <c r="DE33" s="176" t="str">
        <f t="shared" si="61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 t="s">
        <v>133</v>
      </c>
      <c r="DQ33" s="176" t="str">
        <f t="shared" si="62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30"/>
        <v xml:space="preserve"> </v>
      </c>
      <c r="DZ33" s="175">
        <f t="shared" si="64"/>
        <v>0</v>
      </c>
      <c r="EA33" s="176" t="str">
        <f t="shared" si="65"/>
        <v xml:space="preserve"> </v>
      </c>
      <c r="EC33" s="172">
        <v>4</v>
      </c>
      <c r="ED33" s="225"/>
      <c r="EE33" s="173" t="str">
        <f>IF(EG33=0," ",VLOOKUP(EG33,PROTOKOL!$A:$F,6,FALSE))</f>
        <v>ÜRÜN KONTROL</v>
      </c>
      <c r="EF33" s="43">
        <v>1</v>
      </c>
      <c r="EG33" s="43">
        <v>20</v>
      </c>
      <c r="EH33" s="43">
        <v>1.5</v>
      </c>
      <c r="EI33" s="42">
        <f>IF(EG33=0," ",(VLOOKUP(EG33,PROTOKOL!$A$1:$E$29,2,FALSE))*EH33)</f>
        <v>0</v>
      </c>
      <c r="EJ33" s="174">
        <f t="shared" si="12"/>
        <v>1</v>
      </c>
      <c r="EK33" s="211">
        <f>IF(EG33=0," ",VLOOKUP(EG33,PROTOKOL!$A:$E,5,FALSE))</f>
        <v>32.702203892228518</v>
      </c>
      <c r="EL33" s="175" t="s">
        <v>133</v>
      </c>
      <c r="EM33" s="176">
        <f>IF(EG33=0," ",(EK33*EJ33))/7.5*1.5</f>
        <v>6.5404407784457028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31"/>
        <v xml:space="preserve"> </v>
      </c>
      <c r="EV33" s="175">
        <f t="shared" si="68"/>
        <v>0</v>
      </c>
      <c r="EW33" s="176" t="str">
        <f t="shared" si="69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 t="s">
        <v>133</v>
      </c>
      <c r="FI33" s="176" t="str">
        <f t="shared" si="70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32"/>
        <v xml:space="preserve"> </v>
      </c>
      <c r="FR33" s="175">
        <f t="shared" si="72"/>
        <v>0</v>
      </c>
      <c r="FS33" s="176" t="str">
        <f t="shared" si="73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 t="s">
        <v>133</v>
      </c>
      <c r="GE33" s="176" t="str">
        <f t="shared" si="74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33"/>
        <v xml:space="preserve"> </v>
      </c>
      <c r="GN33" s="175">
        <f t="shared" si="76"/>
        <v>0</v>
      </c>
      <c r="GO33" s="176" t="str">
        <f t="shared" si="77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 t="s">
        <v>133</v>
      </c>
      <c r="HA33" s="176" t="str">
        <f t="shared" si="78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34"/>
        <v xml:space="preserve"> </v>
      </c>
      <c r="HJ33" s="175">
        <f t="shared" si="80"/>
        <v>0</v>
      </c>
      <c r="HK33" s="176" t="str">
        <f t="shared" si="81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 t="s">
        <v>133</v>
      </c>
      <c r="HW33" s="176" t="str">
        <f t="shared" si="82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35"/>
        <v xml:space="preserve"> </v>
      </c>
      <c r="IF33" s="175">
        <f t="shared" si="84"/>
        <v>0</v>
      </c>
      <c r="IG33" s="176" t="str">
        <f t="shared" si="85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 t="s">
        <v>133</v>
      </c>
      <c r="IS33" s="176" t="str">
        <f t="shared" si="86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36"/>
        <v xml:space="preserve"> </v>
      </c>
      <c r="JB33" s="175">
        <f t="shared" si="88"/>
        <v>0</v>
      </c>
      <c r="JC33" s="176" t="str">
        <f t="shared" si="89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 t="s">
        <v>133</v>
      </c>
      <c r="JO33" s="176" t="str">
        <f t="shared" si="90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37"/>
        <v xml:space="preserve"> </v>
      </c>
      <c r="JX33" s="175">
        <f t="shared" si="92"/>
        <v>0</v>
      </c>
      <c r="JY33" s="176" t="str">
        <f t="shared" si="93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 t="s">
        <v>133</v>
      </c>
      <c r="KK33" s="176" t="str">
        <f t="shared" si="125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38"/>
        <v xml:space="preserve"> </v>
      </c>
      <c r="KT33" s="175">
        <f t="shared" si="95"/>
        <v>0</v>
      </c>
      <c r="KU33" s="176" t="str">
        <f t="shared" si="96"/>
        <v xml:space="preserve"> </v>
      </c>
      <c r="KW33" s="172">
        <v>4</v>
      </c>
      <c r="KX33" s="225"/>
      <c r="KY33" s="173" t="str">
        <f>IF(LA33=0," ",VLOOKUP(LA33,PROTOKOL!$A:$F,6,FALSE))</f>
        <v>PERDE KESME SULU SİST.</v>
      </c>
      <c r="KZ33" s="43">
        <v>60</v>
      </c>
      <c r="LA33" s="43">
        <v>8</v>
      </c>
      <c r="LB33" s="43">
        <v>3</v>
      </c>
      <c r="LC33" s="42">
        <f>IF(LA33=0," ",(VLOOKUP(LA33,PROTOKOL!$A$1:$E$29,2,FALSE))*LB33)</f>
        <v>39.200000000000003</v>
      </c>
      <c r="LD33" s="174">
        <f t="shared" si="28"/>
        <v>20.799999999999997</v>
      </c>
      <c r="LE33" s="211">
        <f>IF(LA33=0," ",VLOOKUP(LA33,PROTOKOL!$A:$E,5,FALSE))</f>
        <v>0.69150084134615386</v>
      </c>
      <c r="LF33" s="175" t="s">
        <v>133</v>
      </c>
      <c r="LG33" s="176">
        <f t="shared" si="97"/>
        <v>14.383217499999999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39"/>
        <v xml:space="preserve"> </v>
      </c>
      <c r="LP33" s="175">
        <f t="shared" si="99"/>
        <v>0</v>
      </c>
      <c r="LQ33" s="176" t="str">
        <f t="shared" si="100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 t="s">
        <v>133</v>
      </c>
      <c r="MC33" s="176" t="str">
        <f t="shared" si="101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40"/>
        <v xml:space="preserve"> </v>
      </c>
      <c r="ML33" s="175">
        <f t="shared" si="103"/>
        <v>0</v>
      </c>
      <c r="MM33" s="176" t="str">
        <f t="shared" si="104"/>
        <v xml:space="preserve"> </v>
      </c>
      <c r="MO33" s="172">
        <v>4</v>
      </c>
      <c r="MP33" s="225"/>
      <c r="MQ33" s="173" t="str">
        <f>IF(MS33=0," ",VLOOKUP(MS33,PROTOKOL!$A:$F,6,FALSE))</f>
        <v>PERDE KESME SULU SİST.</v>
      </c>
      <c r="MR33" s="43">
        <v>30</v>
      </c>
      <c r="MS33" s="43">
        <v>8</v>
      </c>
      <c r="MT33" s="43">
        <v>1.5</v>
      </c>
      <c r="MU33" s="42">
        <f>IF(MS33=0," ",(VLOOKUP(MS33,PROTOKOL!$A$1:$E$29,2,FALSE))*MT33)</f>
        <v>19.600000000000001</v>
      </c>
      <c r="MV33" s="174">
        <f t="shared" si="32"/>
        <v>10.399999999999999</v>
      </c>
      <c r="MW33" s="211">
        <f>IF(MS33=0," ",VLOOKUP(MS33,PROTOKOL!$A:$E,5,FALSE))</f>
        <v>0.69150084134615386</v>
      </c>
      <c r="MX33" s="175" t="s">
        <v>133</v>
      </c>
      <c r="MY33" s="176">
        <f t="shared" si="105"/>
        <v>7.1916087499999994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41"/>
        <v xml:space="preserve"> </v>
      </c>
      <c r="NH33" s="175">
        <f t="shared" si="107"/>
        <v>0</v>
      </c>
      <c r="NI33" s="176" t="str">
        <f t="shared" si="108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 t="s">
        <v>133</v>
      </c>
      <c r="NU33" s="176" t="str">
        <f t="shared" si="109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42"/>
        <v xml:space="preserve"> </v>
      </c>
      <c r="OD33" s="175">
        <f t="shared" si="111"/>
        <v>0</v>
      </c>
      <c r="OE33" s="176" t="str">
        <f t="shared" si="112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 t="s">
        <v>133</v>
      </c>
      <c r="OQ33" s="176" t="str">
        <f t="shared" si="113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43"/>
        <v xml:space="preserve"> </v>
      </c>
      <c r="OZ33" s="175">
        <f t="shared" si="115"/>
        <v>0</v>
      </c>
      <c r="PA33" s="176" t="str">
        <f t="shared" si="116"/>
        <v xml:space="preserve"> </v>
      </c>
      <c r="PC33" s="172">
        <v>4</v>
      </c>
      <c r="PD33" s="225"/>
      <c r="PE33" s="173" t="str">
        <f>IF(PG33=0," ",VLOOKUP(PG33,PROTOKOL!$A:$F,6,FALSE))</f>
        <v>PANTOGRAF LAVABO TAŞLAMA</v>
      </c>
      <c r="PF33" s="43">
        <v>10</v>
      </c>
      <c r="PG33" s="43">
        <v>9</v>
      </c>
      <c r="PH33" s="43">
        <v>0.5</v>
      </c>
      <c r="PI33" s="42">
        <f>IF(PG33=0," ",(VLOOKUP(PG33,PROTOKOL!$A$1:$E$29,2,FALSE))*PH33)</f>
        <v>4.333333333333333</v>
      </c>
      <c r="PJ33" s="174">
        <f t="shared" si="38"/>
        <v>5.666666666666667</v>
      </c>
      <c r="PK33" s="211">
        <f>IF(PG33=0," ",VLOOKUP(PG33,PROTOKOL!$A:$E,5,FALSE))</f>
        <v>1.0273726785714283</v>
      </c>
      <c r="PL33" s="175" t="s">
        <v>133</v>
      </c>
      <c r="PM33" s="176">
        <f t="shared" si="117"/>
        <v>5.8217785119047605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44"/>
        <v xml:space="preserve"> </v>
      </c>
      <c r="PV33" s="175">
        <f t="shared" si="119"/>
        <v>0</v>
      </c>
      <c r="PW33" s="176" t="str">
        <f t="shared" si="120"/>
        <v xml:space="preserve"> </v>
      </c>
      <c r="PY33" s="172">
        <v>4</v>
      </c>
      <c r="PZ33" s="225"/>
      <c r="QA33" s="173" t="str">
        <f>IF(QC33=0," ",VLOOKUP(QC33,PROTOKOL!$A:$F,6,FALSE))</f>
        <v>PERDE KESME SULU SİST.</v>
      </c>
      <c r="QB33" s="43">
        <v>30</v>
      </c>
      <c r="QC33" s="43">
        <v>8</v>
      </c>
      <c r="QD33" s="43">
        <v>1.5</v>
      </c>
      <c r="QE33" s="42">
        <f>IF(QC33=0," ",(VLOOKUP(QC33,PROTOKOL!$A$1:$E$29,2,FALSE))*QD33)</f>
        <v>19.600000000000001</v>
      </c>
      <c r="QF33" s="174">
        <f t="shared" si="40"/>
        <v>10.399999999999999</v>
      </c>
      <c r="QG33" s="211">
        <f>IF(QC33=0," ",VLOOKUP(QC33,PROTOKOL!$A:$E,5,FALSE))</f>
        <v>0.69150084134615386</v>
      </c>
      <c r="QH33" s="175" t="s">
        <v>133</v>
      </c>
      <c r="QI33" s="176">
        <f t="shared" si="121"/>
        <v>7.1916087499999994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45"/>
        <v xml:space="preserve"> </v>
      </c>
      <c r="QR33" s="175">
        <f t="shared" si="123"/>
        <v>0</v>
      </c>
      <c r="QS33" s="176" t="str">
        <f t="shared" si="124"/>
        <v xml:space="preserve"> </v>
      </c>
    </row>
    <row r="34" spans="1:461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 t="s">
        <v>133</v>
      </c>
      <c r="K34" s="176" t="str">
        <f t="shared" si="42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3"/>
        <v xml:space="preserve"> </v>
      </c>
      <c r="T34" s="175">
        <f t="shared" si="44"/>
        <v>0</v>
      </c>
      <c r="U34" s="176" t="str">
        <f t="shared" si="45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 t="s">
        <v>133</v>
      </c>
      <c r="AG34" s="176" t="str">
        <f t="shared" si="46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26"/>
        <v xml:space="preserve"> </v>
      </c>
      <c r="AP34" s="175">
        <f t="shared" si="48"/>
        <v>0</v>
      </c>
      <c r="AQ34" s="176" t="str">
        <f t="shared" si="49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 t="s">
        <v>133</v>
      </c>
      <c r="BC34" s="176" t="str">
        <f t="shared" si="50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27"/>
        <v xml:space="preserve"> </v>
      </c>
      <c r="BL34" s="175">
        <f t="shared" si="52"/>
        <v>0</v>
      </c>
      <c r="BM34" s="176" t="str">
        <f t="shared" si="53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 t="s">
        <v>133</v>
      </c>
      <c r="BY34" s="176" t="str">
        <f t="shared" si="54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28"/>
        <v xml:space="preserve"> </v>
      </c>
      <c r="CH34" s="175">
        <f t="shared" si="56"/>
        <v>0</v>
      </c>
      <c r="CI34" s="176" t="str">
        <f t="shared" si="57"/>
        <v xml:space="preserve"> </v>
      </c>
      <c r="CK34" s="172">
        <v>4</v>
      </c>
      <c r="CL34" s="226"/>
      <c r="CM34" s="173" t="str">
        <f>IF(CO34=0," ",VLOOKUP(CO34,PROTOKOL!$A:$F,6,FALSE))</f>
        <v>DEPO ÜRÜN KONTROL</v>
      </c>
      <c r="CN34" s="43">
        <v>1</v>
      </c>
      <c r="CO34" s="43">
        <v>24</v>
      </c>
      <c r="CP34" s="43">
        <v>2.5</v>
      </c>
      <c r="CQ34" s="42">
        <f>IF(CO34=0," ",(VLOOKUP(CO34,PROTOKOL!$A$1:$E$29,2,FALSE))*CP34)</f>
        <v>0</v>
      </c>
      <c r="CR34" s="174">
        <f t="shared" si="8"/>
        <v>1</v>
      </c>
      <c r="CS34" s="211">
        <f>IF(CO34=0," ",VLOOKUP(CO34,PROTOKOL!$A:$E,5,FALSE))</f>
        <v>32.702203892228518</v>
      </c>
      <c r="CT34" s="175" t="s">
        <v>133</v>
      </c>
      <c r="CU34" s="176">
        <f>IF(CO34=0," ",(CS34*CR34))/7.5*2.5</f>
        <v>10.900734630742839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29"/>
        <v xml:space="preserve"> </v>
      </c>
      <c r="DD34" s="175">
        <f t="shared" si="60"/>
        <v>0</v>
      </c>
      <c r="DE34" s="176" t="str">
        <f t="shared" si="61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 t="s">
        <v>133</v>
      </c>
      <c r="DQ34" s="176" t="str">
        <f t="shared" si="62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30"/>
        <v xml:space="preserve"> </v>
      </c>
      <c r="DZ34" s="175">
        <f t="shared" si="64"/>
        <v>0</v>
      </c>
      <c r="EA34" s="176" t="str">
        <f t="shared" si="65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 t="s">
        <v>133</v>
      </c>
      <c r="EM34" s="176" t="str">
        <f t="shared" si="66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31"/>
        <v xml:space="preserve"> </v>
      </c>
      <c r="EV34" s="175">
        <f t="shared" si="68"/>
        <v>0</v>
      </c>
      <c r="EW34" s="176" t="str">
        <f t="shared" si="69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 t="s">
        <v>133</v>
      </c>
      <c r="FI34" s="176" t="str">
        <f t="shared" si="70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32"/>
        <v xml:space="preserve"> </v>
      </c>
      <c r="FR34" s="175">
        <f t="shared" si="72"/>
        <v>0</v>
      </c>
      <c r="FS34" s="176" t="str">
        <f t="shared" si="73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 t="s">
        <v>133</v>
      </c>
      <c r="GE34" s="176" t="str">
        <f t="shared" si="74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33"/>
        <v xml:space="preserve"> </v>
      </c>
      <c r="GN34" s="175">
        <f t="shared" si="76"/>
        <v>0</v>
      </c>
      <c r="GO34" s="176" t="str">
        <f t="shared" si="77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 t="s">
        <v>133</v>
      </c>
      <c r="HA34" s="176" t="str">
        <f t="shared" si="78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34"/>
        <v xml:space="preserve"> </v>
      </c>
      <c r="HJ34" s="175">
        <f t="shared" si="80"/>
        <v>0</v>
      </c>
      <c r="HK34" s="176" t="str">
        <f t="shared" si="81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 t="s">
        <v>133</v>
      </c>
      <c r="HW34" s="176" t="str">
        <f t="shared" si="82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35"/>
        <v xml:space="preserve"> </v>
      </c>
      <c r="IF34" s="175">
        <f t="shared" si="84"/>
        <v>0</v>
      </c>
      <c r="IG34" s="176" t="str">
        <f t="shared" si="85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 t="s">
        <v>133</v>
      </c>
      <c r="IS34" s="176" t="str">
        <f t="shared" si="86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36"/>
        <v xml:space="preserve"> </v>
      </c>
      <c r="JB34" s="175">
        <f t="shared" si="88"/>
        <v>0</v>
      </c>
      <c r="JC34" s="176" t="str">
        <f t="shared" si="89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 t="s">
        <v>133</v>
      </c>
      <c r="JO34" s="176" t="str">
        <f t="shared" si="90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37"/>
        <v xml:space="preserve"> </v>
      </c>
      <c r="JX34" s="175">
        <f t="shared" si="92"/>
        <v>0</v>
      </c>
      <c r="JY34" s="176" t="str">
        <f t="shared" si="93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 t="s">
        <v>133</v>
      </c>
      <c r="KK34" s="176" t="str">
        <f t="shared" si="125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38"/>
        <v xml:space="preserve"> </v>
      </c>
      <c r="KT34" s="175">
        <f t="shared" si="95"/>
        <v>0</v>
      </c>
      <c r="KU34" s="176" t="str">
        <f t="shared" si="96"/>
        <v xml:space="preserve"> </v>
      </c>
      <c r="KW34" s="172">
        <v>4</v>
      </c>
      <c r="KX34" s="226"/>
      <c r="KY34" s="173" t="str">
        <f>IF(LA34=0," ",VLOOKUP(LA34,PROTOKOL!$A:$F,6,FALSE))</f>
        <v>KOKU TESTİ</v>
      </c>
      <c r="KZ34" s="43">
        <v>1</v>
      </c>
      <c r="LA34" s="43">
        <v>17</v>
      </c>
      <c r="LB34" s="43">
        <v>3</v>
      </c>
      <c r="LC34" s="42">
        <f>IF(LA34=0," ",(VLOOKUP(LA34,PROTOKOL!$A$1:$E$29,2,FALSE))*LB34)</f>
        <v>0</v>
      </c>
      <c r="LD34" s="174">
        <f t="shared" si="28"/>
        <v>1</v>
      </c>
      <c r="LE34" s="211">
        <f>IF(LA34=0," ",VLOOKUP(LA34,PROTOKOL!$A:$E,5,FALSE))</f>
        <v>36.335782102476131</v>
      </c>
      <c r="LF34" s="175" t="s">
        <v>133</v>
      </c>
      <c r="LG34" s="176">
        <f>IF(LA34=0," ",(LE34*LD34))/7.5*3</f>
        <v>14.534312840990452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39"/>
        <v xml:space="preserve"> </v>
      </c>
      <c r="LP34" s="175">
        <f t="shared" si="99"/>
        <v>0</v>
      </c>
      <c r="LQ34" s="176" t="str">
        <f t="shared" si="100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 t="s">
        <v>133</v>
      </c>
      <c r="MC34" s="176" t="str">
        <f t="shared" si="101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40"/>
        <v xml:space="preserve"> </v>
      </c>
      <c r="ML34" s="175">
        <f t="shared" si="103"/>
        <v>0</v>
      </c>
      <c r="MM34" s="176" t="str">
        <f t="shared" si="104"/>
        <v xml:space="preserve"> </v>
      </c>
      <c r="MO34" s="172">
        <v>4</v>
      </c>
      <c r="MP34" s="226"/>
      <c r="MQ34" s="173" t="str">
        <f>IF(MS34=0," ",VLOOKUP(MS34,PROTOKOL!$A:$F,6,FALSE))</f>
        <v>PANTOGRAF LAVABO TAŞLAMA</v>
      </c>
      <c r="MR34" s="43">
        <v>50</v>
      </c>
      <c r="MS34" s="43">
        <v>9</v>
      </c>
      <c r="MT34" s="43">
        <v>2.5</v>
      </c>
      <c r="MU34" s="42">
        <f>IF(MS34=0," ",(VLOOKUP(MS34,PROTOKOL!$A$1:$E$29,2,FALSE))*MT34)</f>
        <v>21.666666666666664</v>
      </c>
      <c r="MV34" s="174">
        <f t="shared" si="32"/>
        <v>28.333333333333336</v>
      </c>
      <c r="MW34" s="211">
        <f>IF(MS34=0," ",VLOOKUP(MS34,PROTOKOL!$A:$E,5,FALSE))</f>
        <v>1.0273726785714283</v>
      </c>
      <c r="MX34" s="175" t="s">
        <v>133</v>
      </c>
      <c r="MY34" s="176">
        <f t="shared" si="105"/>
        <v>29.108892559523806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41"/>
        <v xml:space="preserve"> </v>
      </c>
      <c r="NH34" s="175">
        <f t="shared" si="107"/>
        <v>0</v>
      </c>
      <c r="NI34" s="176" t="str">
        <f t="shared" si="108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 t="s">
        <v>133</v>
      </c>
      <c r="NU34" s="176" t="str">
        <f t="shared" si="109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42"/>
        <v xml:space="preserve"> </v>
      </c>
      <c r="OD34" s="175">
        <f t="shared" si="111"/>
        <v>0</v>
      </c>
      <c r="OE34" s="176" t="str">
        <f t="shared" si="112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 t="s">
        <v>133</v>
      </c>
      <c r="OQ34" s="176" t="str">
        <f t="shared" si="113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43"/>
        <v xml:space="preserve"> </v>
      </c>
      <c r="OZ34" s="175">
        <f t="shared" si="115"/>
        <v>0</v>
      </c>
      <c r="PA34" s="176" t="str">
        <f t="shared" si="116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 t="s">
        <v>133</v>
      </c>
      <c r="PM34" s="176" t="str">
        <f t="shared" si="117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44"/>
        <v xml:space="preserve"> </v>
      </c>
      <c r="PV34" s="175">
        <f t="shared" si="119"/>
        <v>0</v>
      </c>
      <c r="PW34" s="176" t="str">
        <f t="shared" si="120"/>
        <v xml:space="preserve"> </v>
      </c>
      <c r="PY34" s="172">
        <v>4</v>
      </c>
      <c r="PZ34" s="226"/>
      <c r="QA34" s="173" t="str">
        <f>IF(QC34=0," ",VLOOKUP(QC34,PROTOKOL!$A:$F,6,FALSE))</f>
        <v>WNZL. LAV. VE DUV. ASMA KLZ</v>
      </c>
      <c r="QB34" s="43">
        <v>145</v>
      </c>
      <c r="QC34" s="43">
        <v>1</v>
      </c>
      <c r="QD34" s="43">
        <v>4.5</v>
      </c>
      <c r="QE34" s="42">
        <f>IF(QC34=0," ",(VLOOKUP(QC34,PROTOKOL!$A$1:$E$29,2,FALSE))*QD34)</f>
        <v>86.399999999999991</v>
      </c>
      <c r="QF34" s="174">
        <f t="shared" si="40"/>
        <v>58.600000000000009</v>
      </c>
      <c r="QG34" s="211">
        <f>IF(QC34=0," ",VLOOKUP(QC34,PROTOKOL!$A:$E,5,FALSE))</f>
        <v>0.4731321546052632</v>
      </c>
      <c r="QH34" s="175" t="s">
        <v>133</v>
      </c>
      <c r="QI34" s="176">
        <f t="shared" si="121"/>
        <v>27.725544259868428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45"/>
        <v xml:space="preserve"> </v>
      </c>
      <c r="QR34" s="175">
        <f t="shared" si="123"/>
        <v>0</v>
      </c>
      <c r="QS34" s="176" t="str">
        <f t="shared" si="124"/>
        <v xml:space="preserve"> </v>
      </c>
    </row>
    <row r="35" spans="1:461" ht="13.8">
      <c r="A35" s="172">
        <v>5</v>
      </c>
      <c r="B35" s="224">
        <v>5</v>
      </c>
      <c r="C35" s="173" t="s">
        <v>36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 t="s">
        <v>133</v>
      </c>
      <c r="K35" s="176" t="str">
        <f t="shared" si="42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3"/>
        <v xml:space="preserve"> </v>
      </c>
      <c r="T35" s="175">
        <f t="shared" si="44"/>
        <v>0</v>
      </c>
      <c r="U35" s="176" t="str">
        <f t="shared" si="45"/>
        <v xml:space="preserve"> </v>
      </c>
      <c r="W35" s="172">
        <v>5</v>
      </c>
      <c r="X35" s="224">
        <v>5</v>
      </c>
      <c r="Y35" s="173" t="s">
        <v>36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 t="s">
        <v>133</v>
      </c>
      <c r="AG35" s="176" t="str">
        <f t="shared" si="46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26"/>
        <v xml:space="preserve"> </v>
      </c>
      <c r="AP35" s="175">
        <f t="shared" si="48"/>
        <v>0</v>
      </c>
      <c r="AQ35" s="176" t="str">
        <f t="shared" si="49"/>
        <v xml:space="preserve"> </v>
      </c>
      <c r="AS35" s="172">
        <v>5</v>
      </c>
      <c r="AT35" s="224">
        <v>5</v>
      </c>
      <c r="AU35" s="173" t="str">
        <f>IF(AW35=0," ",VLOOKUP(AW35,PROTOKOL!$A:$F,6,FALSE))</f>
        <v>VAKUM TEST</v>
      </c>
      <c r="AV35" s="43">
        <v>209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4">
        <f t="shared" si="4"/>
        <v>59</v>
      </c>
      <c r="BA35" s="211">
        <f>IF(AW35=0," ",VLOOKUP(AW35,PROTOKOL!$A:$E,5,FALSE))</f>
        <v>0.44947554687499996</v>
      </c>
      <c r="BB35" s="175" t="s">
        <v>133</v>
      </c>
      <c r="BC35" s="176">
        <f t="shared" si="50"/>
        <v>26.519057265624998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27"/>
        <v xml:space="preserve"> </v>
      </c>
      <c r="BL35" s="175">
        <f t="shared" si="52"/>
        <v>0</v>
      </c>
      <c r="BM35" s="176" t="str">
        <f t="shared" si="53"/>
        <v xml:space="preserve"> </v>
      </c>
      <c r="BO35" s="172">
        <v>5</v>
      </c>
      <c r="BP35" s="224">
        <v>5</v>
      </c>
      <c r="BQ35" s="173" t="str">
        <f>IF(BS35=0," ",VLOOKUP(BS35,PROTOKOL!$A:$F,6,FALSE))</f>
        <v>WNZL. LAV. VE DUV. ASMA KLZ</v>
      </c>
      <c r="BR35" s="43">
        <v>230</v>
      </c>
      <c r="BS35" s="43">
        <v>1</v>
      </c>
      <c r="BT35" s="43">
        <v>7.5</v>
      </c>
      <c r="BU35" s="42">
        <f>IF(BS35=0," ",(VLOOKUP(BS35,PROTOKOL!$A$1:$E$29,2,FALSE))*BT35)</f>
        <v>144</v>
      </c>
      <c r="BV35" s="174">
        <f t="shared" si="6"/>
        <v>86</v>
      </c>
      <c r="BW35" s="211">
        <f>IF(BS35=0," ",VLOOKUP(BS35,PROTOKOL!$A:$E,5,FALSE))</f>
        <v>0.4731321546052632</v>
      </c>
      <c r="BX35" s="175" t="s">
        <v>133</v>
      </c>
      <c r="BY35" s="176">
        <f t="shared" si="54"/>
        <v>40.689365296052635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28"/>
        <v xml:space="preserve"> </v>
      </c>
      <c r="CH35" s="175">
        <f t="shared" si="56"/>
        <v>0</v>
      </c>
      <c r="CI35" s="176" t="str">
        <f t="shared" si="57"/>
        <v xml:space="preserve"> </v>
      </c>
      <c r="CK35" s="172">
        <v>5</v>
      </c>
      <c r="CL35" s="224">
        <v>5</v>
      </c>
      <c r="CM35" s="173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 t="s">
        <v>133</v>
      </c>
      <c r="CU35" s="176" t="str">
        <f t="shared" si="58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29"/>
        <v xml:space="preserve"> </v>
      </c>
      <c r="DD35" s="175">
        <f t="shared" si="60"/>
        <v>0</v>
      </c>
      <c r="DE35" s="176" t="str">
        <f t="shared" si="61"/>
        <v xml:space="preserve"> </v>
      </c>
      <c r="DG35" s="172">
        <v>5</v>
      </c>
      <c r="DH35" s="224">
        <v>5</v>
      </c>
      <c r="DI35" s="173" t="s">
        <v>36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 t="s">
        <v>133</v>
      </c>
      <c r="DQ35" s="176" t="str">
        <f t="shared" si="62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30"/>
        <v xml:space="preserve"> </v>
      </c>
      <c r="DZ35" s="175">
        <f t="shared" si="64"/>
        <v>0</v>
      </c>
      <c r="EA35" s="176" t="str">
        <f t="shared" si="65"/>
        <v xml:space="preserve"> </v>
      </c>
      <c r="EC35" s="172">
        <v>5</v>
      </c>
      <c r="ED35" s="224">
        <v>5</v>
      </c>
      <c r="EE35" s="173" t="str">
        <f>IF(EG35=0," ",VLOOKUP(EG35,PROTOKOL!$A:$F,6,FALSE))</f>
        <v>SIZDIRMAZLIK TAMİR</v>
      </c>
      <c r="EF35" s="43">
        <v>121</v>
      </c>
      <c r="EG35" s="43">
        <v>12</v>
      </c>
      <c r="EH35" s="43">
        <v>7.5</v>
      </c>
      <c r="EI35" s="42">
        <f>IF(EG35=0," ",(VLOOKUP(EG35,PROTOKOL!$A$1:$E$29,2,FALSE))*EH35)</f>
        <v>78</v>
      </c>
      <c r="EJ35" s="174">
        <f t="shared" si="12"/>
        <v>43</v>
      </c>
      <c r="EK35" s="211">
        <f>IF(EG35=0," ",VLOOKUP(EG35,PROTOKOL!$A:$E,5,FALSE))</f>
        <v>0.8561438988095238</v>
      </c>
      <c r="EL35" s="175" t="s">
        <v>133</v>
      </c>
      <c r="EM35" s="176">
        <f t="shared" si="66"/>
        <v>36.814187648809522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31"/>
        <v xml:space="preserve"> </v>
      </c>
      <c r="EV35" s="175">
        <f t="shared" si="68"/>
        <v>0</v>
      </c>
      <c r="EW35" s="176" t="str">
        <f t="shared" si="69"/>
        <v xml:space="preserve"> </v>
      </c>
      <c r="EY35" s="172">
        <v>5</v>
      </c>
      <c r="EZ35" s="224">
        <v>5</v>
      </c>
      <c r="FA35" s="173" t="str">
        <f>IF(FC35=0," ",VLOOKUP(FC35,PROTOKOL!$A:$F,6,FALSE))</f>
        <v>VAKUM TEST</v>
      </c>
      <c r="FB35" s="43">
        <v>240</v>
      </c>
      <c r="FC35" s="43">
        <v>4</v>
      </c>
      <c r="FD35" s="43">
        <v>7.5</v>
      </c>
      <c r="FE35" s="42">
        <f>IF(FC35=0," ",(VLOOKUP(FC35,PROTOKOL!$A$1:$E$29,2,FALSE))*FD35)</f>
        <v>150</v>
      </c>
      <c r="FF35" s="174">
        <f t="shared" si="14"/>
        <v>90</v>
      </c>
      <c r="FG35" s="211">
        <f>IF(FC35=0," ",VLOOKUP(FC35,PROTOKOL!$A:$E,5,FALSE))</f>
        <v>0.44947554687499996</v>
      </c>
      <c r="FH35" s="175" t="s">
        <v>133</v>
      </c>
      <c r="FI35" s="176">
        <f t="shared" si="70"/>
        <v>40.452799218749995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32"/>
        <v xml:space="preserve"> </v>
      </c>
      <c r="FR35" s="175">
        <f t="shared" si="72"/>
        <v>0</v>
      </c>
      <c r="FS35" s="176" t="str">
        <f t="shared" si="73"/>
        <v xml:space="preserve"> </v>
      </c>
      <c r="FU35" s="172">
        <v>5</v>
      </c>
      <c r="FV35" s="224">
        <v>5</v>
      </c>
      <c r="FW35" s="173" t="str">
        <f>IF(FY35=0," ",VLOOKUP(FY35,PROTOKOL!$A:$F,6,FALSE))</f>
        <v>PERDE KESME SULU SİST.</v>
      </c>
      <c r="FX35" s="43">
        <v>107</v>
      </c>
      <c r="FY35" s="43">
        <v>8</v>
      </c>
      <c r="FZ35" s="43">
        <v>5</v>
      </c>
      <c r="GA35" s="42">
        <f>IF(FY35=0," ",(VLOOKUP(FY35,PROTOKOL!$A$1:$E$29,2,FALSE))*FZ35)</f>
        <v>65.333333333333329</v>
      </c>
      <c r="GB35" s="174">
        <f t="shared" si="16"/>
        <v>41.666666666666671</v>
      </c>
      <c r="GC35" s="211">
        <f>IF(FY35=0," ",VLOOKUP(FY35,PROTOKOL!$A:$E,5,FALSE))</f>
        <v>0.69150084134615386</v>
      </c>
      <c r="GD35" s="175" t="s">
        <v>133</v>
      </c>
      <c r="GE35" s="176">
        <f t="shared" si="74"/>
        <v>28.812535056089747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33"/>
        <v xml:space="preserve"> </v>
      </c>
      <c r="GN35" s="175">
        <f t="shared" si="76"/>
        <v>0</v>
      </c>
      <c r="GO35" s="176" t="str">
        <f t="shared" si="77"/>
        <v xml:space="preserve"> </v>
      </c>
      <c r="GQ35" s="172">
        <v>5</v>
      </c>
      <c r="GR35" s="224">
        <v>5</v>
      </c>
      <c r="GS35" s="173" t="str">
        <f>IF(GU35=0," ",VLOOKUP(GU35,PROTOKOL!$A:$F,6,FALSE))</f>
        <v>PERDE KESME SULU SİST.</v>
      </c>
      <c r="GT35" s="43">
        <v>71</v>
      </c>
      <c r="GU35" s="43">
        <v>8</v>
      </c>
      <c r="GV35" s="43">
        <v>3.5</v>
      </c>
      <c r="GW35" s="42">
        <f>IF(GU35=0," ",(VLOOKUP(GU35,PROTOKOL!$A$1:$E$29,2,FALSE))*GV35)</f>
        <v>45.733333333333334</v>
      </c>
      <c r="GX35" s="174">
        <f t="shared" si="18"/>
        <v>25.266666666666666</v>
      </c>
      <c r="GY35" s="211">
        <f>IF(GU35=0," ",VLOOKUP(GU35,PROTOKOL!$A:$E,5,FALSE))</f>
        <v>0.69150084134615386</v>
      </c>
      <c r="GZ35" s="175" t="s">
        <v>133</v>
      </c>
      <c r="HA35" s="176">
        <f t="shared" si="78"/>
        <v>17.47192125801282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34"/>
        <v xml:space="preserve"> </v>
      </c>
      <c r="HJ35" s="175">
        <f t="shared" si="80"/>
        <v>0</v>
      </c>
      <c r="HK35" s="176" t="str">
        <f t="shared" si="81"/>
        <v xml:space="preserve"> </v>
      </c>
      <c r="HM35" s="172">
        <v>5</v>
      </c>
      <c r="HN35" s="224">
        <v>5</v>
      </c>
      <c r="HO35" s="173" t="str">
        <f>IF(HQ35=0," ",VLOOKUP(HQ35,PROTOKOL!$A:$F,6,FALSE))</f>
        <v>VAKUM TEST</v>
      </c>
      <c r="HP35" s="43">
        <v>237</v>
      </c>
      <c r="HQ35" s="43">
        <v>4</v>
      </c>
      <c r="HR35" s="43">
        <v>7.5</v>
      </c>
      <c r="HS35" s="42">
        <f>IF(HQ35=0," ",(VLOOKUP(HQ35,PROTOKOL!$A$1:$E$29,2,FALSE))*HR35)</f>
        <v>150</v>
      </c>
      <c r="HT35" s="174">
        <f t="shared" si="20"/>
        <v>87</v>
      </c>
      <c r="HU35" s="211">
        <f>IF(HQ35=0," ",VLOOKUP(HQ35,PROTOKOL!$A:$E,5,FALSE))</f>
        <v>0.44947554687499996</v>
      </c>
      <c r="HV35" s="175" t="s">
        <v>133</v>
      </c>
      <c r="HW35" s="176">
        <f t="shared" si="82"/>
        <v>39.104372578124995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35"/>
        <v xml:space="preserve"> </v>
      </c>
      <c r="IF35" s="175">
        <f t="shared" si="84"/>
        <v>0</v>
      </c>
      <c r="IG35" s="176" t="str">
        <f t="shared" si="85"/>
        <v xml:space="preserve"> </v>
      </c>
      <c r="II35" s="172">
        <v>5</v>
      </c>
      <c r="IJ35" s="224">
        <v>5</v>
      </c>
      <c r="IK35" s="173" t="s">
        <v>134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 t="s">
        <v>133</v>
      </c>
      <c r="IS35" s="176" t="str">
        <f t="shared" si="86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36"/>
        <v xml:space="preserve"> </v>
      </c>
      <c r="JB35" s="175">
        <f t="shared" si="88"/>
        <v>0</v>
      </c>
      <c r="JC35" s="176" t="str">
        <f t="shared" si="89"/>
        <v xml:space="preserve"> </v>
      </c>
      <c r="JE35" s="172">
        <v>5</v>
      </c>
      <c r="JF35" s="224">
        <v>5</v>
      </c>
      <c r="JG35" s="173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 t="s">
        <v>133</v>
      </c>
      <c r="JO35" s="176" t="str">
        <f t="shared" si="90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37"/>
        <v xml:space="preserve"> </v>
      </c>
      <c r="JX35" s="175">
        <f t="shared" si="92"/>
        <v>0</v>
      </c>
      <c r="JY35" s="176" t="str">
        <f t="shared" si="93"/>
        <v xml:space="preserve"> </v>
      </c>
      <c r="KA35" s="172">
        <v>5</v>
      </c>
      <c r="KB35" s="224">
        <v>5</v>
      </c>
      <c r="KC35" s="173" t="str">
        <f>IF(KE35=0," ",VLOOKUP(KE35,PROTOKOL!$A:$F,6,FALSE))</f>
        <v>VAKUM TEST</v>
      </c>
      <c r="KD35" s="43">
        <v>212</v>
      </c>
      <c r="KE35" s="43">
        <v>4</v>
      </c>
      <c r="KF35" s="43">
        <v>7.5</v>
      </c>
      <c r="KG35" s="42">
        <f>IF(KE35=0," ",(VLOOKUP(KE35,PROTOKOL!$A$1:$E$29,2,FALSE))*KF35)</f>
        <v>150</v>
      </c>
      <c r="KH35" s="174">
        <f t="shared" si="26"/>
        <v>62</v>
      </c>
      <c r="KI35" s="211">
        <f>IF(KE35=0," ",VLOOKUP(KE35,PROTOKOL!$A:$E,5,FALSE))</f>
        <v>0.44947554687499996</v>
      </c>
      <c r="KJ35" s="175" t="s">
        <v>133</v>
      </c>
      <c r="KK35" s="176">
        <f t="shared" si="125"/>
        <v>27.867483906249998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38"/>
        <v xml:space="preserve"> </v>
      </c>
      <c r="KT35" s="175">
        <f t="shared" si="95"/>
        <v>0</v>
      </c>
      <c r="KU35" s="176" t="str">
        <f t="shared" si="96"/>
        <v xml:space="preserve"> </v>
      </c>
      <c r="KW35" s="172">
        <v>5</v>
      </c>
      <c r="KX35" s="224">
        <v>5</v>
      </c>
      <c r="KY35" s="173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 t="s">
        <v>133</v>
      </c>
      <c r="LG35" s="176" t="str">
        <f t="shared" si="97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39"/>
        <v xml:space="preserve"> </v>
      </c>
      <c r="LP35" s="175">
        <f t="shared" si="99"/>
        <v>0</v>
      </c>
      <c r="LQ35" s="176" t="str">
        <f t="shared" si="100"/>
        <v xml:space="preserve"> </v>
      </c>
      <c r="LS35" s="172">
        <v>5</v>
      </c>
      <c r="LT35" s="224">
        <v>5</v>
      </c>
      <c r="LU35" s="173" t="str">
        <f>IF(LW35=0," ",VLOOKUP(LW35,PROTOKOL!$A:$F,6,FALSE))</f>
        <v>PANTOGRAF LAVABO TAŞLAMA</v>
      </c>
      <c r="LV35" s="43">
        <v>107</v>
      </c>
      <c r="LW35" s="43">
        <v>9</v>
      </c>
      <c r="LX35" s="43">
        <v>7.5</v>
      </c>
      <c r="LY35" s="42">
        <f>IF(LW35=0," ",(VLOOKUP(LW35,PROTOKOL!$A$1:$E$29,2,FALSE))*LX35)</f>
        <v>65</v>
      </c>
      <c r="LZ35" s="174">
        <f t="shared" si="30"/>
        <v>42</v>
      </c>
      <c r="MA35" s="211">
        <f>IF(LW35=0," ",VLOOKUP(LW35,PROTOKOL!$A:$E,5,FALSE))</f>
        <v>1.0273726785714283</v>
      </c>
      <c r="MB35" s="175" t="s">
        <v>133</v>
      </c>
      <c r="MC35" s="176">
        <f t="shared" si="101"/>
        <v>43.149652499999988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40"/>
        <v xml:space="preserve"> </v>
      </c>
      <c r="ML35" s="175">
        <f t="shared" si="103"/>
        <v>0</v>
      </c>
      <c r="MM35" s="176" t="str">
        <f t="shared" si="104"/>
        <v xml:space="preserve"> </v>
      </c>
      <c r="MO35" s="172">
        <v>5</v>
      </c>
      <c r="MP35" s="224">
        <v>5</v>
      </c>
      <c r="MQ35" s="173" t="str">
        <f>IF(MS35=0," ",VLOOKUP(MS35,PROTOKOL!$A:$F,6,FALSE))</f>
        <v>VAKUM TEST</v>
      </c>
      <c r="MR35" s="43">
        <v>76</v>
      </c>
      <c r="MS35" s="43">
        <v>4</v>
      </c>
      <c r="MT35" s="43">
        <v>2.5</v>
      </c>
      <c r="MU35" s="42">
        <f>IF(MS35=0," ",(VLOOKUP(MS35,PROTOKOL!$A$1:$E$29,2,FALSE))*MT35)</f>
        <v>50</v>
      </c>
      <c r="MV35" s="174">
        <f t="shared" si="32"/>
        <v>26</v>
      </c>
      <c r="MW35" s="211">
        <f>IF(MS35=0," ",VLOOKUP(MS35,PROTOKOL!$A:$E,5,FALSE))</f>
        <v>0.44947554687499996</v>
      </c>
      <c r="MX35" s="175" t="s">
        <v>133</v>
      </c>
      <c r="MY35" s="176">
        <f t="shared" si="105"/>
        <v>11.686364218749999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41"/>
        <v xml:space="preserve"> </v>
      </c>
      <c r="NH35" s="175">
        <f t="shared" si="107"/>
        <v>0</v>
      </c>
      <c r="NI35" s="176" t="str">
        <f t="shared" si="108"/>
        <v xml:space="preserve"> </v>
      </c>
      <c r="NK35" s="172">
        <v>5</v>
      </c>
      <c r="NL35" s="224">
        <v>5</v>
      </c>
      <c r="NM35" s="173" t="str">
        <f>IF(NO35=0," ",VLOOKUP(NO35,PROTOKOL!$A:$F,6,FALSE))</f>
        <v>WNZL. LAV. VE DUV. ASMA KLZ</v>
      </c>
      <c r="NN35" s="43">
        <v>220</v>
      </c>
      <c r="NO35" s="43">
        <v>1</v>
      </c>
      <c r="NP35" s="43">
        <v>7.5</v>
      </c>
      <c r="NQ35" s="42">
        <f>IF(NO35=0," ",(VLOOKUP(NO35,PROTOKOL!$A$1:$E$29,2,FALSE))*NP35)</f>
        <v>144</v>
      </c>
      <c r="NR35" s="174">
        <f t="shared" si="34"/>
        <v>76</v>
      </c>
      <c r="NS35" s="211">
        <f>IF(NO35=0," ",VLOOKUP(NO35,PROTOKOL!$A:$E,5,FALSE))</f>
        <v>0.4731321546052632</v>
      </c>
      <c r="NT35" s="175" t="s">
        <v>133</v>
      </c>
      <c r="NU35" s="176">
        <f t="shared" si="109"/>
        <v>35.958043750000002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42"/>
        <v xml:space="preserve"> </v>
      </c>
      <c r="OD35" s="175">
        <f t="shared" si="111"/>
        <v>0</v>
      </c>
      <c r="OE35" s="176" t="str">
        <f t="shared" si="112"/>
        <v xml:space="preserve"> </v>
      </c>
      <c r="OG35" s="172">
        <v>5</v>
      </c>
      <c r="OH35" s="224">
        <v>5</v>
      </c>
      <c r="OI35" s="173" t="str">
        <f>IF(OK35=0," ",VLOOKUP(OK35,PROTOKOL!$A:$F,6,FALSE))</f>
        <v>VAKUM TEST</v>
      </c>
      <c r="OJ35" s="43">
        <v>232</v>
      </c>
      <c r="OK35" s="43">
        <v>4</v>
      </c>
      <c r="OL35" s="43">
        <v>7.5</v>
      </c>
      <c r="OM35" s="42">
        <f>IF(OK35=0," ",(VLOOKUP(OK35,PROTOKOL!$A$1:$E$29,2,FALSE))*OL35)</f>
        <v>150</v>
      </c>
      <c r="ON35" s="174">
        <f t="shared" si="36"/>
        <v>82</v>
      </c>
      <c r="OO35" s="211">
        <f>IF(OK35=0," ",VLOOKUP(OK35,PROTOKOL!$A:$E,5,FALSE))</f>
        <v>0.44947554687499996</v>
      </c>
      <c r="OP35" s="175" t="s">
        <v>133</v>
      </c>
      <c r="OQ35" s="176">
        <f t="shared" si="113"/>
        <v>36.856994843749995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43"/>
        <v xml:space="preserve"> </v>
      </c>
      <c r="OZ35" s="175">
        <f t="shared" si="115"/>
        <v>0</v>
      </c>
      <c r="PA35" s="176" t="str">
        <f t="shared" si="116"/>
        <v xml:space="preserve"> </v>
      </c>
      <c r="PC35" s="172">
        <v>5</v>
      </c>
      <c r="PD35" s="224">
        <v>5</v>
      </c>
      <c r="PE35" s="173" t="s">
        <v>36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 t="s">
        <v>133</v>
      </c>
      <c r="PM35" s="176" t="str">
        <f t="shared" si="117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44"/>
        <v xml:space="preserve"> </v>
      </c>
      <c r="PV35" s="175">
        <f t="shared" si="119"/>
        <v>0</v>
      </c>
      <c r="PW35" s="176" t="str">
        <f t="shared" si="120"/>
        <v xml:space="preserve"> </v>
      </c>
      <c r="PY35" s="172">
        <v>5</v>
      </c>
      <c r="PZ35" s="224">
        <v>5</v>
      </c>
      <c r="QA35" s="173" t="str">
        <f>IF(QC35=0," ",VLOOKUP(QC35,PROTOKOL!$A:$F,6,FALSE))</f>
        <v>PERDE KESME SULU SİST.</v>
      </c>
      <c r="QB35" s="43">
        <v>60</v>
      </c>
      <c r="QC35" s="43">
        <v>8</v>
      </c>
      <c r="QD35" s="43">
        <v>3</v>
      </c>
      <c r="QE35" s="42">
        <f>IF(QC35=0," ",(VLOOKUP(QC35,PROTOKOL!$A$1:$E$29,2,FALSE))*QD35)</f>
        <v>39.200000000000003</v>
      </c>
      <c r="QF35" s="174">
        <f t="shared" si="40"/>
        <v>20.799999999999997</v>
      </c>
      <c r="QG35" s="211">
        <f>IF(QC35=0," ",VLOOKUP(QC35,PROTOKOL!$A:$E,5,FALSE))</f>
        <v>0.69150084134615386</v>
      </c>
      <c r="QH35" s="175" t="s">
        <v>133</v>
      </c>
      <c r="QI35" s="176">
        <f t="shared" si="121"/>
        <v>14.383217499999999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45"/>
        <v xml:space="preserve"> </v>
      </c>
      <c r="QR35" s="175">
        <f t="shared" si="123"/>
        <v>0</v>
      </c>
      <c r="QS35" s="176" t="str">
        <f t="shared" si="124"/>
        <v xml:space="preserve"> </v>
      </c>
    </row>
    <row r="36" spans="1:461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 t="s">
        <v>133</v>
      </c>
      <c r="K36" s="176" t="str">
        <f t="shared" si="42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3"/>
        <v xml:space="preserve"> </v>
      </c>
      <c r="T36" s="175">
        <f t="shared" si="44"/>
        <v>0</v>
      </c>
      <c r="U36" s="176" t="str">
        <f t="shared" si="45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 t="s">
        <v>133</v>
      </c>
      <c r="AG36" s="176" t="str">
        <f t="shared" si="46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26"/>
        <v xml:space="preserve"> </v>
      </c>
      <c r="AP36" s="175">
        <f t="shared" si="48"/>
        <v>0</v>
      </c>
      <c r="AQ36" s="176" t="str">
        <f t="shared" si="49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 t="s">
        <v>133</v>
      </c>
      <c r="BC36" s="176" t="str">
        <f t="shared" si="50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27"/>
        <v xml:space="preserve"> </v>
      </c>
      <c r="BL36" s="175">
        <f t="shared" si="52"/>
        <v>0</v>
      </c>
      <c r="BM36" s="176" t="str">
        <f t="shared" si="53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 t="s">
        <v>133</v>
      </c>
      <c r="BY36" s="176" t="str">
        <f t="shared" si="54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28"/>
        <v xml:space="preserve"> </v>
      </c>
      <c r="CH36" s="175">
        <f t="shared" si="56"/>
        <v>0</v>
      </c>
      <c r="CI36" s="176" t="str">
        <f t="shared" si="57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 t="s">
        <v>133</v>
      </c>
      <c r="CU36" s="176" t="str">
        <f t="shared" si="58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29"/>
        <v xml:space="preserve"> </v>
      </c>
      <c r="DD36" s="175">
        <f t="shared" si="60"/>
        <v>0</v>
      </c>
      <c r="DE36" s="176" t="str">
        <f t="shared" si="61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 t="s">
        <v>133</v>
      </c>
      <c r="DQ36" s="176" t="str">
        <f t="shared" si="62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30"/>
        <v xml:space="preserve"> </v>
      </c>
      <c r="DZ36" s="175">
        <f t="shared" si="64"/>
        <v>0</v>
      </c>
      <c r="EA36" s="176" t="str">
        <f t="shared" si="65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 t="s">
        <v>133</v>
      </c>
      <c r="EM36" s="176" t="str">
        <f t="shared" si="66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31"/>
        <v xml:space="preserve"> </v>
      </c>
      <c r="EV36" s="175">
        <f t="shared" si="68"/>
        <v>0</v>
      </c>
      <c r="EW36" s="176" t="str">
        <f t="shared" si="69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 t="s">
        <v>133</v>
      </c>
      <c r="FI36" s="176" t="str">
        <f t="shared" si="70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32"/>
        <v xml:space="preserve"> </v>
      </c>
      <c r="FR36" s="175">
        <f t="shared" si="72"/>
        <v>0</v>
      </c>
      <c r="FS36" s="176" t="str">
        <f t="shared" si="73"/>
        <v xml:space="preserve"> </v>
      </c>
      <c r="FU36" s="172">
        <v>5</v>
      </c>
      <c r="FV36" s="225"/>
      <c r="FW36" s="173" t="str">
        <f>IF(FY36=0," ",VLOOKUP(FY36,PROTOKOL!$A:$F,6,FALSE))</f>
        <v>SIZDIRMAZLIK TAMİR</v>
      </c>
      <c r="FX36" s="43">
        <v>41</v>
      </c>
      <c r="FY36" s="43">
        <v>12</v>
      </c>
      <c r="FZ36" s="43">
        <v>2.5</v>
      </c>
      <c r="GA36" s="42">
        <f>IF(FY36=0," ",(VLOOKUP(FY36,PROTOKOL!$A$1:$E$29,2,FALSE))*FZ36)</f>
        <v>26</v>
      </c>
      <c r="GB36" s="174">
        <f t="shared" si="16"/>
        <v>15</v>
      </c>
      <c r="GC36" s="211">
        <f>IF(FY36=0," ",VLOOKUP(FY36,PROTOKOL!$A:$E,5,FALSE))</f>
        <v>0.8561438988095238</v>
      </c>
      <c r="GD36" s="175" t="s">
        <v>133</v>
      </c>
      <c r="GE36" s="176">
        <f t="shared" si="74"/>
        <v>12.842158482142857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33"/>
        <v xml:space="preserve"> </v>
      </c>
      <c r="GN36" s="175">
        <f t="shared" si="76"/>
        <v>0</v>
      </c>
      <c r="GO36" s="176" t="str">
        <f t="shared" si="77"/>
        <v xml:space="preserve"> </v>
      </c>
      <c r="GQ36" s="172">
        <v>5</v>
      </c>
      <c r="GR36" s="225"/>
      <c r="GS36" s="173" t="str">
        <f>IF(GU36=0," ",VLOOKUP(GU36,PROTOKOL!$A:$F,6,FALSE))</f>
        <v>WNZL. LAV. VE DUV. ASMA KLZ</v>
      </c>
      <c r="GT36" s="43">
        <v>72</v>
      </c>
      <c r="GU36" s="43">
        <v>1</v>
      </c>
      <c r="GV36" s="43">
        <v>2.5</v>
      </c>
      <c r="GW36" s="42">
        <f>IF(GU36=0," ",(VLOOKUP(GU36,PROTOKOL!$A$1:$E$29,2,FALSE))*GV36)</f>
        <v>48</v>
      </c>
      <c r="GX36" s="174">
        <f t="shared" si="18"/>
        <v>24</v>
      </c>
      <c r="GY36" s="211">
        <f>IF(GU36=0," ",VLOOKUP(GU36,PROTOKOL!$A:$E,5,FALSE))</f>
        <v>0.4731321546052632</v>
      </c>
      <c r="GZ36" s="175" t="s">
        <v>133</v>
      </c>
      <c r="HA36" s="176">
        <f t="shared" si="78"/>
        <v>11.355171710526317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34"/>
        <v xml:space="preserve"> </v>
      </c>
      <c r="HJ36" s="175">
        <f t="shared" si="80"/>
        <v>0</v>
      </c>
      <c r="HK36" s="176" t="str">
        <f t="shared" si="81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 t="s">
        <v>133</v>
      </c>
      <c r="HW36" s="176" t="str">
        <f t="shared" si="82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35"/>
        <v xml:space="preserve"> </v>
      </c>
      <c r="IF36" s="175">
        <f t="shared" si="84"/>
        <v>0</v>
      </c>
      <c r="IG36" s="176" t="str">
        <f t="shared" si="85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 t="s">
        <v>133</v>
      </c>
      <c r="IS36" s="176" t="str">
        <f t="shared" si="86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36"/>
        <v xml:space="preserve"> </v>
      </c>
      <c r="JB36" s="175">
        <f t="shared" si="88"/>
        <v>0</v>
      </c>
      <c r="JC36" s="176" t="str">
        <f t="shared" si="89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 t="s">
        <v>133</v>
      </c>
      <c r="JO36" s="176" t="str">
        <f t="shared" si="90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37"/>
        <v xml:space="preserve"> </v>
      </c>
      <c r="JX36" s="175">
        <f t="shared" si="92"/>
        <v>0</v>
      </c>
      <c r="JY36" s="176" t="str">
        <f t="shared" si="93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 t="s">
        <v>133</v>
      </c>
      <c r="KK36" s="176" t="str">
        <f t="shared" si="125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38"/>
        <v xml:space="preserve"> </v>
      </c>
      <c r="KT36" s="175">
        <f t="shared" si="95"/>
        <v>0</v>
      </c>
      <c r="KU36" s="176" t="str">
        <f t="shared" si="96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 t="s">
        <v>133</v>
      </c>
      <c r="LG36" s="176" t="str">
        <f t="shared" si="97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39"/>
        <v xml:space="preserve"> </v>
      </c>
      <c r="LP36" s="175">
        <f t="shared" si="99"/>
        <v>0</v>
      </c>
      <c r="LQ36" s="176" t="str">
        <f t="shared" si="100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 t="s">
        <v>133</v>
      </c>
      <c r="MC36" s="176" t="str">
        <f t="shared" si="101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40"/>
        <v xml:space="preserve"> </v>
      </c>
      <c r="ML36" s="175">
        <f t="shared" si="103"/>
        <v>0</v>
      </c>
      <c r="MM36" s="176" t="str">
        <f t="shared" si="104"/>
        <v xml:space="preserve"> </v>
      </c>
      <c r="MO36" s="172">
        <v>5</v>
      </c>
      <c r="MP36" s="225"/>
      <c r="MQ36" s="173" t="str">
        <f>IF(MS36=0," ",VLOOKUP(MS36,PROTOKOL!$A:$F,6,FALSE))</f>
        <v>PANTOGRAF LAVABO TAŞLAMA</v>
      </c>
      <c r="MR36" s="43">
        <v>60</v>
      </c>
      <c r="MS36" s="43">
        <v>9</v>
      </c>
      <c r="MT36" s="43">
        <v>4</v>
      </c>
      <c r="MU36" s="42">
        <f>IF(MS36=0," ",(VLOOKUP(MS36,PROTOKOL!$A$1:$E$29,2,FALSE))*MT36)</f>
        <v>34.666666666666664</v>
      </c>
      <c r="MV36" s="174">
        <f t="shared" si="32"/>
        <v>25.333333333333336</v>
      </c>
      <c r="MW36" s="211">
        <f>IF(MS36=0," ",VLOOKUP(MS36,PROTOKOL!$A:$E,5,FALSE))</f>
        <v>1.0273726785714283</v>
      </c>
      <c r="MX36" s="175" t="s">
        <v>133</v>
      </c>
      <c r="MY36" s="176">
        <f t="shared" si="105"/>
        <v>26.026774523809522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41"/>
        <v xml:space="preserve"> </v>
      </c>
      <c r="NH36" s="175">
        <f t="shared" si="107"/>
        <v>0</v>
      </c>
      <c r="NI36" s="176" t="str">
        <f t="shared" si="108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 t="s">
        <v>133</v>
      </c>
      <c r="NU36" s="176" t="str">
        <f t="shared" si="109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42"/>
        <v xml:space="preserve"> </v>
      </c>
      <c r="OD36" s="175">
        <f t="shared" si="111"/>
        <v>0</v>
      </c>
      <c r="OE36" s="176" t="str">
        <f t="shared" si="112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 t="s">
        <v>133</v>
      </c>
      <c r="OQ36" s="176" t="str">
        <f t="shared" si="113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43"/>
        <v xml:space="preserve"> </v>
      </c>
      <c r="OZ36" s="175">
        <f t="shared" si="115"/>
        <v>0</v>
      </c>
      <c r="PA36" s="176" t="str">
        <f t="shared" si="116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 t="s">
        <v>133</v>
      </c>
      <c r="PM36" s="176" t="str">
        <f t="shared" si="117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44"/>
        <v xml:space="preserve"> </v>
      </c>
      <c r="PV36" s="175">
        <f t="shared" si="119"/>
        <v>0</v>
      </c>
      <c r="PW36" s="176" t="str">
        <f t="shared" si="120"/>
        <v xml:space="preserve"> </v>
      </c>
      <c r="PY36" s="172">
        <v>5</v>
      </c>
      <c r="PZ36" s="225"/>
      <c r="QA36" s="173" t="str">
        <f>IF(QC36=0," ",VLOOKUP(QC36,PROTOKOL!$A:$F,6,FALSE))</f>
        <v>PANTOGRAF LAVABO TAŞLAMA</v>
      </c>
      <c r="QB36" s="43">
        <v>53</v>
      </c>
      <c r="QC36" s="43">
        <v>9</v>
      </c>
      <c r="QD36" s="43">
        <v>4</v>
      </c>
      <c r="QE36" s="42">
        <f>IF(QC36=0," ",(VLOOKUP(QC36,PROTOKOL!$A$1:$E$29,2,FALSE))*QD36)</f>
        <v>34.666666666666664</v>
      </c>
      <c r="QF36" s="174">
        <f t="shared" si="40"/>
        <v>18.333333333333336</v>
      </c>
      <c r="QG36" s="211">
        <f>IF(QC36=0," ",VLOOKUP(QC36,PROTOKOL!$A:$E,5,FALSE))</f>
        <v>1.0273726785714283</v>
      </c>
      <c r="QH36" s="175" t="s">
        <v>133</v>
      </c>
      <c r="QI36" s="176">
        <f t="shared" si="121"/>
        <v>18.835165773809521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45"/>
        <v xml:space="preserve"> </v>
      </c>
      <c r="QR36" s="175">
        <f t="shared" si="123"/>
        <v>0</v>
      </c>
      <c r="QS36" s="176" t="str">
        <f t="shared" si="124"/>
        <v xml:space="preserve"> </v>
      </c>
    </row>
    <row r="37" spans="1:461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 t="s">
        <v>133</v>
      </c>
      <c r="K37" s="176" t="str">
        <f t="shared" si="42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3"/>
        <v xml:space="preserve"> </v>
      </c>
      <c r="T37" s="175">
        <f t="shared" si="44"/>
        <v>0</v>
      </c>
      <c r="U37" s="176" t="str">
        <f t="shared" si="45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 t="s">
        <v>133</v>
      </c>
      <c r="AG37" s="176" t="str">
        <f t="shared" si="46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26"/>
        <v xml:space="preserve"> </v>
      </c>
      <c r="AP37" s="175">
        <f t="shared" si="48"/>
        <v>0</v>
      </c>
      <c r="AQ37" s="176" t="str">
        <f t="shared" si="49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 t="s">
        <v>133</v>
      </c>
      <c r="BC37" s="176" t="str">
        <f t="shared" si="50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27"/>
        <v xml:space="preserve"> </v>
      </c>
      <c r="BL37" s="175">
        <f t="shared" si="52"/>
        <v>0</v>
      </c>
      <c r="BM37" s="176" t="str">
        <f t="shared" si="53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 t="s">
        <v>133</v>
      </c>
      <c r="BY37" s="176" t="str">
        <f t="shared" si="54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28"/>
        <v xml:space="preserve"> </v>
      </c>
      <c r="CH37" s="175">
        <f t="shared" si="56"/>
        <v>0</v>
      </c>
      <c r="CI37" s="176" t="str">
        <f t="shared" si="57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 t="s">
        <v>133</v>
      </c>
      <c r="CU37" s="176" t="str">
        <f t="shared" si="58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29"/>
        <v xml:space="preserve"> </v>
      </c>
      <c r="DD37" s="175">
        <f t="shared" si="60"/>
        <v>0</v>
      </c>
      <c r="DE37" s="176" t="str">
        <f t="shared" si="61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 t="s">
        <v>133</v>
      </c>
      <c r="DQ37" s="176" t="str">
        <f t="shared" si="62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30"/>
        <v xml:space="preserve"> </v>
      </c>
      <c r="DZ37" s="175">
        <f t="shared" si="64"/>
        <v>0</v>
      </c>
      <c r="EA37" s="176" t="str">
        <f t="shared" si="65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 t="s">
        <v>133</v>
      </c>
      <c r="EM37" s="176" t="str">
        <f t="shared" si="66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31"/>
        <v xml:space="preserve"> </v>
      </c>
      <c r="EV37" s="175">
        <f t="shared" si="68"/>
        <v>0</v>
      </c>
      <c r="EW37" s="176" t="str">
        <f t="shared" si="69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 t="s">
        <v>133</v>
      </c>
      <c r="FI37" s="176" t="str">
        <f t="shared" si="70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32"/>
        <v xml:space="preserve"> </v>
      </c>
      <c r="FR37" s="175">
        <f t="shared" si="72"/>
        <v>0</v>
      </c>
      <c r="FS37" s="176" t="str">
        <f t="shared" si="73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 t="s">
        <v>133</v>
      </c>
      <c r="GE37" s="176" t="str">
        <f t="shared" si="74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33"/>
        <v xml:space="preserve"> </v>
      </c>
      <c r="GN37" s="175">
        <f t="shared" si="76"/>
        <v>0</v>
      </c>
      <c r="GO37" s="176" t="str">
        <f t="shared" si="77"/>
        <v xml:space="preserve"> </v>
      </c>
      <c r="GQ37" s="172">
        <v>5</v>
      </c>
      <c r="GR37" s="226"/>
      <c r="GS37" s="173" t="str">
        <f>IF(GU37=0," ",VLOOKUP(GU37,PROTOKOL!$A:$F,6,FALSE))</f>
        <v>KOKU TESTİ</v>
      </c>
      <c r="GT37" s="43">
        <v>1</v>
      </c>
      <c r="GU37" s="43">
        <v>17</v>
      </c>
      <c r="GV37" s="43">
        <v>1.5</v>
      </c>
      <c r="GW37" s="42">
        <f>IF(GU37=0," ",(VLOOKUP(GU37,PROTOKOL!$A$1:$E$29,2,FALSE))*GV37)</f>
        <v>0</v>
      </c>
      <c r="GX37" s="174">
        <f t="shared" si="18"/>
        <v>1</v>
      </c>
      <c r="GY37" s="211">
        <f>IF(GU37=0," ",VLOOKUP(GU37,PROTOKOL!$A:$E,5,FALSE))</f>
        <v>36.335782102476131</v>
      </c>
      <c r="GZ37" s="175" t="s">
        <v>133</v>
      </c>
      <c r="HA37" s="176">
        <f>IF(GU37=0," ",(GY37*GX37))/7.5*1.5</f>
        <v>7.2671564204952261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34"/>
        <v xml:space="preserve"> </v>
      </c>
      <c r="HJ37" s="175">
        <f t="shared" si="80"/>
        <v>0</v>
      </c>
      <c r="HK37" s="176" t="str">
        <f t="shared" si="81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 t="s">
        <v>133</v>
      </c>
      <c r="HW37" s="176" t="str">
        <f t="shared" si="82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35"/>
        <v xml:space="preserve"> </v>
      </c>
      <c r="IF37" s="175">
        <f t="shared" si="84"/>
        <v>0</v>
      </c>
      <c r="IG37" s="176" t="str">
        <f t="shared" si="85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 t="s">
        <v>133</v>
      </c>
      <c r="IS37" s="176" t="str">
        <f t="shared" si="86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36"/>
        <v xml:space="preserve"> </v>
      </c>
      <c r="JB37" s="175">
        <f t="shared" si="88"/>
        <v>0</v>
      </c>
      <c r="JC37" s="176" t="str">
        <f t="shared" si="89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 t="s">
        <v>133</v>
      </c>
      <c r="JO37" s="176" t="str">
        <f t="shared" si="90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37"/>
        <v xml:space="preserve"> </v>
      </c>
      <c r="JX37" s="175">
        <f t="shared" si="92"/>
        <v>0</v>
      </c>
      <c r="JY37" s="176" t="str">
        <f t="shared" si="93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 t="s">
        <v>133</v>
      </c>
      <c r="KK37" s="176" t="str">
        <f t="shared" si="125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38"/>
        <v xml:space="preserve"> </v>
      </c>
      <c r="KT37" s="175">
        <f t="shared" si="95"/>
        <v>0</v>
      </c>
      <c r="KU37" s="176" t="str">
        <f t="shared" si="96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 t="s">
        <v>133</v>
      </c>
      <c r="LG37" s="176" t="str">
        <f t="shared" si="97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39"/>
        <v xml:space="preserve"> </v>
      </c>
      <c r="LP37" s="175">
        <f t="shared" si="99"/>
        <v>0</v>
      </c>
      <c r="LQ37" s="176" t="str">
        <f t="shared" si="100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 t="s">
        <v>133</v>
      </c>
      <c r="MC37" s="176" t="str">
        <f t="shared" si="101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40"/>
        <v xml:space="preserve"> </v>
      </c>
      <c r="ML37" s="175">
        <f t="shared" si="103"/>
        <v>0</v>
      </c>
      <c r="MM37" s="176" t="str">
        <f t="shared" si="104"/>
        <v xml:space="preserve"> </v>
      </c>
      <c r="MO37" s="172">
        <v>5</v>
      </c>
      <c r="MP37" s="226"/>
      <c r="MQ37" s="173" t="str">
        <f>IF(MS37=0," ",VLOOKUP(MS37,PROTOKOL!$A:$F,6,FALSE))</f>
        <v>KOKU TESTİ</v>
      </c>
      <c r="MR37" s="43">
        <v>1</v>
      </c>
      <c r="MS37" s="43">
        <v>17</v>
      </c>
      <c r="MT37" s="43">
        <v>1</v>
      </c>
      <c r="MU37" s="42">
        <f>IF(MS37=0," ",(VLOOKUP(MS37,PROTOKOL!$A$1:$E$29,2,FALSE))*MT37)</f>
        <v>0</v>
      </c>
      <c r="MV37" s="174">
        <f t="shared" si="32"/>
        <v>1</v>
      </c>
      <c r="MW37" s="211">
        <f>IF(MS37=0," ",VLOOKUP(MS37,PROTOKOL!$A:$E,5,FALSE))</f>
        <v>36.335782102476131</v>
      </c>
      <c r="MX37" s="175" t="s">
        <v>133</v>
      </c>
      <c r="MY37" s="176">
        <f>IF(MS37=0," ",(MW37*MV37))/7.5*1</f>
        <v>4.8447709469968174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41"/>
        <v xml:space="preserve"> </v>
      </c>
      <c r="NH37" s="175">
        <f t="shared" si="107"/>
        <v>0</v>
      </c>
      <c r="NI37" s="176" t="str">
        <f t="shared" si="108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 t="s">
        <v>133</v>
      </c>
      <c r="NU37" s="176" t="str">
        <f t="shared" si="109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42"/>
        <v xml:space="preserve"> </v>
      </c>
      <c r="OD37" s="175">
        <f t="shared" si="111"/>
        <v>0</v>
      </c>
      <c r="OE37" s="176" t="str">
        <f t="shared" si="112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 t="s">
        <v>133</v>
      </c>
      <c r="OQ37" s="176" t="str">
        <f t="shared" si="113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43"/>
        <v xml:space="preserve"> </v>
      </c>
      <c r="OZ37" s="175">
        <f t="shared" si="115"/>
        <v>0</v>
      </c>
      <c r="PA37" s="176" t="str">
        <f t="shared" si="116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 t="s">
        <v>133</v>
      </c>
      <c r="PM37" s="176" t="str">
        <f t="shared" si="117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44"/>
        <v xml:space="preserve"> </v>
      </c>
      <c r="PV37" s="175">
        <f t="shared" si="119"/>
        <v>0</v>
      </c>
      <c r="PW37" s="176" t="str">
        <f t="shared" si="120"/>
        <v xml:space="preserve"> </v>
      </c>
      <c r="PY37" s="172">
        <v>5</v>
      </c>
      <c r="PZ37" s="226"/>
      <c r="QA37" s="173" t="str">
        <f>IF(QC37=0," ",VLOOKUP(QC37,PROTOKOL!$A:$F,6,FALSE))</f>
        <v>KOKU TESTİ</v>
      </c>
      <c r="QB37" s="43">
        <v>1</v>
      </c>
      <c r="QC37" s="43">
        <v>17</v>
      </c>
      <c r="QD37" s="43">
        <v>0.5</v>
      </c>
      <c r="QE37" s="42">
        <f>IF(QC37=0," ",(VLOOKUP(QC37,PROTOKOL!$A$1:$E$29,2,FALSE))*QD37)</f>
        <v>0</v>
      </c>
      <c r="QF37" s="174">
        <f t="shared" si="40"/>
        <v>1</v>
      </c>
      <c r="QG37" s="211">
        <f>IF(QC37=0," ",VLOOKUP(QC37,PROTOKOL!$A:$E,5,FALSE))</f>
        <v>36.335782102476131</v>
      </c>
      <c r="QH37" s="175" t="s">
        <v>133</v>
      </c>
      <c r="QI37" s="176">
        <f>IF(QC37=0," ",(QG37*QF37))/7.5*0.5</f>
        <v>2.4223854734984087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45"/>
        <v xml:space="preserve"> </v>
      </c>
      <c r="QR37" s="175">
        <f t="shared" si="123"/>
        <v>0</v>
      </c>
      <c r="QS37" s="176" t="str">
        <f t="shared" si="124"/>
        <v xml:space="preserve"> </v>
      </c>
    </row>
    <row r="38" spans="1:461" ht="13.8">
      <c r="A38" s="172">
        <v>6</v>
      </c>
      <c r="B38" s="224">
        <v>6</v>
      </c>
      <c r="C38" s="173" t="str">
        <f>IF(E38=0," ",VLOOKUP(E38,PROTOKOL!$A:$F,6,FALSE))</f>
        <v>VAKUM TEST</v>
      </c>
      <c r="D38" s="43">
        <v>231</v>
      </c>
      <c r="E38" s="43">
        <v>4</v>
      </c>
      <c r="F38" s="43">
        <v>7.5</v>
      </c>
      <c r="G38" s="42">
        <f>IF(E38=0," ",(VLOOKUP(E38,PROTOKOL!$A$1:$E$29,2,FALSE))*F38)</f>
        <v>150</v>
      </c>
      <c r="H38" s="174">
        <f t="shared" si="0"/>
        <v>81</v>
      </c>
      <c r="I38" s="211">
        <f>IF(E38=0," ",VLOOKUP(E38,PROTOKOL!$A:$E,5,FALSE))</f>
        <v>0.44947554687499996</v>
      </c>
      <c r="J38" s="175" t="s">
        <v>133</v>
      </c>
      <c r="K38" s="176">
        <f t="shared" si="42"/>
        <v>36.407519296874995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3"/>
        <v xml:space="preserve"> </v>
      </c>
      <c r="T38" s="175">
        <f t="shared" si="44"/>
        <v>0</v>
      </c>
      <c r="U38" s="176" t="str">
        <f t="shared" si="45"/>
        <v xml:space="preserve"> </v>
      </c>
      <c r="W38" s="172">
        <v>6</v>
      </c>
      <c r="X38" s="224">
        <v>6</v>
      </c>
      <c r="Y38" s="173" t="str">
        <f>IF(AA38=0," ",VLOOKUP(AA38,PROTOKOL!$A:$F,6,FALSE))</f>
        <v>SIZDIRMAZLIK TAMİR</v>
      </c>
      <c r="Z38" s="43">
        <v>126</v>
      </c>
      <c r="AA38" s="43">
        <v>12</v>
      </c>
      <c r="AB38" s="43">
        <v>7.5</v>
      </c>
      <c r="AC38" s="42">
        <f>IF(AA38=0," ",(VLOOKUP(AA38,PROTOKOL!$A$1:$E$29,2,FALSE))*AB38)</f>
        <v>78</v>
      </c>
      <c r="AD38" s="174">
        <f t="shared" si="2"/>
        <v>48</v>
      </c>
      <c r="AE38" s="211">
        <f>IF(AA38=0," ",VLOOKUP(AA38,PROTOKOL!$A:$E,5,FALSE))</f>
        <v>0.8561438988095238</v>
      </c>
      <c r="AF38" s="175" t="s">
        <v>133</v>
      </c>
      <c r="AG38" s="176">
        <f t="shared" si="46"/>
        <v>41.094907142857139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26"/>
        <v xml:space="preserve"> </v>
      </c>
      <c r="AP38" s="175">
        <f t="shared" si="48"/>
        <v>0</v>
      </c>
      <c r="AQ38" s="176" t="str">
        <f t="shared" si="49"/>
        <v xml:space="preserve"> </v>
      </c>
      <c r="AS38" s="172">
        <v>6</v>
      </c>
      <c r="AT38" s="224">
        <v>6</v>
      </c>
      <c r="AU38" s="173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 t="s">
        <v>133</v>
      </c>
      <c r="BC38" s="176" t="str">
        <f t="shared" si="50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27"/>
        <v xml:space="preserve"> </v>
      </c>
      <c r="BL38" s="175">
        <f t="shared" si="52"/>
        <v>0</v>
      </c>
      <c r="BM38" s="176" t="str">
        <f t="shared" si="53"/>
        <v xml:space="preserve"> </v>
      </c>
      <c r="BO38" s="172">
        <v>6</v>
      </c>
      <c r="BP38" s="224">
        <v>6</v>
      </c>
      <c r="BQ38" s="173" t="s">
        <v>36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 t="s">
        <v>133</v>
      </c>
      <c r="BY38" s="176" t="str">
        <f t="shared" si="54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28"/>
        <v xml:space="preserve"> </v>
      </c>
      <c r="CH38" s="175">
        <f t="shared" si="56"/>
        <v>0</v>
      </c>
      <c r="CI38" s="176" t="str">
        <f t="shared" si="57"/>
        <v xml:space="preserve"> </v>
      </c>
      <c r="CK38" s="172">
        <v>6</v>
      </c>
      <c r="CL38" s="224">
        <v>6</v>
      </c>
      <c r="CM38" s="173" t="str">
        <f>IF(CO38=0," ",VLOOKUP(CO38,PROTOKOL!$A:$F,6,FALSE))</f>
        <v>WNZL. LAV. VE DUV. ASMA KLZ</v>
      </c>
      <c r="CN38" s="43">
        <v>231</v>
      </c>
      <c r="CO38" s="43">
        <v>1</v>
      </c>
      <c r="CP38" s="43">
        <v>7.5</v>
      </c>
      <c r="CQ38" s="42">
        <f>IF(CO38=0," ",(VLOOKUP(CO38,PROTOKOL!$A$1:$E$29,2,FALSE))*CP38)</f>
        <v>144</v>
      </c>
      <c r="CR38" s="174">
        <f t="shared" si="8"/>
        <v>87</v>
      </c>
      <c r="CS38" s="211">
        <f>IF(CO38=0," ",VLOOKUP(CO38,PROTOKOL!$A:$E,5,FALSE))</f>
        <v>0.4731321546052632</v>
      </c>
      <c r="CT38" s="175" t="s">
        <v>133</v>
      </c>
      <c r="CU38" s="176">
        <f t="shared" si="58"/>
        <v>41.162497450657895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29"/>
        <v xml:space="preserve"> </v>
      </c>
      <c r="DD38" s="175">
        <f t="shared" si="60"/>
        <v>0</v>
      </c>
      <c r="DE38" s="176" t="str">
        <f t="shared" si="61"/>
        <v xml:space="preserve"> </v>
      </c>
      <c r="DG38" s="172">
        <v>6</v>
      </c>
      <c r="DH38" s="224">
        <v>6</v>
      </c>
      <c r="DI38" s="173" t="str">
        <f>IF(DK38=0," ",VLOOKUP(DK38,PROTOKOL!$A:$F,6,FALSE))</f>
        <v>SIZDIRMAZLIK TAMİR</v>
      </c>
      <c r="DJ38" s="43">
        <v>124</v>
      </c>
      <c r="DK38" s="43">
        <v>12</v>
      </c>
      <c r="DL38" s="43">
        <v>7.5</v>
      </c>
      <c r="DM38" s="42">
        <f>IF(DK38=0," ",(VLOOKUP(DK38,PROTOKOL!$A$1:$E$29,2,FALSE))*DL38)</f>
        <v>78</v>
      </c>
      <c r="DN38" s="174">
        <f t="shared" si="10"/>
        <v>46</v>
      </c>
      <c r="DO38" s="211">
        <f>IF(DK38=0," ",VLOOKUP(DK38,PROTOKOL!$A:$E,5,FALSE))</f>
        <v>0.8561438988095238</v>
      </c>
      <c r="DP38" s="175" t="s">
        <v>133</v>
      </c>
      <c r="DQ38" s="176">
        <f t="shared" si="62"/>
        <v>39.382619345238098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30"/>
        <v xml:space="preserve"> </v>
      </c>
      <c r="DZ38" s="175">
        <f t="shared" si="64"/>
        <v>0</v>
      </c>
      <c r="EA38" s="176" t="str">
        <f t="shared" si="65"/>
        <v xml:space="preserve"> </v>
      </c>
      <c r="EC38" s="172">
        <v>6</v>
      </c>
      <c r="ED38" s="224">
        <v>6</v>
      </c>
      <c r="EE38" s="173" t="s">
        <v>36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 t="s">
        <v>133</v>
      </c>
      <c r="EM38" s="176" t="str">
        <f t="shared" si="66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31"/>
        <v xml:space="preserve"> </v>
      </c>
      <c r="EV38" s="175">
        <f t="shared" si="68"/>
        <v>0</v>
      </c>
      <c r="EW38" s="176" t="str">
        <f t="shared" si="69"/>
        <v xml:space="preserve"> </v>
      </c>
      <c r="EY38" s="172">
        <v>6</v>
      </c>
      <c r="EZ38" s="224">
        <v>6</v>
      </c>
      <c r="FA38" s="173" t="str">
        <f>IF(FC38=0," ",VLOOKUP(FC38,PROTOKOL!$A:$F,6,FALSE))</f>
        <v>ÜRÜN KONTROL</v>
      </c>
      <c r="FB38" s="43">
        <v>155</v>
      </c>
      <c r="FC38" s="43">
        <v>20</v>
      </c>
      <c r="FD38" s="43">
        <v>7</v>
      </c>
      <c r="FE38" s="42">
        <f>IF(FC38=0," ",(VLOOKUP(FC38,PROTOKOL!$A$1:$E$29,2,FALSE))*FD38)</f>
        <v>0</v>
      </c>
      <c r="FF38" s="174">
        <f t="shared" si="14"/>
        <v>155</v>
      </c>
      <c r="FG38" s="211">
        <f>IF(FC38=0," ",VLOOKUP(FC38,PROTOKOL!$A:$E,5,FALSE))</f>
        <v>32.702203892228518</v>
      </c>
      <c r="FH38" s="175" t="s">
        <v>133</v>
      </c>
      <c r="FI38" s="176">
        <f t="shared" si="70"/>
        <v>5068.8416032954201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32"/>
        <v xml:space="preserve"> </v>
      </c>
      <c r="FR38" s="175">
        <f t="shared" si="72"/>
        <v>0</v>
      </c>
      <c r="FS38" s="176" t="str">
        <f t="shared" si="73"/>
        <v xml:space="preserve"> </v>
      </c>
      <c r="FU38" s="172">
        <v>6</v>
      </c>
      <c r="FV38" s="224">
        <v>6</v>
      </c>
      <c r="FW38" s="173" t="s">
        <v>36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 t="s">
        <v>133</v>
      </c>
      <c r="GE38" s="176" t="str">
        <f t="shared" si="74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33"/>
        <v xml:space="preserve"> </v>
      </c>
      <c r="GN38" s="175">
        <f t="shared" si="76"/>
        <v>0</v>
      </c>
      <c r="GO38" s="176" t="str">
        <f t="shared" si="77"/>
        <v xml:space="preserve"> </v>
      </c>
      <c r="GQ38" s="172">
        <v>6</v>
      </c>
      <c r="GR38" s="224">
        <v>6</v>
      </c>
      <c r="GS38" s="173" t="str">
        <f>IF(GU38=0," ",VLOOKUP(GU38,PROTOKOL!$A:$F,6,FALSE))</f>
        <v>WNZL. LAV. VE DUV. ASMA KLZ</v>
      </c>
      <c r="GT38" s="43">
        <v>225</v>
      </c>
      <c r="GU38" s="43">
        <v>1</v>
      </c>
      <c r="GV38" s="43">
        <v>7.5</v>
      </c>
      <c r="GW38" s="42">
        <f>IF(GU38=0," ",(VLOOKUP(GU38,PROTOKOL!$A$1:$E$29,2,FALSE))*GV38)</f>
        <v>144</v>
      </c>
      <c r="GX38" s="174">
        <f t="shared" si="18"/>
        <v>81</v>
      </c>
      <c r="GY38" s="211">
        <f>IF(GU38=0," ",VLOOKUP(GU38,PROTOKOL!$A:$E,5,FALSE))</f>
        <v>0.4731321546052632</v>
      </c>
      <c r="GZ38" s="175" t="s">
        <v>133</v>
      </c>
      <c r="HA38" s="176">
        <f t="shared" si="78"/>
        <v>38.323704523026322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34"/>
        <v xml:space="preserve"> </v>
      </c>
      <c r="HJ38" s="175">
        <f t="shared" si="80"/>
        <v>0</v>
      </c>
      <c r="HK38" s="176" t="str">
        <f t="shared" si="81"/>
        <v xml:space="preserve"> </v>
      </c>
      <c r="HM38" s="172">
        <v>6</v>
      </c>
      <c r="HN38" s="224">
        <v>6</v>
      </c>
      <c r="HO38" s="173" t="s">
        <v>36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 t="s">
        <v>133</v>
      </c>
      <c r="HW38" s="176" t="str">
        <f t="shared" si="82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35"/>
        <v xml:space="preserve"> </v>
      </c>
      <c r="IF38" s="175">
        <f t="shared" si="84"/>
        <v>0</v>
      </c>
      <c r="IG38" s="176" t="str">
        <f t="shared" si="85"/>
        <v xml:space="preserve"> </v>
      </c>
      <c r="II38" s="172">
        <v>6</v>
      </c>
      <c r="IJ38" s="224">
        <v>6</v>
      </c>
      <c r="IK38" s="173" t="str">
        <f>IF(IM38=0," ",VLOOKUP(IM38,PROTOKOL!$A:$F,6,FALSE))</f>
        <v>VAKUM TEST</v>
      </c>
      <c r="IL38" s="43">
        <v>233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4">
        <f t="shared" si="22"/>
        <v>83</v>
      </c>
      <c r="IQ38" s="211">
        <f>IF(IM38=0," ",VLOOKUP(IM38,PROTOKOL!$A:$E,5,FALSE))</f>
        <v>0.44947554687499996</v>
      </c>
      <c r="IR38" s="175" t="s">
        <v>133</v>
      </c>
      <c r="IS38" s="176">
        <f t="shared" si="86"/>
        <v>37.306470390624995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36"/>
        <v xml:space="preserve"> </v>
      </c>
      <c r="JB38" s="175">
        <f t="shared" si="88"/>
        <v>0</v>
      </c>
      <c r="JC38" s="176" t="str">
        <f t="shared" si="89"/>
        <v xml:space="preserve"> </v>
      </c>
      <c r="JE38" s="172">
        <v>6</v>
      </c>
      <c r="JF38" s="224">
        <v>6</v>
      </c>
      <c r="JG38" s="173" t="str">
        <f>IF(JI38=0," ",VLOOKUP(JI38,PROTOKOL!$A:$F,6,FALSE))</f>
        <v>PANTOGRAF LAVABO TAŞLAMA</v>
      </c>
      <c r="JH38" s="43">
        <v>102</v>
      </c>
      <c r="JI38" s="43">
        <v>9</v>
      </c>
      <c r="JJ38" s="43">
        <v>7.5</v>
      </c>
      <c r="JK38" s="42">
        <f>IF(JI38=0," ",(VLOOKUP(JI38,PROTOKOL!$A$1:$E$29,2,FALSE))*JJ38)</f>
        <v>65</v>
      </c>
      <c r="JL38" s="174">
        <f t="shared" si="24"/>
        <v>37</v>
      </c>
      <c r="JM38" s="211">
        <f>IF(JI38=0," ",VLOOKUP(JI38,PROTOKOL!$A:$E,5,FALSE))</f>
        <v>1.0273726785714283</v>
      </c>
      <c r="JN38" s="175" t="s">
        <v>133</v>
      </c>
      <c r="JO38" s="176">
        <f t="shared" si="90"/>
        <v>38.012789107142851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37"/>
        <v xml:space="preserve"> </v>
      </c>
      <c r="JX38" s="175">
        <f t="shared" si="92"/>
        <v>0</v>
      </c>
      <c r="JY38" s="176" t="str">
        <f t="shared" si="93"/>
        <v xml:space="preserve"> </v>
      </c>
      <c r="KA38" s="172">
        <v>6</v>
      </c>
      <c r="KB38" s="224">
        <v>6</v>
      </c>
      <c r="KC38" s="173" t="str">
        <f>IF(KE38=0," ",VLOOKUP(KE38,PROTOKOL!$A:$F,6,FALSE))</f>
        <v>VAKUM TEST</v>
      </c>
      <c r="KD38" s="43">
        <v>123</v>
      </c>
      <c r="KE38" s="43">
        <v>4</v>
      </c>
      <c r="KF38" s="43">
        <v>4</v>
      </c>
      <c r="KG38" s="42">
        <f>IF(KE38=0," ",(VLOOKUP(KE38,PROTOKOL!$A$1:$E$29,2,FALSE))*KF38)</f>
        <v>80</v>
      </c>
      <c r="KH38" s="174">
        <f t="shared" si="26"/>
        <v>43</v>
      </c>
      <c r="KI38" s="211">
        <f>IF(KE38=0," ",VLOOKUP(KE38,PROTOKOL!$A:$E,5,FALSE))</f>
        <v>0.44947554687499996</v>
      </c>
      <c r="KJ38" s="175" t="s">
        <v>133</v>
      </c>
      <c r="KK38" s="176">
        <f t="shared" si="125"/>
        <v>19.327448515624997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38"/>
        <v xml:space="preserve"> </v>
      </c>
      <c r="KT38" s="175">
        <f t="shared" si="95"/>
        <v>0</v>
      </c>
      <c r="KU38" s="176" t="str">
        <f t="shared" si="96"/>
        <v xml:space="preserve"> </v>
      </c>
      <c r="KW38" s="172">
        <v>6</v>
      </c>
      <c r="KX38" s="224">
        <v>6</v>
      </c>
      <c r="KY38" s="173" t="str">
        <f>IF(LA38=0," ",VLOOKUP(LA38,PROTOKOL!$A:$F,6,FALSE))</f>
        <v>ÜRÜN KONTROL</v>
      </c>
      <c r="KZ38" s="43">
        <v>191</v>
      </c>
      <c r="LA38" s="43">
        <v>20</v>
      </c>
      <c r="LB38" s="43">
        <v>7</v>
      </c>
      <c r="LC38" s="42">
        <f>IF(LA38=0," ",(VLOOKUP(LA38,PROTOKOL!$A$1:$E$29,2,FALSE))*LB38)</f>
        <v>0</v>
      </c>
      <c r="LD38" s="174">
        <f t="shared" si="28"/>
        <v>191</v>
      </c>
      <c r="LE38" s="211">
        <f>IF(LA38=0," ",VLOOKUP(LA38,PROTOKOL!$A:$E,5,FALSE))</f>
        <v>32.702203892228518</v>
      </c>
      <c r="LF38" s="175" t="s">
        <v>133</v>
      </c>
      <c r="LG38" s="176">
        <f t="shared" si="97"/>
        <v>6246.1209434156472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39"/>
        <v xml:space="preserve"> </v>
      </c>
      <c r="LP38" s="175">
        <f t="shared" si="99"/>
        <v>0</v>
      </c>
      <c r="LQ38" s="176" t="str">
        <f t="shared" si="100"/>
        <v xml:space="preserve"> </v>
      </c>
      <c r="LS38" s="172">
        <v>6</v>
      </c>
      <c r="LT38" s="224">
        <v>6</v>
      </c>
      <c r="LU38" s="173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 t="s">
        <v>133</v>
      </c>
      <c r="MC38" s="176" t="str">
        <f t="shared" si="101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40"/>
        <v xml:space="preserve"> </v>
      </c>
      <c r="ML38" s="175">
        <f t="shared" si="103"/>
        <v>0</v>
      </c>
      <c r="MM38" s="176" t="str">
        <f t="shared" si="104"/>
        <v xml:space="preserve"> </v>
      </c>
      <c r="MO38" s="172">
        <v>6</v>
      </c>
      <c r="MP38" s="224">
        <v>6</v>
      </c>
      <c r="MQ38" s="173" t="s">
        <v>36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 t="s">
        <v>133</v>
      </c>
      <c r="MY38" s="176" t="str">
        <f t="shared" si="105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41"/>
        <v xml:space="preserve"> </v>
      </c>
      <c r="NH38" s="175">
        <f t="shared" si="107"/>
        <v>0</v>
      </c>
      <c r="NI38" s="176" t="str">
        <f t="shared" si="108"/>
        <v xml:space="preserve"> </v>
      </c>
      <c r="NK38" s="172">
        <v>6</v>
      </c>
      <c r="NL38" s="224">
        <v>6</v>
      </c>
      <c r="NM38" s="173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 t="s">
        <v>133</v>
      </c>
      <c r="NU38" s="176" t="str">
        <f t="shared" si="109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42"/>
        <v xml:space="preserve"> </v>
      </c>
      <c r="OD38" s="175">
        <f t="shared" si="111"/>
        <v>0</v>
      </c>
      <c r="OE38" s="176" t="str">
        <f t="shared" si="112"/>
        <v xml:space="preserve"> </v>
      </c>
      <c r="OG38" s="172">
        <v>6</v>
      </c>
      <c r="OH38" s="224">
        <v>6</v>
      </c>
      <c r="OI38" s="173" t="s">
        <v>36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 t="s">
        <v>133</v>
      </c>
      <c r="OQ38" s="176" t="str">
        <f t="shared" si="113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43"/>
        <v xml:space="preserve"> </v>
      </c>
      <c r="OZ38" s="175">
        <f t="shared" si="115"/>
        <v>0</v>
      </c>
      <c r="PA38" s="176" t="str">
        <f t="shared" si="116"/>
        <v xml:space="preserve"> </v>
      </c>
      <c r="PC38" s="172">
        <v>6</v>
      </c>
      <c r="PD38" s="224">
        <v>6</v>
      </c>
      <c r="PE38" s="173" t="str">
        <f>IF(PG38=0," ",VLOOKUP(PG38,PROTOKOL!$A:$F,6,FALSE))</f>
        <v>VAKUM TEST</v>
      </c>
      <c r="PF38" s="43">
        <v>96</v>
      </c>
      <c r="PG38" s="43">
        <v>4</v>
      </c>
      <c r="PH38" s="43">
        <v>3</v>
      </c>
      <c r="PI38" s="42">
        <f>IF(PG38=0," ",(VLOOKUP(PG38,PROTOKOL!$A$1:$E$29,2,FALSE))*PH38)</f>
        <v>60</v>
      </c>
      <c r="PJ38" s="174">
        <f t="shared" si="38"/>
        <v>36</v>
      </c>
      <c r="PK38" s="211">
        <f>IF(PG38=0," ",VLOOKUP(PG38,PROTOKOL!$A:$E,5,FALSE))</f>
        <v>0.44947554687499996</v>
      </c>
      <c r="PL38" s="175" t="s">
        <v>133</v>
      </c>
      <c r="PM38" s="176">
        <f t="shared" si="117"/>
        <v>16.181119687499997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44"/>
        <v xml:space="preserve"> </v>
      </c>
      <c r="PV38" s="175">
        <f t="shared" si="119"/>
        <v>0</v>
      </c>
      <c r="PW38" s="176" t="str">
        <f t="shared" si="120"/>
        <v xml:space="preserve"> </v>
      </c>
      <c r="PY38" s="172">
        <v>6</v>
      </c>
      <c r="PZ38" s="224">
        <v>6</v>
      </c>
      <c r="QA38" s="173" t="s">
        <v>36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 t="s">
        <v>133</v>
      </c>
      <c r="QI38" s="176" t="str">
        <f t="shared" si="121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45"/>
        <v xml:space="preserve"> </v>
      </c>
      <c r="QR38" s="175">
        <f t="shared" si="123"/>
        <v>0</v>
      </c>
      <c r="QS38" s="176" t="str">
        <f t="shared" si="124"/>
        <v xml:space="preserve"> </v>
      </c>
    </row>
    <row r="39" spans="1:461" ht="13.8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 t="s">
        <v>133</v>
      </c>
      <c r="K39" s="176" t="str">
        <f t="shared" si="42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3"/>
        <v xml:space="preserve"> </v>
      </c>
      <c r="T39" s="175">
        <f t="shared" si="44"/>
        <v>0</v>
      </c>
      <c r="U39" s="176" t="str">
        <f t="shared" si="45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 t="s">
        <v>133</v>
      </c>
      <c r="AG39" s="176" t="str">
        <f t="shared" si="46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26"/>
        <v xml:space="preserve"> </v>
      </c>
      <c r="AP39" s="175">
        <f t="shared" si="48"/>
        <v>0</v>
      </c>
      <c r="AQ39" s="176" t="str">
        <f t="shared" si="49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 t="s">
        <v>133</v>
      </c>
      <c r="BC39" s="176" t="str">
        <f t="shared" si="50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27"/>
        <v xml:space="preserve"> </v>
      </c>
      <c r="BL39" s="175">
        <f t="shared" si="52"/>
        <v>0</v>
      </c>
      <c r="BM39" s="176" t="str">
        <f t="shared" si="53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 t="s">
        <v>133</v>
      </c>
      <c r="BY39" s="176" t="str">
        <f t="shared" si="54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28"/>
        <v xml:space="preserve"> </v>
      </c>
      <c r="CH39" s="175">
        <f t="shared" si="56"/>
        <v>0</v>
      </c>
      <c r="CI39" s="176" t="str">
        <f t="shared" si="57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 t="s">
        <v>133</v>
      </c>
      <c r="CU39" s="176" t="str">
        <f t="shared" si="58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29"/>
        <v xml:space="preserve"> </v>
      </c>
      <c r="DD39" s="175">
        <f t="shared" si="60"/>
        <v>0</v>
      </c>
      <c r="DE39" s="176" t="str">
        <f t="shared" si="61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 t="s">
        <v>133</v>
      </c>
      <c r="DQ39" s="176" t="str">
        <f t="shared" si="62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30"/>
        <v xml:space="preserve"> </v>
      </c>
      <c r="DZ39" s="175">
        <f t="shared" si="64"/>
        <v>0</v>
      </c>
      <c r="EA39" s="176" t="str">
        <f t="shared" si="65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 t="s">
        <v>133</v>
      </c>
      <c r="EM39" s="176" t="str">
        <f t="shared" si="66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31"/>
        <v xml:space="preserve"> </v>
      </c>
      <c r="EV39" s="175">
        <f t="shared" si="68"/>
        <v>0</v>
      </c>
      <c r="EW39" s="176" t="str">
        <f t="shared" si="69"/>
        <v xml:space="preserve"> </v>
      </c>
      <c r="EY39" s="172">
        <v>6</v>
      </c>
      <c r="EZ39" s="225"/>
      <c r="FA39" s="173" t="str">
        <f>IF(FC39=0," ",VLOOKUP(FC39,PROTOKOL!$A:$F,6,FALSE))</f>
        <v>KOKU TESTİ</v>
      </c>
      <c r="FB39" s="43">
        <v>1</v>
      </c>
      <c r="FC39" s="43">
        <v>17</v>
      </c>
      <c r="FD39" s="43">
        <v>0.5</v>
      </c>
      <c r="FE39" s="42">
        <f>IF(FC39=0," ",(VLOOKUP(FC39,PROTOKOL!$A$1:$E$29,2,FALSE))*FD39)</f>
        <v>0</v>
      </c>
      <c r="FF39" s="174">
        <f t="shared" si="14"/>
        <v>1</v>
      </c>
      <c r="FG39" s="211">
        <f>IF(FC39=0," ",VLOOKUP(FC39,PROTOKOL!$A:$E,5,FALSE))</f>
        <v>36.335782102476131</v>
      </c>
      <c r="FH39" s="175" t="s">
        <v>133</v>
      </c>
      <c r="FI39" s="176">
        <f>IF(FC39=0," ",(FG39*FF39))/7.5*0.5</f>
        <v>2.4223854734984087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32"/>
        <v xml:space="preserve"> </v>
      </c>
      <c r="FR39" s="175">
        <f t="shared" si="72"/>
        <v>0</v>
      </c>
      <c r="FS39" s="176" t="str">
        <f t="shared" si="73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 t="s">
        <v>133</v>
      </c>
      <c r="GE39" s="176" t="str">
        <f t="shared" si="74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33"/>
        <v xml:space="preserve"> </v>
      </c>
      <c r="GN39" s="175">
        <f t="shared" si="76"/>
        <v>0</v>
      </c>
      <c r="GO39" s="176" t="str">
        <f t="shared" si="77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 t="s">
        <v>133</v>
      </c>
      <c r="HA39" s="176" t="str">
        <f t="shared" si="78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34"/>
        <v xml:space="preserve"> </v>
      </c>
      <c r="HJ39" s="175">
        <f t="shared" si="80"/>
        <v>0</v>
      </c>
      <c r="HK39" s="176" t="str">
        <f t="shared" si="81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 t="s">
        <v>133</v>
      </c>
      <c r="HW39" s="176" t="str">
        <f t="shared" si="82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35"/>
        <v xml:space="preserve"> </v>
      </c>
      <c r="IF39" s="175">
        <f t="shared" si="84"/>
        <v>0</v>
      </c>
      <c r="IG39" s="176" t="str">
        <f t="shared" si="85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 t="s">
        <v>133</v>
      </c>
      <c r="IS39" s="176" t="str">
        <f t="shared" si="86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36"/>
        <v xml:space="preserve"> </v>
      </c>
      <c r="JB39" s="175">
        <f t="shared" si="88"/>
        <v>0</v>
      </c>
      <c r="JC39" s="176" t="str">
        <f t="shared" si="89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 t="s">
        <v>133</v>
      </c>
      <c r="JO39" s="176" t="str">
        <f t="shared" si="90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37"/>
        <v xml:space="preserve"> </v>
      </c>
      <c r="JX39" s="175">
        <f t="shared" si="92"/>
        <v>0</v>
      </c>
      <c r="JY39" s="176" t="str">
        <f t="shared" si="93"/>
        <v xml:space="preserve"> </v>
      </c>
      <c r="KA39" s="172">
        <v>6</v>
      </c>
      <c r="KB39" s="225"/>
      <c r="KC39" s="173" t="str">
        <f>IF(KE39=0," ",VLOOKUP(KE39,PROTOKOL!$A:$F,6,FALSE))</f>
        <v>PANTOGRAF LAVABO TAŞLAMA</v>
      </c>
      <c r="KD39" s="43">
        <v>60</v>
      </c>
      <c r="KE39" s="43">
        <v>9</v>
      </c>
      <c r="KF39" s="43">
        <v>3</v>
      </c>
      <c r="KG39" s="42">
        <f>IF(KE39=0," ",(VLOOKUP(KE39,PROTOKOL!$A$1:$E$29,2,FALSE))*KF39)</f>
        <v>26</v>
      </c>
      <c r="KH39" s="174">
        <f t="shared" si="26"/>
        <v>34</v>
      </c>
      <c r="KI39" s="211">
        <f>IF(KE39=0," ",VLOOKUP(KE39,PROTOKOL!$A:$E,5,FALSE))</f>
        <v>1.0273726785714283</v>
      </c>
      <c r="KJ39" s="175" t="s">
        <v>133</v>
      </c>
      <c r="KK39" s="176">
        <f t="shared" si="125"/>
        <v>34.930671071428563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38"/>
        <v xml:space="preserve"> </v>
      </c>
      <c r="KT39" s="175">
        <f t="shared" si="95"/>
        <v>0</v>
      </c>
      <c r="KU39" s="176" t="str">
        <f t="shared" si="96"/>
        <v xml:space="preserve"> </v>
      </c>
      <c r="KW39" s="172">
        <v>6</v>
      </c>
      <c r="KX39" s="225"/>
      <c r="KY39" s="173" t="str">
        <f>IF(LA39=0," ",VLOOKUP(LA39,PROTOKOL!$A:$F,6,FALSE))</f>
        <v>KOKU TESTİ</v>
      </c>
      <c r="KZ39" s="43">
        <v>1</v>
      </c>
      <c r="LA39" s="43">
        <v>17</v>
      </c>
      <c r="LB39" s="43">
        <v>0.5</v>
      </c>
      <c r="LC39" s="42">
        <f>IF(LA39=0," ",(VLOOKUP(LA39,PROTOKOL!$A$1:$E$29,2,FALSE))*LB39)</f>
        <v>0</v>
      </c>
      <c r="LD39" s="174">
        <f t="shared" si="28"/>
        <v>1</v>
      </c>
      <c r="LE39" s="211">
        <f>IF(LA39=0," ",VLOOKUP(LA39,PROTOKOL!$A:$E,5,FALSE))</f>
        <v>36.335782102476131</v>
      </c>
      <c r="LF39" s="175" t="s">
        <v>133</v>
      </c>
      <c r="LG39" s="176">
        <f>IF(LA39=0," ",(LE39*LD39))/7.5*0.5</f>
        <v>2.4223854734984087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39"/>
        <v xml:space="preserve"> </v>
      </c>
      <c r="LP39" s="175">
        <f t="shared" si="99"/>
        <v>0</v>
      </c>
      <c r="LQ39" s="176" t="str">
        <f t="shared" si="100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 t="s">
        <v>133</v>
      </c>
      <c r="MC39" s="176" t="str">
        <f t="shared" si="101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40"/>
        <v xml:space="preserve"> </v>
      </c>
      <c r="ML39" s="175">
        <f t="shared" si="103"/>
        <v>0</v>
      </c>
      <c r="MM39" s="176" t="str">
        <f t="shared" si="104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 t="s">
        <v>133</v>
      </c>
      <c r="MY39" s="176" t="str">
        <f t="shared" si="105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41"/>
        <v xml:space="preserve"> </v>
      </c>
      <c r="NH39" s="175">
        <f t="shared" si="107"/>
        <v>0</v>
      </c>
      <c r="NI39" s="176" t="str">
        <f t="shared" si="108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 t="s">
        <v>133</v>
      </c>
      <c r="NU39" s="176" t="str">
        <f t="shared" si="109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42"/>
        <v xml:space="preserve"> </v>
      </c>
      <c r="OD39" s="175">
        <f t="shared" si="111"/>
        <v>0</v>
      </c>
      <c r="OE39" s="176" t="str">
        <f t="shared" si="112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 t="s">
        <v>133</v>
      </c>
      <c r="OQ39" s="176" t="str">
        <f t="shared" si="113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43"/>
        <v xml:space="preserve"> </v>
      </c>
      <c r="OZ39" s="175">
        <f t="shared" si="115"/>
        <v>0</v>
      </c>
      <c r="PA39" s="176" t="str">
        <f t="shared" si="116"/>
        <v xml:space="preserve"> </v>
      </c>
      <c r="PC39" s="172">
        <v>6</v>
      </c>
      <c r="PD39" s="225"/>
      <c r="PE39" s="173" t="str">
        <f>IF(PG39=0," ",VLOOKUP(PG39,PROTOKOL!$A:$F,6,FALSE))</f>
        <v>PERDE KESME SULU SİST.</v>
      </c>
      <c r="PF39" s="43">
        <v>94</v>
      </c>
      <c r="PG39" s="43">
        <v>8</v>
      </c>
      <c r="PH39" s="43">
        <v>4.5</v>
      </c>
      <c r="PI39" s="42">
        <f>IF(PG39=0," ",(VLOOKUP(PG39,PROTOKOL!$A$1:$E$29,2,FALSE))*PH39)</f>
        <v>58.8</v>
      </c>
      <c r="PJ39" s="174">
        <f t="shared" si="38"/>
        <v>35.200000000000003</v>
      </c>
      <c r="PK39" s="211">
        <f>IF(PG39=0," ",VLOOKUP(PG39,PROTOKOL!$A:$E,5,FALSE))</f>
        <v>0.69150084134615386</v>
      </c>
      <c r="PL39" s="175" t="s">
        <v>133</v>
      </c>
      <c r="PM39" s="176">
        <f t="shared" si="117"/>
        <v>24.340829615384617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44"/>
        <v xml:space="preserve"> </v>
      </c>
      <c r="PV39" s="175">
        <f t="shared" si="119"/>
        <v>0</v>
      </c>
      <c r="PW39" s="176" t="str">
        <f t="shared" si="120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 t="s">
        <v>133</v>
      </c>
      <c r="QI39" s="176" t="str">
        <f t="shared" si="121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45"/>
        <v xml:space="preserve"> </v>
      </c>
      <c r="QR39" s="175">
        <f t="shared" si="123"/>
        <v>0</v>
      </c>
      <c r="QS39" s="176" t="str">
        <f t="shared" si="124"/>
        <v xml:space="preserve"> </v>
      </c>
    </row>
    <row r="40" spans="1:461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 t="s">
        <v>133</v>
      </c>
      <c r="K40" s="176" t="str">
        <f t="shared" si="42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3"/>
        <v xml:space="preserve"> </v>
      </c>
      <c r="T40" s="175">
        <f t="shared" si="44"/>
        <v>0</v>
      </c>
      <c r="U40" s="176" t="str">
        <f t="shared" si="45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 t="s">
        <v>133</v>
      </c>
      <c r="AG40" s="176" t="str">
        <f t="shared" si="46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26"/>
        <v xml:space="preserve"> </v>
      </c>
      <c r="AP40" s="175">
        <f t="shared" si="48"/>
        <v>0</v>
      </c>
      <c r="AQ40" s="176" t="str">
        <f t="shared" si="49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 t="s">
        <v>133</v>
      </c>
      <c r="BC40" s="176" t="str">
        <f t="shared" si="50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27"/>
        <v xml:space="preserve"> </v>
      </c>
      <c r="BL40" s="175">
        <f t="shared" si="52"/>
        <v>0</v>
      </c>
      <c r="BM40" s="176" t="str">
        <f t="shared" si="53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 t="s">
        <v>133</v>
      </c>
      <c r="BY40" s="176" t="str">
        <f t="shared" si="54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28"/>
        <v xml:space="preserve"> </v>
      </c>
      <c r="CH40" s="175">
        <f t="shared" si="56"/>
        <v>0</v>
      </c>
      <c r="CI40" s="176" t="str">
        <f t="shared" si="57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 t="s">
        <v>133</v>
      </c>
      <c r="CU40" s="176" t="str">
        <f t="shared" si="58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29"/>
        <v xml:space="preserve"> </v>
      </c>
      <c r="DD40" s="175">
        <f t="shared" si="60"/>
        <v>0</v>
      </c>
      <c r="DE40" s="176" t="str">
        <f t="shared" si="61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 t="s">
        <v>133</v>
      </c>
      <c r="DQ40" s="176" t="str">
        <f t="shared" si="62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30"/>
        <v xml:space="preserve"> </v>
      </c>
      <c r="DZ40" s="175">
        <f t="shared" si="64"/>
        <v>0</v>
      </c>
      <c r="EA40" s="176" t="str">
        <f t="shared" si="65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 t="s">
        <v>133</v>
      </c>
      <c r="EM40" s="176" t="str">
        <f t="shared" si="66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31"/>
        <v xml:space="preserve"> </v>
      </c>
      <c r="EV40" s="175">
        <f t="shared" si="68"/>
        <v>0</v>
      </c>
      <c r="EW40" s="176" t="str">
        <f t="shared" si="69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 t="s">
        <v>133</v>
      </c>
      <c r="FI40" s="176" t="str">
        <f t="shared" si="70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32"/>
        <v xml:space="preserve"> </v>
      </c>
      <c r="FR40" s="175">
        <f t="shared" si="72"/>
        <v>0</v>
      </c>
      <c r="FS40" s="176" t="str">
        <f t="shared" si="73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 t="s">
        <v>133</v>
      </c>
      <c r="GE40" s="176" t="str">
        <f t="shared" si="74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33"/>
        <v xml:space="preserve"> </v>
      </c>
      <c r="GN40" s="175">
        <f t="shared" si="76"/>
        <v>0</v>
      </c>
      <c r="GO40" s="176" t="str">
        <f t="shared" si="77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 t="s">
        <v>133</v>
      </c>
      <c r="HA40" s="176" t="str">
        <f t="shared" si="78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34"/>
        <v xml:space="preserve"> </v>
      </c>
      <c r="HJ40" s="175">
        <f t="shared" si="80"/>
        <v>0</v>
      </c>
      <c r="HK40" s="176" t="str">
        <f t="shared" si="81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 t="s">
        <v>133</v>
      </c>
      <c r="HW40" s="176" t="str">
        <f t="shared" si="82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35"/>
        <v xml:space="preserve"> </v>
      </c>
      <c r="IF40" s="175">
        <f t="shared" si="84"/>
        <v>0</v>
      </c>
      <c r="IG40" s="176" t="str">
        <f t="shared" si="85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 t="s">
        <v>133</v>
      </c>
      <c r="IS40" s="176" t="str">
        <f t="shared" si="86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36"/>
        <v xml:space="preserve"> </v>
      </c>
      <c r="JB40" s="175">
        <f t="shared" si="88"/>
        <v>0</v>
      </c>
      <c r="JC40" s="176" t="str">
        <f t="shared" si="89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 t="s">
        <v>133</v>
      </c>
      <c r="JO40" s="176" t="str">
        <f t="shared" si="90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37"/>
        <v xml:space="preserve"> </v>
      </c>
      <c r="JX40" s="175">
        <f t="shared" si="92"/>
        <v>0</v>
      </c>
      <c r="JY40" s="176" t="str">
        <f t="shared" si="93"/>
        <v xml:space="preserve"> </v>
      </c>
      <c r="KA40" s="172">
        <v>6</v>
      </c>
      <c r="KB40" s="226"/>
      <c r="KC40" s="173" t="str">
        <f>IF(KE40=0," ",VLOOKUP(KE40,PROTOKOL!$A:$F,6,FALSE))</f>
        <v>KOKU TESTİ</v>
      </c>
      <c r="KD40" s="43">
        <v>1</v>
      </c>
      <c r="KE40" s="43">
        <v>17</v>
      </c>
      <c r="KF40" s="43">
        <v>0.5</v>
      </c>
      <c r="KG40" s="42">
        <f>IF(KE40=0," ",(VLOOKUP(KE40,PROTOKOL!$A$1:$E$29,2,FALSE))*KF40)</f>
        <v>0</v>
      </c>
      <c r="KH40" s="174">
        <f t="shared" si="26"/>
        <v>1</v>
      </c>
      <c r="KI40" s="211">
        <f>IF(KE40=0," ",VLOOKUP(KE40,PROTOKOL!$A:$E,5,FALSE))</f>
        <v>36.335782102476131</v>
      </c>
      <c r="KJ40" s="175" t="s">
        <v>133</v>
      </c>
      <c r="KK40" s="176">
        <f>IF(KE40=0," ",(KI40*KH40))/7.5*0.5</f>
        <v>2.4223854734984087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38"/>
        <v xml:space="preserve"> </v>
      </c>
      <c r="KT40" s="175">
        <f t="shared" si="95"/>
        <v>0</v>
      </c>
      <c r="KU40" s="176" t="str">
        <f t="shared" si="96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 t="s">
        <v>133</v>
      </c>
      <c r="LG40" s="176" t="str">
        <f t="shared" si="97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39"/>
        <v xml:space="preserve"> </v>
      </c>
      <c r="LP40" s="175">
        <f t="shared" si="99"/>
        <v>0</v>
      </c>
      <c r="LQ40" s="176" t="str">
        <f t="shared" si="100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 t="s">
        <v>133</v>
      </c>
      <c r="MC40" s="176" t="str">
        <f t="shared" si="101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40"/>
        <v xml:space="preserve"> </v>
      </c>
      <c r="ML40" s="175">
        <f t="shared" si="103"/>
        <v>0</v>
      </c>
      <c r="MM40" s="176" t="str">
        <f t="shared" si="104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 t="s">
        <v>133</v>
      </c>
      <c r="MY40" s="176" t="str">
        <f t="shared" si="105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41"/>
        <v xml:space="preserve"> </v>
      </c>
      <c r="NH40" s="175">
        <f t="shared" si="107"/>
        <v>0</v>
      </c>
      <c r="NI40" s="176" t="str">
        <f t="shared" si="108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 t="s">
        <v>133</v>
      </c>
      <c r="NU40" s="176" t="str">
        <f t="shared" si="109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42"/>
        <v xml:space="preserve"> </v>
      </c>
      <c r="OD40" s="175">
        <f t="shared" si="111"/>
        <v>0</v>
      </c>
      <c r="OE40" s="176" t="str">
        <f t="shared" si="112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 t="s">
        <v>133</v>
      </c>
      <c r="OQ40" s="176" t="str">
        <f t="shared" si="113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43"/>
        <v xml:space="preserve"> </v>
      </c>
      <c r="OZ40" s="175">
        <f t="shared" si="115"/>
        <v>0</v>
      </c>
      <c r="PA40" s="176" t="str">
        <f t="shared" si="116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 t="s">
        <v>133</v>
      </c>
      <c r="PM40" s="176" t="str">
        <f t="shared" si="117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44"/>
        <v xml:space="preserve"> </v>
      </c>
      <c r="PV40" s="175">
        <f t="shared" si="119"/>
        <v>0</v>
      </c>
      <c r="PW40" s="176" t="str">
        <f t="shared" si="120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 t="s">
        <v>133</v>
      </c>
      <c r="QI40" s="176" t="str">
        <f t="shared" si="121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45"/>
        <v xml:space="preserve"> </v>
      </c>
      <c r="QR40" s="175">
        <f t="shared" si="123"/>
        <v>0</v>
      </c>
      <c r="QS40" s="176" t="str">
        <f t="shared" si="124"/>
        <v xml:space="preserve"> </v>
      </c>
    </row>
    <row r="41" spans="1:461" ht="13.8">
      <c r="A41" s="172">
        <v>7</v>
      </c>
      <c r="B41" s="224">
        <v>7</v>
      </c>
      <c r="C41" s="173" t="str">
        <f>IF(E41=0," ",VLOOKUP(E41,PROTOKOL!$A:$F,6,FALSE))</f>
        <v>VAKUM TEST</v>
      </c>
      <c r="D41" s="43">
        <v>230</v>
      </c>
      <c r="E41" s="43">
        <v>4</v>
      </c>
      <c r="F41" s="43">
        <v>7.5</v>
      </c>
      <c r="G41" s="42">
        <f>IF(E41=0," ",(VLOOKUP(E41,PROTOKOL!$A$1:$E$29,2,FALSE))*F41)</f>
        <v>150</v>
      </c>
      <c r="H41" s="174">
        <f t="shared" si="0"/>
        <v>80</v>
      </c>
      <c r="I41" s="211">
        <f>IF(E41=0," ",VLOOKUP(E41,PROTOKOL!$A:$E,5,FALSE))</f>
        <v>0.44947554687499996</v>
      </c>
      <c r="J41" s="175" t="s">
        <v>133</v>
      </c>
      <c r="K41" s="176">
        <f t="shared" si="42"/>
        <v>35.958043749999995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3"/>
        <v xml:space="preserve"> </v>
      </c>
      <c r="T41" s="175">
        <f t="shared" si="44"/>
        <v>0</v>
      </c>
      <c r="U41" s="176" t="str">
        <f t="shared" si="45"/>
        <v xml:space="preserve"> </v>
      </c>
      <c r="W41" s="172">
        <v>7</v>
      </c>
      <c r="X41" s="224">
        <v>7</v>
      </c>
      <c r="Y41" s="173" t="str">
        <f>IF(AA41=0," ",VLOOKUP(AA41,PROTOKOL!$A:$F,6,FALSE))</f>
        <v>SIZDIRMAZLIK TAMİR</v>
      </c>
      <c r="Z41" s="43">
        <v>120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4">
        <f t="shared" si="2"/>
        <v>42</v>
      </c>
      <c r="AE41" s="211">
        <f>IF(AA41=0," ",VLOOKUP(AA41,PROTOKOL!$A:$E,5,FALSE))</f>
        <v>0.8561438988095238</v>
      </c>
      <c r="AF41" s="175" t="s">
        <v>133</v>
      </c>
      <c r="AG41" s="176">
        <f t="shared" si="46"/>
        <v>35.958043750000002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26"/>
        <v xml:space="preserve"> </v>
      </c>
      <c r="AP41" s="175">
        <f t="shared" si="48"/>
        <v>0</v>
      </c>
      <c r="AQ41" s="176" t="str">
        <f t="shared" si="49"/>
        <v xml:space="preserve"> </v>
      </c>
      <c r="AS41" s="172">
        <v>7</v>
      </c>
      <c r="AT41" s="224">
        <v>7</v>
      </c>
      <c r="AU41" s="173" t="str">
        <f>IF(AW41=0," ",VLOOKUP(AW41,PROTOKOL!$A:$F,6,FALSE))</f>
        <v>VAKUM TEST</v>
      </c>
      <c r="AV41" s="43">
        <v>234</v>
      </c>
      <c r="AW41" s="43">
        <v>4</v>
      </c>
      <c r="AX41" s="43">
        <v>7.5</v>
      </c>
      <c r="AY41" s="42">
        <f>IF(AW41=0," ",(VLOOKUP(AW41,PROTOKOL!$A$1:$E$29,2,FALSE))*AX41)</f>
        <v>150</v>
      </c>
      <c r="AZ41" s="174">
        <f t="shared" si="4"/>
        <v>84</v>
      </c>
      <c r="BA41" s="211">
        <f>IF(AW41=0," ",VLOOKUP(AW41,PROTOKOL!$A:$E,5,FALSE))</f>
        <v>0.44947554687499996</v>
      </c>
      <c r="BB41" s="175" t="s">
        <v>133</v>
      </c>
      <c r="BC41" s="176">
        <f t="shared" si="50"/>
        <v>37.755945937499995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27"/>
        <v xml:space="preserve"> </v>
      </c>
      <c r="BL41" s="175">
        <f t="shared" si="52"/>
        <v>0</v>
      </c>
      <c r="BM41" s="176" t="str">
        <f t="shared" si="53"/>
        <v xml:space="preserve"> </v>
      </c>
      <c r="BO41" s="172">
        <v>7</v>
      </c>
      <c r="BP41" s="224">
        <v>7</v>
      </c>
      <c r="BQ41" s="173" t="str">
        <f>IF(BS41=0," ",VLOOKUP(BS41,PROTOKOL!$A:$F,6,FALSE))</f>
        <v>WNZL. LAV. VE DUV. ASMA KLZ</v>
      </c>
      <c r="BR41" s="43">
        <v>201</v>
      </c>
      <c r="BS41" s="43">
        <v>1</v>
      </c>
      <c r="BT41" s="43">
        <v>7.5</v>
      </c>
      <c r="BU41" s="42">
        <f>IF(BS41=0," ",(VLOOKUP(BS41,PROTOKOL!$A$1:$E$29,2,FALSE))*BT41)</f>
        <v>144</v>
      </c>
      <c r="BV41" s="174">
        <f t="shared" si="6"/>
        <v>57</v>
      </c>
      <c r="BW41" s="211">
        <f>IF(BS41=0," ",VLOOKUP(BS41,PROTOKOL!$A:$E,5,FALSE))</f>
        <v>0.4731321546052632</v>
      </c>
      <c r="BX41" s="175" t="s">
        <v>133</v>
      </c>
      <c r="BY41" s="176">
        <f t="shared" si="54"/>
        <v>26.968532812500001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28"/>
        <v xml:space="preserve"> </v>
      </c>
      <c r="CH41" s="175">
        <f t="shared" si="56"/>
        <v>0</v>
      </c>
      <c r="CI41" s="176" t="str">
        <f t="shared" si="57"/>
        <v xml:space="preserve"> </v>
      </c>
      <c r="CK41" s="172">
        <v>7</v>
      </c>
      <c r="CL41" s="224">
        <v>7</v>
      </c>
      <c r="CM41" s="173" t="s">
        <v>32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 t="s">
        <v>133</v>
      </c>
      <c r="CU41" s="176" t="str">
        <f t="shared" si="58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29"/>
        <v xml:space="preserve"> </v>
      </c>
      <c r="DD41" s="175">
        <f t="shared" si="60"/>
        <v>0</v>
      </c>
      <c r="DE41" s="176" t="str">
        <f t="shared" si="61"/>
        <v xml:space="preserve"> </v>
      </c>
      <c r="DG41" s="172">
        <v>7</v>
      </c>
      <c r="DH41" s="224">
        <v>7</v>
      </c>
      <c r="DI41" s="173" t="str">
        <f>IF(DK41=0," ",VLOOKUP(DK41,PROTOKOL!$A:$F,6,FALSE))</f>
        <v>SIZDIRMAZLIK TAMİR</v>
      </c>
      <c r="DJ41" s="43">
        <v>120</v>
      </c>
      <c r="DK41" s="43">
        <v>12</v>
      </c>
      <c r="DL41" s="43">
        <v>7.5</v>
      </c>
      <c r="DM41" s="42">
        <f>IF(DK41=0," ",(VLOOKUP(DK41,PROTOKOL!$A$1:$E$29,2,FALSE))*DL41)</f>
        <v>78</v>
      </c>
      <c r="DN41" s="174">
        <f t="shared" si="10"/>
        <v>42</v>
      </c>
      <c r="DO41" s="211">
        <f>IF(DK41=0," ",VLOOKUP(DK41,PROTOKOL!$A:$E,5,FALSE))</f>
        <v>0.8561438988095238</v>
      </c>
      <c r="DP41" s="175" t="s">
        <v>133</v>
      </c>
      <c r="DQ41" s="176">
        <f t="shared" si="62"/>
        <v>35.958043750000002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30"/>
        <v xml:space="preserve"> </v>
      </c>
      <c r="DZ41" s="175">
        <f t="shared" si="64"/>
        <v>0</v>
      </c>
      <c r="EA41" s="176" t="str">
        <f t="shared" si="65"/>
        <v xml:space="preserve"> </v>
      </c>
      <c r="EC41" s="172">
        <v>7</v>
      </c>
      <c r="ED41" s="224">
        <v>7</v>
      </c>
      <c r="EE41" s="173" t="str">
        <f>IF(EG41=0," ",VLOOKUP(EG41,PROTOKOL!$A:$F,6,FALSE))</f>
        <v>SIZDIRMAZLIK TAMİR</v>
      </c>
      <c r="EF41" s="43">
        <v>120</v>
      </c>
      <c r="EG41" s="43">
        <v>12</v>
      </c>
      <c r="EH41" s="43">
        <v>7.5</v>
      </c>
      <c r="EI41" s="42">
        <f>IF(EG41=0," ",(VLOOKUP(EG41,PROTOKOL!$A$1:$E$29,2,FALSE))*EH41)</f>
        <v>78</v>
      </c>
      <c r="EJ41" s="174">
        <f t="shared" si="12"/>
        <v>42</v>
      </c>
      <c r="EK41" s="211">
        <f>IF(EG41=0," ",VLOOKUP(EG41,PROTOKOL!$A:$E,5,FALSE))</f>
        <v>0.8561438988095238</v>
      </c>
      <c r="EL41" s="175" t="s">
        <v>133</v>
      </c>
      <c r="EM41" s="176">
        <f t="shared" si="66"/>
        <v>35.958043750000002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31"/>
        <v xml:space="preserve"> </v>
      </c>
      <c r="EV41" s="175">
        <f t="shared" si="68"/>
        <v>0</v>
      </c>
      <c r="EW41" s="176" t="str">
        <f t="shared" si="69"/>
        <v xml:space="preserve"> </v>
      </c>
      <c r="EY41" s="172">
        <v>7</v>
      </c>
      <c r="EZ41" s="224">
        <v>7</v>
      </c>
      <c r="FA41" s="173" t="str">
        <f>IF(FC41=0," ",VLOOKUP(FC41,PROTOKOL!$A:$F,6,FALSE))</f>
        <v>VAKUM TEST</v>
      </c>
      <c r="FB41" s="43">
        <v>65</v>
      </c>
      <c r="FC41" s="43">
        <v>4</v>
      </c>
      <c r="FD41" s="43">
        <v>2</v>
      </c>
      <c r="FE41" s="42">
        <f>IF(FC41=0," ",(VLOOKUP(FC41,PROTOKOL!$A$1:$E$29,2,FALSE))*FD41)</f>
        <v>40</v>
      </c>
      <c r="FF41" s="174">
        <f t="shared" si="14"/>
        <v>25</v>
      </c>
      <c r="FG41" s="211">
        <f>IF(FC41=0," ",VLOOKUP(FC41,PROTOKOL!$A:$E,5,FALSE))</f>
        <v>0.44947554687499996</v>
      </c>
      <c r="FH41" s="175" t="s">
        <v>133</v>
      </c>
      <c r="FI41" s="176">
        <f t="shared" si="70"/>
        <v>11.236888671874999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32"/>
        <v xml:space="preserve"> </v>
      </c>
      <c r="FR41" s="175">
        <f t="shared" si="72"/>
        <v>0</v>
      </c>
      <c r="FS41" s="176" t="str">
        <f t="shared" si="73"/>
        <v xml:space="preserve"> </v>
      </c>
      <c r="FU41" s="172">
        <v>7</v>
      </c>
      <c r="FV41" s="224">
        <v>7</v>
      </c>
      <c r="FW41" s="173" t="str">
        <f>IF(FY41=0," ",VLOOKUP(FY41,PROTOKOL!$A:$F,6,FALSE))</f>
        <v>SIZDIRMAZLIK TAMİR</v>
      </c>
      <c r="FX41" s="43">
        <v>120</v>
      </c>
      <c r="FY41" s="43">
        <v>12</v>
      </c>
      <c r="FZ41" s="43">
        <v>7.5</v>
      </c>
      <c r="GA41" s="42">
        <f>IF(FY41=0," ",(VLOOKUP(FY41,PROTOKOL!$A$1:$E$29,2,FALSE))*FZ41)</f>
        <v>78</v>
      </c>
      <c r="GB41" s="174">
        <f t="shared" si="16"/>
        <v>42</v>
      </c>
      <c r="GC41" s="211">
        <f>IF(FY41=0," ",VLOOKUP(FY41,PROTOKOL!$A:$E,5,FALSE))</f>
        <v>0.8561438988095238</v>
      </c>
      <c r="GD41" s="175" t="s">
        <v>133</v>
      </c>
      <c r="GE41" s="176">
        <f t="shared" si="74"/>
        <v>35.958043750000002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33"/>
        <v xml:space="preserve"> </v>
      </c>
      <c r="GN41" s="175">
        <f t="shared" si="76"/>
        <v>0</v>
      </c>
      <c r="GO41" s="176" t="str">
        <f t="shared" si="77"/>
        <v xml:space="preserve"> </v>
      </c>
      <c r="GQ41" s="172">
        <v>7</v>
      </c>
      <c r="GR41" s="224">
        <v>7</v>
      </c>
      <c r="GS41" s="173" t="str">
        <f>IF(GU41=0," ",VLOOKUP(GU41,PROTOKOL!$A:$F,6,FALSE))</f>
        <v>WNZL. LAV. VE DUV. ASMA KLZ</v>
      </c>
      <c r="GT41" s="43">
        <v>201</v>
      </c>
      <c r="GU41" s="43">
        <v>1</v>
      </c>
      <c r="GV41" s="43">
        <v>7.5</v>
      </c>
      <c r="GW41" s="42">
        <f>IF(GU41=0," ",(VLOOKUP(GU41,PROTOKOL!$A$1:$E$29,2,FALSE))*GV41)</f>
        <v>144</v>
      </c>
      <c r="GX41" s="174">
        <f t="shared" si="18"/>
        <v>57</v>
      </c>
      <c r="GY41" s="211">
        <f>IF(GU41=0," ",VLOOKUP(GU41,PROTOKOL!$A:$E,5,FALSE))</f>
        <v>0.4731321546052632</v>
      </c>
      <c r="GZ41" s="175" t="s">
        <v>133</v>
      </c>
      <c r="HA41" s="176">
        <f t="shared" si="78"/>
        <v>26.968532812500001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34"/>
        <v xml:space="preserve"> </v>
      </c>
      <c r="HJ41" s="175">
        <f t="shared" si="80"/>
        <v>0</v>
      </c>
      <c r="HK41" s="176" t="str">
        <f t="shared" si="81"/>
        <v xml:space="preserve"> </v>
      </c>
      <c r="HM41" s="172">
        <v>7</v>
      </c>
      <c r="HN41" s="224">
        <v>7</v>
      </c>
      <c r="HO41" s="173" t="str">
        <f>IF(HQ41=0," ",VLOOKUP(HQ41,PROTOKOL!$A:$F,6,FALSE))</f>
        <v>VAKUM TEST</v>
      </c>
      <c r="HP41" s="43">
        <v>245</v>
      </c>
      <c r="HQ41" s="43">
        <v>4</v>
      </c>
      <c r="HR41" s="43">
        <v>7.5</v>
      </c>
      <c r="HS41" s="42">
        <f>IF(HQ41=0," ",(VLOOKUP(HQ41,PROTOKOL!$A$1:$E$29,2,FALSE))*HR41)</f>
        <v>150</v>
      </c>
      <c r="HT41" s="174">
        <f t="shared" si="20"/>
        <v>95</v>
      </c>
      <c r="HU41" s="211">
        <f>IF(HQ41=0," ",VLOOKUP(HQ41,PROTOKOL!$A:$E,5,FALSE))</f>
        <v>0.44947554687499996</v>
      </c>
      <c r="HV41" s="175" t="s">
        <v>133</v>
      </c>
      <c r="HW41" s="176">
        <f t="shared" si="82"/>
        <v>42.700176953124995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35"/>
        <v xml:space="preserve"> </v>
      </c>
      <c r="IF41" s="175">
        <f t="shared" si="84"/>
        <v>0</v>
      </c>
      <c r="IG41" s="176" t="str">
        <f t="shared" si="85"/>
        <v xml:space="preserve"> </v>
      </c>
      <c r="II41" s="172">
        <v>7</v>
      </c>
      <c r="IJ41" s="224">
        <v>7</v>
      </c>
      <c r="IK41" s="173" t="str">
        <f>IF(IM41=0," ",VLOOKUP(IM41,PROTOKOL!$A:$F,6,FALSE))</f>
        <v>VAKUM TEST</v>
      </c>
      <c r="IL41" s="43">
        <v>110</v>
      </c>
      <c r="IM41" s="43">
        <v>4</v>
      </c>
      <c r="IN41" s="43">
        <v>3.5</v>
      </c>
      <c r="IO41" s="42">
        <f>IF(IM41=0," ",(VLOOKUP(IM41,PROTOKOL!$A$1:$E$29,2,FALSE))*IN41)</f>
        <v>70</v>
      </c>
      <c r="IP41" s="174">
        <f t="shared" si="22"/>
        <v>40</v>
      </c>
      <c r="IQ41" s="211">
        <f>IF(IM41=0," ",VLOOKUP(IM41,PROTOKOL!$A:$E,5,FALSE))</f>
        <v>0.44947554687499996</v>
      </c>
      <c r="IR41" s="175" t="s">
        <v>133</v>
      </c>
      <c r="IS41" s="176">
        <f t="shared" si="86"/>
        <v>17.979021874999997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36"/>
        <v xml:space="preserve"> </v>
      </c>
      <c r="JB41" s="175">
        <f t="shared" si="88"/>
        <v>0</v>
      </c>
      <c r="JC41" s="176" t="str">
        <f t="shared" si="89"/>
        <v xml:space="preserve"> </v>
      </c>
      <c r="JE41" s="172">
        <v>7</v>
      </c>
      <c r="JF41" s="224">
        <v>7</v>
      </c>
      <c r="JG41" s="173" t="str">
        <f>IF(JI41=0," ",VLOOKUP(JI41,PROTOKOL!$A:$F,6,FALSE))</f>
        <v>PANTOGRAF LAVABO TAŞLAMA</v>
      </c>
      <c r="JH41" s="43">
        <v>106</v>
      </c>
      <c r="JI41" s="43">
        <v>9</v>
      </c>
      <c r="JJ41" s="43">
        <v>7.5</v>
      </c>
      <c r="JK41" s="42">
        <f>IF(JI41=0," ",(VLOOKUP(JI41,PROTOKOL!$A$1:$E$29,2,FALSE))*JJ41)</f>
        <v>65</v>
      </c>
      <c r="JL41" s="174">
        <f t="shared" si="24"/>
        <v>41</v>
      </c>
      <c r="JM41" s="211">
        <f>IF(JI41=0," ",VLOOKUP(JI41,PROTOKOL!$A:$E,5,FALSE))</f>
        <v>1.0273726785714283</v>
      </c>
      <c r="JN41" s="175" t="s">
        <v>133</v>
      </c>
      <c r="JO41" s="176">
        <f t="shared" si="90"/>
        <v>42.122279821428563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37"/>
        <v xml:space="preserve"> </v>
      </c>
      <c r="JX41" s="175">
        <f t="shared" si="92"/>
        <v>0</v>
      </c>
      <c r="JY41" s="176" t="str">
        <f t="shared" si="93"/>
        <v xml:space="preserve"> </v>
      </c>
      <c r="KA41" s="172">
        <v>7</v>
      </c>
      <c r="KB41" s="224">
        <v>7</v>
      </c>
      <c r="KC41" s="173" t="str">
        <f>IF(KE41=0," ",VLOOKUP(KE41,PROTOKOL!$A:$F,6,FALSE))</f>
        <v>VAKUM TEST</v>
      </c>
      <c r="KD41" s="43">
        <v>195</v>
      </c>
      <c r="KE41" s="43">
        <v>4</v>
      </c>
      <c r="KF41" s="43">
        <v>6.5</v>
      </c>
      <c r="KG41" s="42">
        <f>IF(KE41=0," ",(VLOOKUP(KE41,PROTOKOL!$A$1:$E$29,2,FALSE))*KF41)</f>
        <v>130</v>
      </c>
      <c r="KH41" s="174">
        <f t="shared" si="26"/>
        <v>65</v>
      </c>
      <c r="KI41" s="211">
        <f>IF(KE41=0," ",VLOOKUP(KE41,PROTOKOL!$A:$E,5,FALSE))</f>
        <v>0.44947554687499996</v>
      </c>
      <c r="KJ41" s="175" t="s">
        <v>133</v>
      </c>
      <c r="KK41" s="176">
        <f t="shared" si="125"/>
        <v>29.215910546874998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38"/>
        <v xml:space="preserve"> </v>
      </c>
      <c r="KT41" s="175">
        <f t="shared" si="95"/>
        <v>0</v>
      </c>
      <c r="KU41" s="176" t="str">
        <f t="shared" si="96"/>
        <v xml:space="preserve"> </v>
      </c>
      <c r="KW41" s="172">
        <v>7</v>
      </c>
      <c r="KX41" s="224">
        <v>7</v>
      </c>
      <c r="KY41" s="173" t="str">
        <f>IF(LA41=0," ",VLOOKUP(LA41,PROTOKOL!$A:$F,6,FALSE))</f>
        <v>VAKUM TEST</v>
      </c>
      <c r="KZ41" s="43">
        <v>245</v>
      </c>
      <c r="LA41" s="43">
        <v>4</v>
      </c>
      <c r="LB41" s="43">
        <v>7.5</v>
      </c>
      <c r="LC41" s="42">
        <f>IF(LA41=0," ",(VLOOKUP(LA41,PROTOKOL!$A$1:$E$29,2,FALSE))*LB41)</f>
        <v>150</v>
      </c>
      <c r="LD41" s="174">
        <f t="shared" si="28"/>
        <v>95</v>
      </c>
      <c r="LE41" s="211">
        <f>IF(LA41=0," ",VLOOKUP(LA41,PROTOKOL!$A:$E,5,FALSE))</f>
        <v>0.44947554687499996</v>
      </c>
      <c r="LF41" s="175" t="s">
        <v>133</v>
      </c>
      <c r="LG41" s="176">
        <f t="shared" si="97"/>
        <v>42.700176953124995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39"/>
        <v xml:space="preserve"> </v>
      </c>
      <c r="LP41" s="175">
        <f t="shared" si="99"/>
        <v>0</v>
      </c>
      <c r="LQ41" s="176" t="str">
        <f t="shared" si="100"/>
        <v xml:space="preserve"> </v>
      </c>
      <c r="LS41" s="172">
        <v>7</v>
      </c>
      <c r="LT41" s="224">
        <v>7</v>
      </c>
      <c r="LU41" s="173" t="str">
        <f>IF(LW41=0," ",VLOOKUP(LW41,PROTOKOL!$A:$F,6,FALSE))</f>
        <v>PANTOGRAF LAVABO TAŞLAMA</v>
      </c>
      <c r="LV41" s="43">
        <v>102</v>
      </c>
      <c r="LW41" s="43">
        <v>9</v>
      </c>
      <c r="LX41" s="43">
        <v>7.5</v>
      </c>
      <c r="LY41" s="42">
        <f>IF(LW41=0," ",(VLOOKUP(LW41,PROTOKOL!$A$1:$E$29,2,FALSE))*LX41)</f>
        <v>65</v>
      </c>
      <c r="LZ41" s="174">
        <f t="shared" si="30"/>
        <v>37</v>
      </c>
      <c r="MA41" s="211">
        <f>IF(LW41=0," ",VLOOKUP(LW41,PROTOKOL!$A:$E,5,FALSE))</f>
        <v>1.0273726785714283</v>
      </c>
      <c r="MB41" s="175" t="s">
        <v>133</v>
      </c>
      <c r="MC41" s="176">
        <f t="shared" si="101"/>
        <v>38.012789107142851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40"/>
        <v xml:space="preserve"> </v>
      </c>
      <c r="ML41" s="175">
        <f t="shared" si="103"/>
        <v>0</v>
      </c>
      <c r="MM41" s="176" t="str">
        <f t="shared" si="104"/>
        <v xml:space="preserve"> </v>
      </c>
      <c r="MO41" s="172">
        <v>7</v>
      </c>
      <c r="MP41" s="224">
        <v>7</v>
      </c>
      <c r="MQ41" s="173" t="str">
        <f>IF(MS41=0," ",VLOOKUP(MS41,PROTOKOL!$A:$F,6,FALSE))</f>
        <v>PANTOGRAF LAVABO TAŞLAMA</v>
      </c>
      <c r="MR41" s="43">
        <v>120</v>
      </c>
      <c r="MS41" s="43">
        <v>9</v>
      </c>
      <c r="MT41" s="43">
        <v>7.5</v>
      </c>
      <c r="MU41" s="42">
        <f>IF(MS41=0," ",(VLOOKUP(MS41,PROTOKOL!$A$1:$E$29,2,FALSE))*MT41)</f>
        <v>65</v>
      </c>
      <c r="MV41" s="174">
        <f t="shared" si="32"/>
        <v>55</v>
      </c>
      <c r="MW41" s="211">
        <f>IF(MS41=0," ",VLOOKUP(MS41,PROTOKOL!$A:$E,5,FALSE))</f>
        <v>1.0273726785714283</v>
      </c>
      <c r="MX41" s="175" t="s">
        <v>133</v>
      </c>
      <c r="MY41" s="176">
        <f t="shared" si="105"/>
        <v>56.505497321428557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41"/>
        <v xml:space="preserve"> </v>
      </c>
      <c r="NH41" s="175">
        <f t="shared" si="107"/>
        <v>0</v>
      </c>
      <c r="NI41" s="176" t="str">
        <f t="shared" si="108"/>
        <v xml:space="preserve"> </v>
      </c>
      <c r="NK41" s="172">
        <v>7</v>
      </c>
      <c r="NL41" s="224">
        <v>7</v>
      </c>
      <c r="NM41" s="173" t="str">
        <f>IF(NO41=0," ",VLOOKUP(NO41,PROTOKOL!$A:$F,6,FALSE))</f>
        <v>WNZL. LAV. VE DUV. ASMA KLZ</v>
      </c>
      <c r="NN41" s="43">
        <v>231</v>
      </c>
      <c r="NO41" s="43">
        <v>1</v>
      </c>
      <c r="NP41" s="43">
        <v>7.5</v>
      </c>
      <c r="NQ41" s="42">
        <f>IF(NO41=0," ",(VLOOKUP(NO41,PROTOKOL!$A$1:$E$29,2,FALSE))*NP41)</f>
        <v>144</v>
      </c>
      <c r="NR41" s="174">
        <f t="shared" si="34"/>
        <v>87</v>
      </c>
      <c r="NS41" s="211">
        <f>IF(NO41=0," ",VLOOKUP(NO41,PROTOKOL!$A:$E,5,FALSE))</f>
        <v>0.4731321546052632</v>
      </c>
      <c r="NT41" s="175" t="s">
        <v>133</v>
      </c>
      <c r="NU41" s="176">
        <f t="shared" si="109"/>
        <v>41.162497450657895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42"/>
        <v xml:space="preserve"> </v>
      </c>
      <c r="OD41" s="175">
        <f t="shared" si="111"/>
        <v>0</v>
      </c>
      <c r="OE41" s="176" t="str">
        <f t="shared" si="112"/>
        <v xml:space="preserve"> </v>
      </c>
      <c r="OG41" s="172">
        <v>7</v>
      </c>
      <c r="OH41" s="224">
        <v>7</v>
      </c>
      <c r="OI41" s="173" t="str">
        <f>IF(OK41=0," ",VLOOKUP(OK41,PROTOKOL!$A:$F,6,FALSE))</f>
        <v>VAKUM TEST</v>
      </c>
      <c r="OJ41" s="43">
        <v>231</v>
      </c>
      <c r="OK41" s="43">
        <v>4</v>
      </c>
      <c r="OL41" s="43">
        <v>7.5</v>
      </c>
      <c r="OM41" s="42">
        <f>IF(OK41=0," ",(VLOOKUP(OK41,PROTOKOL!$A$1:$E$29,2,FALSE))*OL41)</f>
        <v>150</v>
      </c>
      <c r="ON41" s="174">
        <f t="shared" si="36"/>
        <v>81</v>
      </c>
      <c r="OO41" s="211">
        <f>IF(OK41=0," ",VLOOKUP(OK41,PROTOKOL!$A:$E,5,FALSE))</f>
        <v>0.44947554687499996</v>
      </c>
      <c r="OP41" s="175" t="s">
        <v>133</v>
      </c>
      <c r="OQ41" s="176">
        <f t="shared" si="113"/>
        <v>36.407519296874995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43"/>
        <v xml:space="preserve"> </v>
      </c>
      <c r="OZ41" s="175">
        <f t="shared" si="115"/>
        <v>0</v>
      </c>
      <c r="PA41" s="176" t="str">
        <f t="shared" si="116"/>
        <v xml:space="preserve"> </v>
      </c>
      <c r="PC41" s="172">
        <v>7</v>
      </c>
      <c r="PD41" s="224">
        <v>7</v>
      </c>
      <c r="PE41" s="173" t="str">
        <f>IF(PG41=0," ",VLOOKUP(PG41,PROTOKOL!$A:$F,6,FALSE))</f>
        <v>VAKUM TEST</v>
      </c>
      <c r="PF41" s="43">
        <v>233</v>
      </c>
      <c r="PG41" s="43">
        <v>4</v>
      </c>
      <c r="PH41" s="43">
        <v>7.5</v>
      </c>
      <c r="PI41" s="42">
        <f>IF(PG41=0," ",(VLOOKUP(PG41,PROTOKOL!$A$1:$E$29,2,FALSE))*PH41)</f>
        <v>150</v>
      </c>
      <c r="PJ41" s="174">
        <f t="shared" si="38"/>
        <v>83</v>
      </c>
      <c r="PK41" s="211">
        <f>IF(PG41=0," ",VLOOKUP(PG41,PROTOKOL!$A:$E,5,FALSE))</f>
        <v>0.44947554687499996</v>
      </c>
      <c r="PL41" s="175" t="s">
        <v>133</v>
      </c>
      <c r="PM41" s="176">
        <f t="shared" si="117"/>
        <v>37.306470390624995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44"/>
        <v xml:space="preserve"> </v>
      </c>
      <c r="PV41" s="175">
        <f t="shared" si="119"/>
        <v>0</v>
      </c>
      <c r="PW41" s="176" t="str">
        <f t="shared" si="120"/>
        <v xml:space="preserve"> </v>
      </c>
      <c r="PY41" s="172">
        <v>7</v>
      </c>
      <c r="PZ41" s="224">
        <v>7</v>
      </c>
      <c r="QA41" s="173" t="str">
        <f>IF(QC41=0," ",VLOOKUP(QC41,PROTOKOL!$A:$F,6,FALSE))</f>
        <v>PANTOGRAF LAVABO TAŞLAMA</v>
      </c>
      <c r="QB41" s="43">
        <v>125</v>
      </c>
      <c r="QC41" s="43">
        <v>9</v>
      </c>
      <c r="QD41" s="43">
        <v>7.5</v>
      </c>
      <c r="QE41" s="42">
        <f>IF(QC41=0," ",(VLOOKUP(QC41,PROTOKOL!$A$1:$E$29,2,FALSE))*QD41)</f>
        <v>65</v>
      </c>
      <c r="QF41" s="174">
        <f t="shared" si="40"/>
        <v>60</v>
      </c>
      <c r="QG41" s="211">
        <f>IF(QC41=0," ",VLOOKUP(QC41,PROTOKOL!$A:$E,5,FALSE))</f>
        <v>1.0273726785714283</v>
      </c>
      <c r="QH41" s="175" t="s">
        <v>133</v>
      </c>
      <c r="QI41" s="176">
        <f t="shared" si="121"/>
        <v>61.642360714285701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45"/>
        <v xml:space="preserve"> </v>
      </c>
      <c r="QR41" s="175">
        <f t="shared" si="123"/>
        <v>0</v>
      </c>
      <c r="QS41" s="176" t="str">
        <f t="shared" si="124"/>
        <v xml:space="preserve"> </v>
      </c>
    </row>
    <row r="42" spans="1:461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 t="s">
        <v>133</v>
      </c>
      <c r="K42" s="176" t="str">
        <f t="shared" si="42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3"/>
        <v xml:space="preserve"> </v>
      </c>
      <c r="T42" s="175">
        <f t="shared" si="44"/>
        <v>0</v>
      </c>
      <c r="U42" s="176" t="str">
        <f t="shared" si="45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 t="s">
        <v>133</v>
      </c>
      <c r="AG42" s="176" t="str">
        <f t="shared" si="46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26"/>
        <v xml:space="preserve"> </v>
      </c>
      <c r="AP42" s="175">
        <f t="shared" si="48"/>
        <v>0</v>
      </c>
      <c r="AQ42" s="176" t="str">
        <f t="shared" si="49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 t="s">
        <v>133</v>
      </c>
      <c r="BC42" s="176" t="str">
        <f t="shared" si="50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27"/>
        <v xml:space="preserve"> </v>
      </c>
      <c r="BL42" s="175">
        <f t="shared" si="52"/>
        <v>0</v>
      </c>
      <c r="BM42" s="176" t="str">
        <f t="shared" si="53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 t="s">
        <v>133</v>
      </c>
      <c r="BY42" s="176" t="str">
        <f t="shared" si="54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28"/>
        <v xml:space="preserve"> </v>
      </c>
      <c r="CH42" s="175">
        <f t="shared" si="56"/>
        <v>0</v>
      </c>
      <c r="CI42" s="176" t="str">
        <f t="shared" si="57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 t="s">
        <v>133</v>
      </c>
      <c r="CU42" s="176" t="str">
        <f t="shared" si="58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29"/>
        <v xml:space="preserve"> </v>
      </c>
      <c r="DD42" s="175">
        <f t="shared" si="60"/>
        <v>0</v>
      </c>
      <c r="DE42" s="176" t="str">
        <f t="shared" si="61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 t="s">
        <v>133</v>
      </c>
      <c r="DQ42" s="176" t="str">
        <f t="shared" si="62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30"/>
        <v xml:space="preserve"> </v>
      </c>
      <c r="DZ42" s="175">
        <f t="shared" si="64"/>
        <v>0</v>
      </c>
      <c r="EA42" s="176" t="str">
        <f t="shared" si="65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 t="s">
        <v>133</v>
      </c>
      <c r="EM42" s="176" t="str">
        <f t="shared" si="66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31"/>
        <v xml:space="preserve"> </v>
      </c>
      <c r="EV42" s="175">
        <f t="shared" si="68"/>
        <v>0</v>
      </c>
      <c r="EW42" s="176" t="str">
        <f t="shared" si="69"/>
        <v xml:space="preserve"> </v>
      </c>
      <c r="EY42" s="172">
        <v>7</v>
      </c>
      <c r="EZ42" s="225"/>
      <c r="FA42" s="173" t="str">
        <f>IF(FC42=0," ",VLOOKUP(FC42,PROTOKOL!$A:$F,6,FALSE))</f>
        <v>PERDE KESME SULU SİST.</v>
      </c>
      <c r="FB42" s="43">
        <v>61</v>
      </c>
      <c r="FC42" s="43">
        <v>8</v>
      </c>
      <c r="FD42" s="43">
        <v>3</v>
      </c>
      <c r="FE42" s="42">
        <f>IF(FC42=0," ",(VLOOKUP(FC42,PROTOKOL!$A$1:$E$29,2,FALSE))*FD42)</f>
        <v>39.200000000000003</v>
      </c>
      <c r="FF42" s="174">
        <f t="shared" si="14"/>
        <v>21.799999999999997</v>
      </c>
      <c r="FG42" s="211">
        <f>IF(FC42=0," ",VLOOKUP(FC42,PROTOKOL!$A:$E,5,FALSE))</f>
        <v>0.69150084134615386</v>
      </c>
      <c r="FH42" s="175" t="s">
        <v>133</v>
      </c>
      <c r="FI42" s="176">
        <f t="shared" si="70"/>
        <v>15.074718341346152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32"/>
        <v xml:space="preserve"> </v>
      </c>
      <c r="FR42" s="175">
        <f t="shared" si="72"/>
        <v>0</v>
      </c>
      <c r="FS42" s="176" t="str">
        <f t="shared" si="73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 t="s">
        <v>133</v>
      </c>
      <c r="GE42" s="176" t="str">
        <f t="shared" si="74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33"/>
        <v xml:space="preserve"> </v>
      </c>
      <c r="GN42" s="175">
        <f t="shared" si="76"/>
        <v>0</v>
      </c>
      <c r="GO42" s="176" t="str">
        <f t="shared" si="77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 t="s">
        <v>133</v>
      </c>
      <c r="HA42" s="176" t="str">
        <f t="shared" si="78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34"/>
        <v xml:space="preserve"> </v>
      </c>
      <c r="HJ42" s="175">
        <f t="shared" si="80"/>
        <v>0</v>
      </c>
      <c r="HK42" s="176" t="str">
        <f t="shared" si="81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 t="s">
        <v>133</v>
      </c>
      <c r="HW42" s="176" t="str">
        <f t="shared" si="82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35"/>
        <v xml:space="preserve"> </v>
      </c>
      <c r="IF42" s="175">
        <f t="shared" si="84"/>
        <v>0</v>
      </c>
      <c r="IG42" s="176" t="str">
        <f t="shared" si="85"/>
        <v xml:space="preserve"> </v>
      </c>
      <c r="II42" s="172">
        <v>7</v>
      </c>
      <c r="IJ42" s="225"/>
      <c r="IK42" s="173" t="str">
        <f>IF(IM42=0," ",VLOOKUP(IM42,PROTOKOL!$A:$F,6,FALSE))</f>
        <v>PERDE KESME SULU SİST.</v>
      </c>
      <c r="IL42" s="43">
        <v>70</v>
      </c>
      <c r="IM42" s="43">
        <v>8</v>
      </c>
      <c r="IN42" s="43">
        <v>3.5</v>
      </c>
      <c r="IO42" s="42">
        <f>IF(IM42=0," ",(VLOOKUP(IM42,PROTOKOL!$A$1:$E$29,2,FALSE))*IN42)</f>
        <v>45.733333333333334</v>
      </c>
      <c r="IP42" s="174">
        <f t="shared" si="22"/>
        <v>24.266666666666666</v>
      </c>
      <c r="IQ42" s="211">
        <f>IF(IM42=0," ",VLOOKUP(IM42,PROTOKOL!$A:$E,5,FALSE))</f>
        <v>0.69150084134615386</v>
      </c>
      <c r="IR42" s="175" t="s">
        <v>133</v>
      </c>
      <c r="IS42" s="176">
        <f t="shared" si="86"/>
        <v>16.780420416666665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36"/>
        <v xml:space="preserve"> </v>
      </c>
      <c r="JB42" s="175">
        <f t="shared" si="88"/>
        <v>0</v>
      </c>
      <c r="JC42" s="176" t="str">
        <f t="shared" si="89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 t="s">
        <v>133</v>
      </c>
      <c r="JO42" s="176" t="str">
        <f t="shared" si="90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37"/>
        <v xml:space="preserve"> </v>
      </c>
      <c r="JX42" s="175">
        <f t="shared" si="92"/>
        <v>0</v>
      </c>
      <c r="JY42" s="176" t="str">
        <f t="shared" si="93"/>
        <v xml:space="preserve"> </v>
      </c>
      <c r="KA42" s="172">
        <v>7</v>
      </c>
      <c r="KB42" s="225"/>
      <c r="KC42" s="173" t="str">
        <f>IF(KE42=0," ",VLOOKUP(KE42,PROTOKOL!$A:$F,6,FALSE))</f>
        <v>KOKU TESTİ</v>
      </c>
      <c r="KD42" s="43">
        <v>1</v>
      </c>
      <c r="KE42" s="43">
        <v>17</v>
      </c>
      <c r="KF42" s="43">
        <v>1</v>
      </c>
      <c r="KG42" s="42">
        <f>IF(KE42=0," ",(VLOOKUP(KE42,PROTOKOL!$A$1:$E$29,2,FALSE))*KF42)</f>
        <v>0</v>
      </c>
      <c r="KH42" s="174">
        <f t="shared" si="26"/>
        <v>1</v>
      </c>
      <c r="KI42" s="211">
        <f>IF(KE42=0," ",VLOOKUP(KE42,PROTOKOL!$A:$E,5,FALSE))</f>
        <v>36.335782102476131</v>
      </c>
      <c r="KJ42" s="175" t="s">
        <v>133</v>
      </c>
      <c r="KK42" s="176">
        <f>IF(KE42=0," ",(KI42*KH42))/7.5*1</f>
        <v>4.8447709469968174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38"/>
        <v xml:space="preserve"> </v>
      </c>
      <c r="KT42" s="175">
        <f t="shared" si="95"/>
        <v>0</v>
      </c>
      <c r="KU42" s="176" t="str">
        <f t="shared" si="96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 t="s">
        <v>133</v>
      </c>
      <c r="LG42" s="176" t="str">
        <f t="shared" si="97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39"/>
        <v xml:space="preserve"> </v>
      </c>
      <c r="LP42" s="175">
        <f t="shared" si="99"/>
        <v>0</v>
      </c>
      <c r="LQ42" s="176" t="str">
        <f t="shared" si="100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 t="s">
        <v>133</v>
      </c>
      <c r="MC42" s="176" t="str">
        <f t="shared" si="101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40"/>
        <v xml:space="preserve"> </v>
      </c>
      <c r="ML42" s="175">
        <f t="shared" si="103"/>
        <v>0</v>
      </c>
      <c r="MM42" s="176" t="str">
        <f t="shared" si="104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 t="s">
        <v>133</v>
      </c>
      <c r="MY42" s="176" t="str">
        <f t="shared" si="105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41"/>
        <v xml:space="preserve"> </v>
      </c>
      <c r="NH42" s="175">
        <f t="shared" si="107"/>
        <v>0</v>
      </c>
      <c r="NI42" s="176" t="str">
        <f t="shared" si="108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 t="s">
        <v>133</v>
      </c>
      <c r="NU42" s="176" t="str">
        <f t="shared" si="109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42"/>
        <v xml:space="preserve"> </v>
      </c>
      <c r="OD42" s="175">
        <f t="shared" si="111"/>
        <v>0</v>
      </c>
      <c r="OE42" s="176" t="str">
        <f t="shared" si="112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 t="s">
        <v>133</v>
      </c>
      <c r="OQ42" s="176" t="str">
        <f t="shared" si="113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43"/>
        <v xml:space="preserve"> </v>
      </c>
      <c r="OZ42" s="175">
        <f t="shared" si="115"/>
        <v>0</v>
      </c>
      <c r="PA42" s="176" t="str">
        <f t="shared" si="116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 t="s">
        <v>133</v>
      </c>
      <c r="PM42" s="176" t="str">
        <f t="shared" si="117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44"/>
        <v xml:space="preserve"> </v>
      </c>
      <c r="PV42" s="175">
        <f t="shared" si="119"/>
        <v>0</v>
      </c>
      <c r="PW42" s="176" t="str">
        <f t="shared" si="120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 t="s">
        <v>133</v>
      </c>
      <c r="QI42" s="176" t="str">
        <f t="shared" si="121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45"/>
        <v xml:space="preserve"> </v>
      </c>
      <c r="QR42" s="175">
        <f t="shared" si="123"/>
        <v>0</v>
      </c>
      <c r="QS42" s="176" t="str">
        <f t="shared" si="124"/>
        <v xml:space="preserve"> </v>
      </c>
    </row>
    <row r="43" spans="1:461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 t="s">
        <v>133</v>
      </c>
      <c r="K43" s="176" t="str">
        <f t="shared" si="42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3"/>
        <v xml:space="preserve"> </v>
      </c>
      <c r="T43" s="175">
        <f t="shared" si="44"/>
        <v>0</v>
      </c>
      <c r="U43" s="176" t="str">
        <f t="shared" si="45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 t="s">
        <v>133</v>
      </c>
      <c r="AG43" s="176" t="str">
        <f t="shared" si="46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26"/>
        <v xml:space="preserve"> </v>
      </c>
      <c r="AP43" s="175">
        <f t="shared" si="48"/>
        <v>0</v>
      </c>
      <c r="AQ43" s="176" t="str">
        <f t="shared" si="49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 t="s">
        <v>133</v>
      </c>
      <c r="BC43" s="176" t="str">
        <f t="shared" si="50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27"/>
        <v xml:space="preserve"> </v>
      </c>
      <c r="BL43" s="175">
        <f t="shared" si="52"/>
        <v>0</v>
      </c>
      <c r="BM43" s="176" t="str">
        <f t="shared" si="53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 t="s">
        <v>133</v>
      </c>
      <c r="BY43" s="176" t="str">
        <f t="shared" si="54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28"/>
        <v xml:space="preserve"> </v>
      </c>
      <c r="CH43" s="175">
        <f t="shared" si="56"/>
        <v>0</v>
      </c>
      <c r="CI43" s="176" t="str">
        <f t="shared" si="57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 t="s">
        <v>133</v>
      </c>
      <c r="CU43" s="176" t="str">
        <f t="shared" si="58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29"/>
        <v xml:space="preserve"> </v>
      </c>
      <c r="DD43" s="175">
        <f t="shared" si="60"/>
        <v>0</v>
      </c>
      <c r="DE43" s="176" t="str">
        <f t="shared" si="61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 t="s">
        <v>133</v>
      </c>
      <c r="DQ43" s="176" t="str">
        <f t="shared" si="62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30"/>
        <v xml:space="preserve"> </v>
      </c>
      <c r="DZ43" s="175">
        <f t="shared" si="64"/>
        <v>0</v>
      </c>
      <c r="EA43" s="176" t="str">
        <f t="shared" si="65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 t="s">
        <v>133</v>
      </c>
      <c r="EM43" s="176" t="str">
        <f t="shared" si="66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31"/>
        <v xml:space="preserve"> </v>
      </c>
      <c r="EV43" s="175">
        <f t="shared" si="68"/>
        <v>0</v>
      </c>
      <c r="EW43" s="176" t="str">
        <f t="shared" si="69"/>
        <v xml:space="preserve"> </v>
      </c>
      <c r="EY43" s="172">
        <v>7</v>
      </c>
      <c r="EZ43" s="226"/>
      <c r="FA43" s="173" t="str">
        <f>IF(FC43=0," ",VLOOKUP(FC43,PROTOKOL!$A:$F,6,FALSE))</f>
        <v>KOKU TESTİ</v>
      </c>
      <c r="FB43" s="43">
        <v>1</v>
      </c>
      <c r="FC43" s="43">
        <v>17</v>
      </c>
      <c r="FD43" s="43">
        <v>2.5</v>
      </c>
      <c r="FE43" s="42">
        <f>IF(FC43=0," ",(VLOOKUP(FC43,PROTOKOL!$A$1:$E$29,2,FALSE))*FD43)</f>
        <v>0</v>
      </c>
      <c r="FF43" s="174">
        <f t="shared" si="14"/>
        <v>1</v>
      </c>
      <c r="FG43" s="211">
        <f>IF(FC43=0," ",VLOOKUP(FC43,PROTOKOL!$A:$E,5,FALSE))</f>
        <v>36.335782102476131</v>
      </c>
      <c r="FH43" s="175" t="s">
        <v>133</v>
      </c>
      <c r="FI43" s="176">
        <f>IF(FC43=0," ",(FG43*FF43))/7.5*2.5</f>
        <v>12.111927367492044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32"/>
        <v xml:space="preserve"> </v>
      </c>
      <c r="FR43" s="175">
        <f t="shared" si="72"/>
        <v>0</v>
      </c>
      <c r="FS43" s="176" t="str">
        <f t="shared" si="73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 t="s">
        <v>133</v>
      </c>
      <c r="GE43" s="176" t="str">
        <f t="shared" si="74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33"/>
        <v xml:space="preserve"> </v>
      </c>
      <c r="GN43" s="175">
        <f t="shared" si="76"/>
        <v>0</v>
      </c>
      <c r="GO43" s="176" t="str">
        <f t="shared" si="77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 t="s">
        <v>133</v>
      </c>
      <c r="HA43" s="176" t="str">
        <f t="shared" si="78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34"/>
        <v xml:space="preserve"> </v>
      </c>
      <c r="HJ43" s="175">
        <f t="shared" si="80"/>
        <v>0</v>
      </c>
      <c r="HK43" s="176" t="str">
        <f t="shared" si="81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 t="s">
        <v>133</v>
      </c>
      <c r="HW43" s="176" t="str">
        <f t="shared" si="82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35"/>
        <v xml:space="preserve"> </v>
      </c>
      <c r="IF43" s="175">
        <f t="shared" si="84"/>
        <v>0</v>
      </c>
      <c r="IG43" s="176" t="str">
        <f t="shared" si="85"/>
        <v xml:space="preserve"> </v>
      </c>
      <c r="II43" s="172">
        <v>7</v>
      </c>
      <c r="IJ43" s="226"/>
      <c r="IK43" s="173" t="str">
        <f>IF(IM43=0," ",VLOOKUP(IM43,PROTOKOL!$A:$F,6,FALSE))</f>
        <v>KOKU TESTİ</v>
      </c>
      <c r="IL43" s="43">
        <v>1</v>
      </c>
      <c r="IM43" s="43">
        <v>17</v>
      </c>
      <c r="IN43" s="43">
        <v>0.5</v>
      </c>
      <c r="IO43" s="42">
        <f>IF(IM43=0," ",(VLOOKUP(IM43,PROTOKOL!$A$1:$E$29,2,FALSE))*IN43)</f>
        <v>0</v>
      </c>
      <c r="IP43" s="174">
        <f t="shared" si="22"/>
        <v>1</v>
      </c>
      <c r="IQ43" s="211">
        <f>IF(IM43=0," ",VLOOKUP(IM43,PROTOKOL!$A:$E,5,FALSE))</f>
        <v>36.335782102476131</v>
      </c>
      <c r="IR43" s="175" t="s">
        <v>133</v>
      </c>
      <c r="IS43" s="176">
        <f>IF(IM43=0," ",(IQ43*IP43))/7.5*0.5</f>
        <v>2.4223854734984087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36"/>
        <v xml:space="preserve"> </v>
      </c>
      <c r="JB43" s="175">
        <f t="shared" si="88"/>
        <v>0</v>
      </c>
      <c r="JC43" s="176" t="str">
        <f t="shared" si="89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 t="s">
        <v>133</v>
      </c>
      <c r="JO43" s="176" t="str">
        <f t="shared" si="90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37"/>
        <v xml:space="preserve"> </v>
      </c>
      <c r="JX43" s="175">
        <f t="shared" si="92"/>
        <v>0</v>
      </c>
      <c r="JY43" s="176" t="str">
        <f t="shared" si="93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 t="s">
        <v>133</v>
      </c>
      <c r="KK43" s="176" t="str">
        <f t="shared" si="125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38"/>
        <v xml:space="preserve"> </v>
      </c>
      <c r="KT43" s="175">
        <f t="shared" si="95"/>
        <v>0</v>
      </c>
      <c r="KU43" s="176" t="str">
        <f t="shared" si="96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 t="s">
        <v>133</v>
      </c>
      <c r="LG43" s="176" t="str">
        <f t="shared" si="97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39"/>
        <v xml:space="preserve"> </v>
      </c>
      <c r="LP43" s="175">
        <f t="shared" si="99"/>
        <v>0</v>
      </c>
      <c r="LQ43" s="176" t="str">
        <f t="shared" si="100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 t="s">
        <v>133</v>
      </c>
      <c r="MC43" s="176" t="str">
        <f t="shared" si="101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40"/>
        <v xml:space="preserve"> </v>
      </c>
      <c r="ML43" s="175">
        <f t="shared" si="103"/>
        <v>0</v>
      </c>
      <c r="MM43" s="176" t="str">
        <f t="shared" si="104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 t="s">
        <v>133</v>
      </c>
      <c r="MY43" s="176" t="str">
        <f t="shared" si="105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41"/>
        <v xml:space="preserve"> </v>
      </c>
      <c r="NH43" s="175">
        <f t="shared" si="107"/>
        <v>0</v>
      </c>
      <c r="NI43" s="176" t="str">
        <f t="shared" si="108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 t="s">
        <v>133</v>
      </c>
      <c r="NU43" s="176" t="str">
        <f t="shared" si="109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42"/>
        <v xml:space="preserve"> </v>
      </c>
      <c r="OD43" s="175">
        <f t="shared" si="111"/>
        <v>0</v>
      </c>
      <c r="OE43" s="176" t="str">
        <f t="shared" si="112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 t="s">
        <v>133</v>
      </c>
      <c r="OQ43" s="176" t="str">
        <f t="shared" si="113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43"/>
        <v xml:space="preserve"> </v>
      </c>
      <c r="OZ43" s="175">
        <f t="shared" si="115"/>
        <v>0</v>
      </c>
      <c r="PA43" s="176" t="str">
        <f t="shared" si="116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 t="s">
        <v>133</v>
      </c>
      <c r="PM43" s="176" t="str">
        <f t="shared" si="117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44"/>
        <v xml:space="preserve"> </v>
      </c>
      <c r="PV43" s="175">
        <f t="shared" si="119"/>
        <v>0</v>
      </c>
      <c r="PW43" s="176" t="str">
        <f t="shared" si="120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 t="s">
        <v>133</v>
      </c>
      <c r="QI43" s="176" t="str">
        <f t="shared" si="121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45"/>
        <v xml:space="preserve"> </v>
      </c>
      <c r="QR43" s="175">
        <f t="shared" si="123"/>
        <v>0</v>
      </c>
      <c r="QS43" s="176" t="str">
        <f t="shared" si="124"/>
        <v xml:space="preserve"> </v>
      </c>
    </row>
    <row r="44" spans="1:461" ht="13.8">
      <c r="A44" s="172">
        <v>8</v>
      </c>
      <c r="B44" s="224">
        <v>8</v>
      </c>
      <c r="C44" s="173" t="str">
        <f>IF(E44=0," ",VLOOKUP(E44,PROTOKOL!$A:$F,6,FALSE))</f>
        <v>VAKUM TEST</v>
      </c>
      <c r="D44" s="43">
        <v>224</v>
      </c>
      <c r="E44" s="43">
        <v>4</v>
      </c>
      <c r="F44" s="43">
        <v>7.5</v>
      </c>
      <c r="G44" s="42">
        <f>IF(E44=0," ",(VLOOKUP(E44,PROTOKOL!$A$1:$E$29,2,FALSE))*F44)</f>
        <v>150</v>
      </c>
      <c r="H44" s="174">
        <f t="shared" si="0"/>
        <v>74</v>
      </c>
      <c r="I44" s="211">
        <f>IF(E44=0," ",VLOOKUP(E44,PROTOKOL!$A:$E,5,FALSE))</f>
        <v>0.44947554687499996</v>
      </c>
      <c r="J44" s="175" t="s">
        <v>133</v>
      </c>
      <c r="K44" s="176">
        <f t="shared" si="42"/>
        <v>33.261190468749994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3"/>
        <v xml:space="preserve"> </v>
      </c>
      <c r="T44" s="175">
        <f t="shared" si="44"/>
        <v>0</v>
      </c>
      <c r="U44" s="176" t="str">
        <f t="shared" si="45"/>
        <v xml:space="preserve"> </v>
      </c>
      <c r="W44" s="172">
        <v>8</v>
      </c>
      <c r="X44" s="224">
        <v>8</v>
      </c>
      <c r="Y44" s="173" t="str">
        <f>IF(AA44=0," ",VLOOKUP(AA44,PROTOKOL!$A:$F,6,FALSE))</f>
        <v>SIZDIRMAZLIK TAMİR</v>
      </c>
      <c r="Z44" s="43">
        <v>125</v>
      </c>
      <c r="AA44" s="43">
        <v>12</v>
      </c>
      <c r="AB44" s="43">
        <v>7.5</v>
      </c>
      <c r="AC44" s="42">
        <f>IF(AA44=0," ",(VLOOKUP(AA44,PROTOKOL!$A$1:$E$29,2,FALSE))*AB44)</f>
        <v>78</v>
      </c>
      <c r="AD44" s="174">
        <f t="shared" si="2"/>
        <v>47</v>
      </c>
      <c r="AE44" s="211">
        <f>IF(AA44=0," ",VLOOKUP(AA44,PROTOKOL!$A:$E,5,FALSE))</f>
        <v>0.8561438988095238</v>
      </c>
      <c r="AF44" s="175" t="s">
        <v>133</v>
      </c>
      <c r="AG44" s="176">
        <f t="shared" si="46"/>
        <v>40.238763244047618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26"/>
        <v xml:space="preserve"> </v>
      </c>
      <c r="AP44" s="175">
        <f t="shared" si="48"/>
        <v>0</v>
      </c>
      <c r="AQ44" s="176" t="str">
        <f t="shared" si="49"/>
        <v xml:space="preserve"> </v>
      </c>
      <c r="AS44" s="172">
        <v>8</v>
      </c>
      <c r="AT44" s="224">
        <v>8</v>
      </c>
      <c r="AU44" s="173" t="str">
        <f>IF(AW44=0," ",VLOOKUP(AW44,PROTOKOL!$A:$F,6,FALSE))</f>
        <v>VAKUM TEST</v>
      </c>
      <c r="AV44" s="43">
        <v>233</v>
      </c>
      <c r="AW44" s="43">
        <v>4</v>
      </c>
      <c r="AX44" s="43">
        <v>7.5</v>
      </c>
      <c r="AY44" s="42">
        <f>IF(AW44=0," ",(VLOOKUP(AW44,PROTOKOL!$A$1:$E$29,2,FALSE))*AX44)</f>
        <v>150</v>
      </c>
      <c r="AZ44" s="174">
        <f t="shared" si="4"/>
        <v>83</v>
      </c>
      <c r="BA44" s="211">
        <f>IF(AW44=0," ",VLOOKUP(AW44,PROTOKOL!$A:$E,5,FALSE))</f>
        <v>0.44947554687499996</v>
      </c>
      <c r="BB44" s="175" t="s">
        <v>133</v>
      </c>
      <c r="BC44" s="176">
        <f t="shared" si="50"/>
        <v>37.306470390624995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27"/>
        <v xml:space="preserve"> </v>
      </c>
      <c r="BL44" s="175">
        <f t="shared" si="52"/>
        <v>0</v>
      </c>
      <c r="BM44" s="176" t="str">
        <f t="shared" si="53"/>
        <v xml:space="preserve"> </v>
      </c>
      <c r="BO44" s="172">
        <v>8</v>
      </c>
      <c r="BP44" s="224">
        <v>8</v>
      </c>
      <c r="BQ44" s="173" t="str">
        <f>IF(BS44=0," ",VLOOKUP(BS44,PROTOKOL!$A:$F,6,FALSE))</f>
        <v>WNZL. LAV. VE DUV. ASMA KLZ</v>
      </c>
      <c r="BR44" s="43">
        <v>206</v>
      </c>
      <c r="BS44" s="43">
        <v>1</v>
      </c>
      <c r="BT44" s="43">
        <v>7.5</v>
      </c>
      <c r="BU44" s="42">
        <f>IF(BS44=0," ",(VLOOKUP(BS44,PROTOKOL!$A$1:$E$29,2,FALSE))*BT44)</f>
        <v>144</v>
      </c>
      <c r="BV44" s="174">
        <f t="shared" si="6"/>
        <v>62</v>
      </c>
      <c r="BW44" s="211">
        <f>IF(BS44=0," ",VLOOKUP(BS44,PROTOKOL!$A:$E,5,FALSE))</f>
        <v>0.4731321546052632</v>
      </c>
      <c r="BX44" s="175" t="s">
        <v>133</v>
      </c>
      <c r="BY44" s="176">
        <f t="shared" si="54"/>
        <v>29.334193585526318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28"/>
        <v xml:space="preserve"> </v>
      </c>
      <c r="CH44" s="175">
        <f t="shared" si="56"/>
        <v>0</v>
      </c>
      <c r="CI44" s="176" t="str">
        <f t="shared" si="57"/>
        <v xml:space="preserve"> </v>
      </c>
      <c r="CK44" s="172">
        <v>8</v>
      </c>
      <c r="CL44" s="224">
        <v>8</v>
      </c>
      <c r="CM44" s="173" t="str">
        <f>IF(CO44=0," ",VLOOKUP(CO44,PROTOKOL!$A:$F,6,FALSE))</f>
        <v>DEPO ÜRÜN KONTROL</v>
      </c>
      <c r="CN44" s="43">
        <v>1</v>
      </c>
      <c r="CO44" s="43">
        <v>24</v>
      </c>
      <c r="CP44" s="43">
        <v>7.5</v>
      </c>
      <c r="CQ44" s="42">
        <f>IF(CO44=0," ",(VLOOKUP(CO44,PROTOKOL!$A$1:$E$29,2,FALSE))*CP44)</f>
        <v>0</v>
      </c>
      <c r="CR44" s="174">
        <f t="shared" si="8"/>
        <v>1</v>
      </c>
      <c r="CS44" s="211">
        <f>IF(CO44=0," ",VLOOKUP(CO44,PROTOKOL!$A:$E,5,FALSE))</f>
        <v>32.702203892228518</v>
      </c>
      <c r="CT44" s="175" t="s">
        <v>133</v>
      </c>
      <c r="CU44" s="176">
        <f>IF(CO44=0," ",(CS44*CR44))/7.5*7.5</f>
        <v>32.702203892228518</v>
      </c>
      <c r="CV44" s="216" t="str">
        <f>IF(CX44=0," ",VLOOKUP(CX44,PROTOKOL!$A:$F,6,FALSE))</f>
        <v>DEPO ÜRÜN KONTROL</v>
      </c>
      <c r="CW44" s="43">
        <v>1</v>
      </c>
      <c r="CX44" s="43">
        <v>24</v>
      </c>
      <c r="CY44" s="43">
        <v>2.5</v>
      </c>
      <c r="CZ44" s="91">
        <f>IF(CX44=0," ",(VLOOKUP(CX44,PROTOKOL!$A$1:$E$29,2,FALSE))*CY44)</f>
        <v>0</v>
      </c>
      <c r="DA44" s="174">
        <f t="shared" si="9"/>
        <v>1</v>
      </c>
      <c r="DB44" s="175">
        <f>IF(CX44=0," ",VLOOKUP(CX44,PROTOKOL!$A:$E,5,FALSE))</f>
        <v>32.702203892228518</v>
      </c>
      <c r="DC44" s="211">
        <f>IF(CX44=0," ",(DA44*DB44))/7.5*2.5</f>
        <v>10.900734630742839</v>
      </c>
      <c r="DD44" s="175">
        <f t="shared" si="60"/>
        <v>5</v>
      </c>
      <c r="DE44" s="176">
        <f t="shared" si="61"/>
        <v>21.801469261485678</v>
      </c>
      <c r="DG44" s="172">
        <v>8</v>
      </c>
      <c r="DH44" s="224">
        <v>8</v>
      </c>
      <c r="DI44" s="173" t="str">
        <f>IF(DK44=0," ",VLOOKUP(DK44,PROTOKOL!$A:$F,6,FALSE))</f>
        <v>SIZDIRMAZLIK TAMİR</v>
      </c>
      <c r="DJ44" s="43">
        <v>120</v>
      </c>
      <c r="DK44" s="43">
        <v>12</v>
      </c>
      <c r="DL44" s="43">
        <v>7.5</v>
      </c>
      <c r="DM44" s="42">
        <f>IF(DK44=0," ",(VLOOKUP(DK44,PROTOKOL!$A$1:$E$29,2,FALSE))*DL44)</f>
        <v>78</v>
      </c>
      <c r="DN44" s="174">
        <f t="shared" si="10"/>
        <v>42</v>
      </c>
      <c r="DO44" s="211">
        <f>IF(DK44=0," ",VLOOKUP(DK44,PROTOKOL!$A:$E,5,FALSE))</f>
        <v>0.8561438988095238</v>
      </c>
      <c r="DP44" s="175" t="s">
        <v>133</v>
      </c>
      <c r="DQ44" s="176">
        <f t="shared" si="62"/>
        <v>35.958043750000002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30"/>
        <v xml:space="preserve"> </v>
      </c>
      <c r="DZ44" s="175">
        <f t="shared" si="64"/>
        <v>0</v>
      </c>
      <c r="EA44" s="176" t="str">
        <f t="shared" si="65"/>
        <v xml:space="preserve"> </v>
      </c>
      <c r="EC44" s="172">
        <v>8</v>
      </c>
      <c r="ED44" s="224">
        <v>8</v>
      </c>
      <c r="EE44" s="173" t="str">
        <f>IF(EG44=0," ",VLOOKUP(EG44,PROTOKOL!$A:$F,6,FALSE))</f>
        <v>SIZDIRMAZLIK TAMİR</v>
      </c>
      <c r="EF44" s="43">
        <v>91</v>
      </c>
      <c r="EG44" s="43">
        <v>12</v>
      </c>
      <c r="EH44" s="43">
        <v>6</v>
      </c>
      <c r="EI44" s="42">
        <f>IF(EG44=0," ",(VLOOKUP(EG44,PROTOKOL!$A$1:$E$29,2,FALSE))*EH44)</f>
        <v>62.400000000000006</v>
      </c>
      <c r="EJ44" s="174">
        <f t="shared" si="12"/>
        <v>28.599999999999994</v>
      </c>
      <c r="EK44" s="211">
        <f>IF(EG44=0," ",VLOOKUP(EG44,PROTOKOL!$A:$E,5,FALSE))</f>
        <v>0.8561438988095238</v>
      </c>
      <c r="EL44" s="175" t="s">
        <v>133</v>
      </c>
      <c r="EM44" s="176">
        <f t="shared" si="66"/>
        <v>24.485715505952374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31"/>
        <v xml:space="preserve"> </v>
      </c>
      <c r="EV44" s="175">
        <f t="shared" si="68"/>
        <v>0</v>
      </c>
      <c r="EW44" s="176" t="str">
        <f t="shared" si="69"/>
        <v xml:space="preserve"> </v>
      </c>
      <c r="EY44" s="172">
        <v>8</v>
      </c>
      <c r="EZ44" s="224">
        <v>8</v>
      </c>
      <c r="FA44" s="173" t="str">
        <f>IF(FC44=0," ",VLOOKUP(FC44,PROTOKOL!$A:$F,6,FALSE))</f>
        <v>VAKUM TEST</v>
      </c>
      <c r="FB44" s="43">
        <v>84</v>
      </c>
      <c r="FC44" s="43">
        <v>4</v>
      </c>
      <c r="FD44" s="43">
        <v>3</v>
      </c>
      <c r="FE44" s="42">
        <f>IF(FC44=0," ",(VLOOKUP(FC44,PROTOKOL!$A$1:$E$29,2,FALSE))*FD44)</f>
        <v>60</v>
      </c>
      <c r="FF44" s="174">
        <f t="shared" si="14"/>
        <v>24</v>
      </c>
      <c r="FG44" s="211">
        <f>IF(FC44=0," ",VLOOKUP(FC44,PROTOKOL!$A:$E,5,FALSE))</f>
        <v>0.44947554687499996</v>
      </c>
      <c r="FH44" s="175" t="s">
        <v>133</v>
      </c>
      <c r="FI44" s="176">
        <f t="shared" si="70"/>
        <v>10.787413124999999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32"/>
        <v xml:space="preserve"> </v>
      </c>
      <c r="FR44" s="175">
        <f t="shared" si="72"/>
        <v>0</v>
      </c>
      <c r="FS44" s="176" t="str">
        <f t="shared" si="73"/>
        <v xml:space="preserve"> </v>
      </c>
      <c r="FU44" s="172">
        <v>8</v>
      </c>
      <c r="FV44" s="224">
        <v>8</v>
      </c>
      <c r="FW44" s="173" t="str">
        <f>IF(FY44=0," ",VLOOKUP(FY44,PROTOKOL!$A:$F,6,FALSE))</f>
        <v>PANTOGRAF LAVABO TAŞLAMA</v>
      </c>
      <c r="FX44" s="43">
        <v>96</v>
      </c>
      <c r="FY44" s="43">
        <v>9</v>
      </c>
      <c r="FZ44" s="43">
        <v>7.5</v>
      </c>
      <c r="GA44" s="42">
        <f>IF(FY44=0," ",(VLOOKUP(FY44,PROTOKOL!$A$1:$E$29,2,FALSE))*FZ44)</f>
        <v>65</v>
      </c>
      <c r="GB44" s="174">
        <f t="shared" si="16"/>
        <v>31</v>
      </c>
      <c r="GC44" s="211">
        <f>IF(FY44=0," ",VLOOKUP(FY44,PROTOKOL!$A:$E,5,FALSE))</f>
        <v>1.0273726785714283</v>
      </c>
      <c r="GD44" s="175" t="s">
        <v>133</v>
      </c>
      <c r="GE44" s="176">
        <f t="shared" si="74"/>
        <v>31.848553035714279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33"/>
        <v xml:space="preserve"> </v>
      </c>
      <c r="GN44" s="175">
        <f t="shared" si="76"/>
        <v>0</v>
      </c>
      <c r="GO44" s="176" t="str">
        <f t="shared" si="77"/>
        <v xml:space="preserve"> </v>
      </c>
      <c r="GQ44" s="172">
        <v>8</v>
      </c>
      <c r="GR44" s="224">
        <v>8</v>
      </c>
      <c r="GS44" s="173" t="str">
        <f>IF(GU44=0," ",VLOOKUP(GU44,PROTOKOL!$A:$F,6,FALSE))</f>
        <v>WNZL. LAV. VE DUV. ASMA KLZ</v>
      </c>
      <c r="GT44" s="43">
        <v>200</v>
      </c>
      <c r="GU44" s="43">
        <v>1</v>
      </c>
      <c r="GV44" s="43">
        <v>7.5</v>
      </c>
      <c r="GW44" s="42">
        <f>IF(GU44=0," ",(VLOOKUP(GU44,PROTOKOL!$A$1:$E$29,2,FALSE))*GV44)</f>
        <v>144</v>
      </c>
      <c r="GX44" s="174">
        <f t="shared" si="18"/>
        <v>56</v>
      </c>
      <c r="GY44" s="211">
        <f>IF(GU44=0," ",VLOOKUP(GU44,PROTOKOL!$A:$E,5,FALSE))</f>
        <v>0.4731321546052632</v>
      </c>
      <c r="GZ44" s="175" t="s">
        <v>133</v>
      </c>
      <c r="HA44" s="176">
        <f t="shared" si="78"/>
        <v>26.495400657894738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34"/>
        <v xml:space="preserve"> </v>
      </c>
      <c r="HJ44" s="175">
        <f t="shared" si="80"/>
        <v>0</v>
      </c>
      <c r="HK44" s="176" t="str">
        <f t="shared" si="81"/>
        <v xml:space="preserve"> </v>
      </c>
      <c r="HM44" s="172">
        <v>8</v>
      </c>
      <c r="HN44" s="224">
        <v>8</v>
      </c>
      <c r="HO44" s="173" t="str">
        <f>IF(HQ44=0," ",VLOOKUP(HQ44,PROTOKOL!$A:$F,6,FALSE))</f>
        <v>VAKUM TEST</v>
      </c>
      <c r="HP44" s="43">
        <v>242</v>
      </c>
      <c r="HQ44" s="43">
        <v>4</v>
      </c>
      <c r="HR44" s="43">
        <v>7.5</v>
      </c>
      <c r="HS44" s="42">
        <f>IF(HQ44=0," ",(VLOOKUP(HQ44,PROTOKOL!$A$1:$E$29,2,FALSE))*HR44)</f>
        <v>150</v>
      </c>
      <c r="HT44" s="174">
        <f t="shared" si="20"/>
        <v>92</v>
      </c>
      <c r="HU44" s="211">
        <f>IF(HQ44=0," ",VLOOKUP(HQ44,PROTOKOL!$A:$E,5,FALSE))</f>
        <v>0.44947554687499996</v>
      </c>
      <c r="HV44" s="175" t="s">
        <v>133</v>
      </c>
      <c r="HW44" s="176">
        <f t="shared" si="82"/>
        <v>41.351750312499995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35"/>
        <v xml:space="preserve"> </v>
      </c>
      <c r="IF44" s="175">
        <f t="shared" si="84"/>
        <v>0</v>
      </c>
      <c r="IG44" s="176" t="str">
        <f t="shared" si="85"/>
        <v xml:space="preserve"> </v>
      </c>
      <c r="II44" s="172">
        <v>8</v>
      </c>
      <c r="IJ44" s="224">
        <v>8</v>
      </c>
      <c r="IK44" s="173" t="str">
        <f>IF(IM44=0," ",VLOOKUP(IM44,PROTOKOL!$A:$F,6,FALSE))</f>
        <v>VAKUM TEST</v>
      </c>
      <c r="IL44" s="43">
        <v>116</v>
      </c>
      <c r="IM44" s="43">
        <v>4</v>
      </c>
      <c r="IN44" s="43">
        <v>3.5</v>
      </c>
      <c r="IO44" s="42">
        <f>IF(IM44=0," ",(VLOOKUP(IM44,PROTOKOL!$A$1:$E$29,2,FALSE))*IN44)</f>
        <v>70</v>
      </c>
      <c r="IP44" s="174">
        <f t="shared" si="22"/>
        <v>46</v>
      </c>
      <c r="IQ44" s="211">
        <f>IF(IM44=0," ",VLOOKUP(IM44,PROTOKOL!$A:$E,5,FALSE))</f>
        <v>0.44947554687499996</v>
      </c>
      <c r="IR44" s="175" t="s">
        <v>133</v>
      </c>
      <c r="IS44" s="176">
        <f t="shared" si="86"/>
        <v>20.675875156249997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36"/>
        <v xml:space="preserve"> </v>
      </c>
      <c r="JB44" s="175">
        <f t="shared" si="88"/>
        <v>0</v>
      </c>
      <c r="JC44" s="176" t="str">
        <f t="shared" si="89"/>
        <v xml:space="preserve"> </v>
      </c>
      <c r="JE44" s="172">
        <v>8</v>
      </c>
      <c r="JF44" s="224">
        <v>8</v>
      </c>
      <c r="JG44" s="173" t="str">
        <f>IF(JI44=0," ",VLOOKUP(JI44,PROTOKOL!$A:$F,6,FALSE))</f>
        <v>PANTOGRAF LAVABO TAŞLAMA</v>
      </c>
      <c r="JH44" s="43">
        <v>103</v>
      </c>
      <c r="JI44" s="43">
        <v>9</v>
      </c>
      <c r="JJ44" s="43">
        <v>7.5</v>
      </c>
      <c r="JK44" s="42">
        <f>IF(JI44=0," ",(VLOOKUP(JI44,PROTOKOL!$A$1:$E$29,2,FALSE))*JJ44)</f>
        <v>65</v>
      </c>
      <c r="JL44" s="174">
        <f t="shared" si="24"/>
        <v>38</v>
      </c>
      <c r="JM44" s="211">
        <f>IF(JI44=0," ",VLOOKUP(JI44,PROTOKOL!$A:$E,5,FALSE))</f>
        <v>1.0273726785714283</v>
      </c>
      <c r="JN44" s="175" t="s">
        <v>133</v>
      </c>
      <c r="JO44" s="176">
        <f t="shared" si="90"/>
        <v>39.040161785714275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37"/>
        <v xml:space="preserve"> </v>
      </c>
      <c r="JX44" s="175">
        <f t="shared" si="92"/>
        <v>0</v>
      </c>
      <c r="JY44" s="176" t="str">
        <f t="shared" si="93"/>
        <v xml:space="preserve"> </v>
      </c>
      <c r="KA44" s="172">
        <v>8</v>
      </c>
      <c r="KB44" s="224">
        <v>8</v>
      </c>
      <c r="KC44" s="173" t="str">
        <f>IF(KE44=0," ",VLOOKUP(KE44,PROTOKOL!$A:$F,6,FALSE))</f>
        <v>VAKUM TEST</v>
      </c>
      <c r="KD44" s="43">
        <v>90</v>
      </c>
      <c r="KE44" s="43">
        <v>4</v>
      </c>
      <c r="KF44" s="43">
        <v>3.5</v>
      </c>
      <c r="KG44" s="42">
        <f>IF(KE44=0," ",(VLOOKUP(KE44,PROTOKOL!$A$1:$E$29,2,FALSE))*KF44)</f>
        <v>70</v>
      </c>
      <c r="KH44" s="174">
        <f t="shared" si="26"/>
        <v>20</v>
      </c>
      <c r="KI44" s="211">
        <f>IF(KE44=0," ",VLOOKUP(KE44,PROTOKOL!$A:$E,5,FALSE))</f>
        <v>0.44947554687499996</v>
      </c>
      <c r="KJ44" s="175" t="s">
        <v>133</v>
      </c>
      <c r="KK44" s="176">
        <f t="shared" si="125"/>
        <v>8.9895109374999986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38"/>
        <v xml:space="preserve"> </v>
      </c>
      <c r="KT44" s="175">
        <f t="shared" si="95"/>
        <v>0</v>
      </c>
      <c r="KU44" s="176" t="str">
        <f t="shared" si="96"/>
        <v xml:space="preserve"> </v>
      </c>
      <c r="KW44" s="172">
        <v>8</v>
      </c>
      <c r="KX44" s="224">
        <v>8</v>
      </c>
      <c r="KY44" s="173" t="str">
        <f>IF(LA44=0," ",VLOOKUP(LA44,PROTOKOL!$A:$F,6,FALSE))</f>
        <v>VAKUM TEST</v>
      </c>
      <c r="KZ44" s="43">
        <v>241</v>
      </c>
      <c r="LA44" s="43">
        <v>4</v>
      </c>
      <c r="LB44" s="43">
        <v>7.5</v>
      </c>
      <c r="LC44" s="42">
        <f>IF(LA44=0," ",(VLOOKUP(LA44,PROTOKOL!$A$1:$E$29,2,FALSE))*LB44)</f>
        <v>150</v>
      </c>
      <c r="LD44" s="174">
        <f t="shared" si="28"/>
        <v>91</v>
      </c>
      <c r="LE44" s="211">
        <f>IF(LA44=0," ",VLOOKUP(LA44,PROTOKOL!$A:$E,5,FALSE))</f>
        <v>0.44947554687499996</v>
      </c>
      <c r="LF44" s="175" t="s">
        <v>133</v>
      </c>
      <c r="LG44" s="176">
        <f t="shared" si="97"/>
        <v>40.902274765624995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39"/>
        <v xml:space="preserve"> </v>
      </c>
      <c r="LP44" s="175">
        <f t="shared" si="99"/>
        <v>0</v>
      </c>
      <c r="LQ44" s="176" t="str">
        <f t="shared" si="100"/>
        <v xml:space="preserve"> </v>
      </c>
      <c r="LS44" s="172">
        <v>8</v>
      </c>
      <c r="LT44" s="224">
        <v>8</v>
      </c>
      <c r="LU44" s="173" t="str">
        <f>IF(LW44=0," ",VLOOKUP(LW44,PROTOKOL!$A:$F,6,FALSE))</f>
        <v>PANTOGRAF LAVABO TAŞLAMA</v>
      </c>
      <c r="LV44" s="43">
        <v>105</v>
      </c>
      <c r="LW44" s="43">
        <v>9</v>
      </c>
      <c r="LX44" s="43">
        <v>7.5</v>
      </c>
      <c r="LY44" s="42">
        <f>IF(LW44=0," ",(VLOOKUP(LW44,PROTOKOL!$A$1:$E$29,2,FALSE))*LX44)</f>
        <v>65</v>
      </c>
      <c r="LZ44" s="174">
        <f t="shared" si="30"/>
        <v>40</v>
      </c>
      <c r="MA44" s="211">
        <f>IF(LW44=0," ",VLOOKUP(LW44,PROTOKOL!$A:$E,5,FALSE))</f>
        <v>1.0273726785714283</v>
      </c>
      <c r="MB44" s="175" t="s">
        <v>133</v>
      </c>
      <c r="MC44" s="176">
        <f t="shared" si="101"/>
        <v>41.094907142857132</v>
      </c>
      <c r="MD44" s="216" t="str">
        <f>IF(MF44=0," ",VLOOKUP(MF44,PROTOKOL!$A:$F,6,FALSE))</f>
        <v>DEPO ÜRÜN KONTROL</v>
      </c>
      <c r="ME44" s="43">
        <v>1</v>
      </c>
      <c r="MF44" s="43">
        <v>24</v>
      </c>
      <c r="MG44" s="43">
        <v>2.5</v>
      </c>
      <c r="MH44" s="91">
        <f>IF(MF44=0," ",(VLOOKUP(MF44,PROTOKOL!$A$1:$E$29,2,FALSE))*MG44)</f>
        <v>0</v>
      </c>
      <c r="MI44" s="174">
        <f t="shared" si="31"/>
        <v>1</v>
      </c>
      <c r="MJ44" s="175">
        <f>IF(MF44=0," ",VLOOKUP(MF44,PROTOKOL!$A:$E,5,FALSE))</f>
        <v>32.702203892228518</v>
      </c>
      <c r="MK44" s="211">
        <f>IF(MF44=0," ",(MI44*MJ44))/7.5*2.5</f>
        <v>10.900734630742839</v>
      </c>
      <c r="ML44" s="175">
        <f t="shared" si="103"/>
        <v>5</v>
      </c>
      <c r="MM44" s="176">
        <f t="shared" si="104"/>
        <v>21.801469261485678</v>
      </c>
      <c r="MO44" s="172">
        <v>8</v>
      </c>
      <c r="MP44" s="224">
        <v>8</v>
      </c>
      <c r="MQ44" s="173" t="str">
        <f>IF(MS44=0," ",VLOOKUP(MS44,PROTOKOL!$A:$F,6,FALSE))</f>
        <v>PANTOGRAF LAVABO TAŞLAMA</v>
      </c>
      <c r="MR44" s="43">
        <v>116</v>
      </c>
      <c r="MS44" s="43">
        <v>9</v>
      </c>
      <c r="MT44" s="43">
        <v>7.5</v>
      </c>
      <c r="MU44" s="42">
        <f>IF(MS44=0," ",(VLOOKUP(MS44,PROTOKOL!$A$1:$E$29,2,FALSE))*MT44)</f>
        <v>65</v>
      </c>
      <c r="MV44" s="174">
        <f t="shared" si="32"/>
        <v>51</v>
      </c>
      <c r="MW44" s="211">
        <f>IF(MS44=0," ",VLOOKUP(MS44,PROTOKOL!$A:$E,5,FALSE))</f>
        <v>1.0273726785714283</v>
      </c>
      <c r="MX44" s="175" t="s">
        <v>133</v>
      </c>
      <c r="MY44" s="176">
        <f t="shared" si="105"/>
        <v>52.396006607142844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41"/>
        <v xml:space="preserve"> </v>
      </c>
      <c r="NH44" s="175">
        <f t="shared" si="107"/>
        <v>0</v>
      </c>
      <c r="NI44" s="176" t="str">
        <f t="shared" si="108"/>
        <v xml:space="preserve"> </v>
      </c>
      <c r="NK44" s="172">
        <v>8</v>
      </c>
      <c r="NL44" s="224">
        <v>8</v>
      </c>
      <c r="NM44" s="173" t="str">
        <f>IF(NO44=0," ",VLOOKUP(NO44,PROTOKOL!$A:$F,6,FALSE))</f>
        <v>WNZL. LAV. VE DUV. ASMA KLZ</v>
      </c>
      <c r="NN44" s="43">
        <v>223</v>
      </c>
      <c r="NO44" s="43">
        <v>1</v>
      </c>
      <c r="NP44" s="43">
        <v>7.5</v>
      </c>
      <c r="NQ44" s="42">
        <f>IF(NO44=0," ",(VLOOKUP(NO44,PROTOKOL!$A$1:$E$29,2,FALSE))*NP44)</f>
        <v>144</v>
      </c>
      <c r="NR44" s="174">
        <f t="shared" si="34"/>
        <v>79</v>
      </c>
      <c r="NS44" s="211">
        <f>IF(NO44=0," ",VLOOKUP(NO44,PROTOKOL!$A:$E,5,FALSE))</f>
        <v>0.4731321546052632</v>
      </c>
      <c r="NT44" s="175" t="s">
        <v>133</v>
      </c>
      <c r="NU44" s="176">
        <f t="shared" si="109"/>
        <v>37.377440213815795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42"/>
        <v xml:space="preserve"> </v>
      </c>
      <c r="OD44" s="175">
        <f t="shared" si="111"/>
        <v>0</v>
      </c>
      <c r="OE44" s="176" t="str">
        <f t="shared" si="112"/>
        <v xml:space="preserve"> </v>
      </c>
      <c r="OG44" s="172">
        <v>8</v>
      </c>
      <c r="OH44" s="224">
        <v>8</v>
      </c>
      <c r="OI44" s="173" t="str">
        <f>IF(OK44=0," ",VLOOKUP(OK44,PROTOKOL!$A:$F,6,FALSE))</f>
        <v>VAKUM TEST</v>
      </c>
      <c r="OJ44" s="43">
        <v>222</v>
      </c>
      <c r="OK44" s="43">
        <v>4</v>
      </c>
      <c r="OL44" s="43">
        <v>7.5</v>
      </c>
      <c r="OM44" s="42">
        <f>IF(OK44=0," ",(VLOOKUP(OK44,PROTOKOL!$A$1:$E$29,2,FALSE))*OL44)</f>
        <v>150</v>
      </c>
      <c r="ON44" s="174">
        <f t="shared" si="36"/>
        <v>72</v>
      </c>
      <c r="OO44" s="211">
        <f>IF(OK44=0," ",VLOOKUP(OK44,PROTOKOL!$A:$E,5,FALSE))</f>
        <v>0.44947554687499996</v>
      </c>
      <c r="OP44" s="175" t="s">
        <v>133</v>
      </c>
      <c r="OQ44" s="176">
        <f t="shared" si="113"/>
        <v>32.362239374999994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43"/>
        <v xml:space="preserve"> </v>
      </c>
      <c r="OZ44" s="175">
        <f t="shared" si="115"/>
        <v>0</v>
      </c>
      <c r="PA44" s="176" t="str">
        <f t="shared" si="116"/>
        <v xml:space="preserve"> </v>
      </c>
      <c r="PC44" s="172">
        <v>8</v>
      </c>
      <c r="PD44" s="224">
        <v>8</v>
      </c>
      <c r="PE44" s="173" t="str">
        <f>IF(PG44=0," ",VLOOKUP(PG44,PROTOKOL!$A:$F,6,FALSE))</f>
        <v>VAKUM TEST</v>
      </c>
      <c r="PF44" s="43">
        <v>238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4">
        <f t="shared" si="38"/>
        <v>88</v>
      </c>
      <c r="PK44" s="211">
        <f>IF(PG44=0," ",VLOOKUP(PG44,PROTOKOL!$A:$E,5,FALSE))</f>
        <v>0.44947554687499996</v>
      </c>
      <c r="PL44" s="175" t="s">
        <v>133</v>
      </c>
      <c r="PM44" s="176">
        <f t="shared" si="117"/>
        <v>39.553848124999995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44"/>
        <v xml:space="preserve"> </v>
      </c>
      <c r="PV44" s="175">
        <f t="shared" si="119"/>
        <v>0</v>
      </c>
      <c r="PW44" s="176" t="str">
        <f t="shared" si="120"/>
        <v xml:space="preserve"> </v>
      </c>
      <c r="PY44" s="172">
        <v>8</v>
      </c>
      <c r="PZ44" s="224">
        <v>8</v>
      </c>
      <c r="QA44" s="173" t="str">
        <f>IF(QC44=0," ",VLOOKUP(QC44,PROTOKOL!$A:$F,6,FALSE))</f>
        <v>PANTOGRAF LAVABO TAŞLAMA</v>
      </c>
      <c r="QB44" s="43">
        <v>108</v>
      </c>
      <c r="QC44" s="43">
        <v>9</v>
      </c>
      <c r="QD44" s="43">
        <v>7.5</v>
      </c>
      <c r="QE44" s="42">
        <f>IF(QC44=0," ",(VLOOKUP(QC44,PROTOKOL!$A$1:$E$29,2,FALSE))*QD44)</f>
        <v>65</v>
      </c>
      <c r="QF44" s="174">
        <f t="shared" si="40"/>
        <v>43</v>
      </c>
      <c r="QG44" s="211">
        <f>IF(QC44=0," ",VLOOKUP(QC44,PROTOKOL!$A:$E,5,FALSE))</f>
        <v>1.0273726785714283</v>
      </c>
      <c r="QH44" s="175" t="s">
        <v>133</v>
      </c>
      <c r="QI44" s="176">
        <f t="shared" si="121"/>
        <v>44.177025178571419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45"/>
        <v xml:space="preserve"> </v>
      </c>
      <c r="QR44" s="175">
        <f t="shared" si="123"/>
        <v>0</v>
      </c>
      <c r="QS44" s="176" t="str">
        <f t="shared" si="124"/>
        <v xml:space="preserve"> </v>
      </c>
    </row>
    <row r="45" spans="1:461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 t="s">
        <v>133</v>
      </c>
      <c r="K45" s="176" t="str">
        <f t="shared" si="42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3"/>
        <v xml:space="preserve"> </v>
      </c>
      <c r="T45" s="175">
        <f t="shared" si="44"/>
        <v>0</v>
      </c>
      <c r="U45" s="176" t="str">
        <f t="shared" si="45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 t="s">
        <v>133</v>
      </c>
      <c r="AG45" s="176" t="str">
        <f t="shared" si="46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26"/>
        <v xml:space="preserve"> </v>
      </c>
      <c r="AP45" s="175">
        <f t="shared" si="48"/>
        <v>0</v>
      </c>
      <c r="AQ45" s="176" t="str">
        <f t="shared" si="49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 t="s">
        <v>133</v>
      </c>
      <c r="BC45" s="176" t="str">
        <f t="shared" si="50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27"/>
        <v xml:space="preserve"> </v>
      </c>
      <c r="BL45" s="175">
        <f t="shared" si="52"/>
        <v>0</v>
      </c>
      <c r="BM45" s="176" t="str">
        <f t="shared" si="53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 t="s">
        <v>133</v>
      </c>
      <c r="BY45" s="176" t="str">
        <f t="shared" si="54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28"/>
        <v xml:space="preserve"> </v>
      </c>
      <c r="CH45" s="175">
        <f t="shared" si="56"/>
        <v>0</v>
      </c>
      <c r="CI45" s="176" t="str">
        <f t="shared" si="57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 t="s">
        <v>133</v>
      </c>
      <c r="CU45" s="176" t="str">
        <f t="shared" si="58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29"/>
        <v xml:space="preserve"> </v>
      </c>
      <c r="DD45" s="175">
        <f t="shared" si="60"/>
        <v>0</v>
      </c>
      <c r="DE45" s="176" t="str">
        <f t="shared" si="61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 t="s">
        <v>133</v>
      </c>
      <c r="DQ45" s="176" t="str">
        <f t="shared" si="62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30"/>
        <v xml:space="preserve"> </v>
      </c>
      <c r="DZ45" s="175">
        <f t="shared" si="64"/>
        <v>0</v>
      </c>
      <c r="EA45" s="176" t="str">
        <f t="shared" si="65"/>
        <v xml:space="preserve"> </v>
      </c>
      <c r="EC45" s="172">
        <v>8</v>
      </c>
      <c r="ED45" s="225"/>
      <c r="EE45" s="173" t="str">
        <f>IF(EG45=0," ",VLOOKUP(EG45,PROTOKOL!$A:$F,6,FALSE))</f>
        <v>ÜRÜN KONTROL</v>
      </c>
      <c r="EF45" s="43">
        <v>1</v>
      </c>
      <c r="EG45" s="43">
        <v>20</v>
      </c>
      <c r="EH45" s="43">
        <v>1.5</v>
      </c>
      <c r="EI45" s="42">
        <f>IF(EG45=0," ",(VLOOKUP(EG45,PROTOKOL!$A$1:$E$29,2,FALSE))*EH45)</f>
        <v>0</v>
      </c>
      <c r="EJ45" s="174">
        <f t="shared" si="12"/>
        <v>1</v>
      </c>
      <c r="EK45" s="211">
        <f>IF(EG45=0," ",VLOOKUP(EG45,PROTOKOL!$A:$E,5,FALSE))</f>
        <v>32.702203892228518</v>
      </c>
      <c r="EL45" s="175" t="s">
        <v>133</v>
      </c>
      <c r="EM45" s="176">
        <f>IF(EG45=0," ",(EK45*EJ45))/7.5*1.5</f>
        <v>6.5404407784457028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31"/>
        <v xml:space="preserve"> </v>
      </c>
      <c r="EV45" s="175">
        <f t="shared" si="68"/>
        <v>0</v>
      </c>
      <c r="EW45" s="176" t="str">
        <f t="shared" si="69"/>
        <v xml:space="preserve"> </v>
      </c>
      <c r="EY45" s="172">
        <v>8</v>
      </c>
      <c r="EZ45" s="225"/>
      <c r="FA45" s="173" t="str">
        <f>IF(FC45=0," ",VLOOKUP(FC45,PROTOKOL!$A:$F,6,FALSE))</f>
        <v>PERDE KESME SULU SİST.</v>
      </c>
      <c r="FB45" s="43">
        <v>75</v>
      </c>
      <c r="FC45" s="43">
        <v>8</v>
      </c>
      <c r="FD45" s="43">
        <v>3.5</v>
      </c>
      <c r="FE45" s="42">
        <f>IF(FC45=0," ",(VLOOKUP(FC45,PROTOKOL!$A$1:$E$29,2,FALSE))*FD45)</f>
        <v>45.733333333333334</v>
      </c>
      <c r="FF45" s="174">
        <f t="shared" si="14"/>
        <v>29.266666666666666</v>
      </c>
      <c r="FG45" s="211">
        <f>IF(FC45=0," ",VLOOKUP(FC45,PROTOKOL!$A:$E,5,FALSE))</f>
        <v>0.69150084134615386</v>
      </c>
      <c r="FH45" s="175" t="s">
        <v>133</v>
      </c>
      <c r="FI45" s="176">
        <f t="shared" si="70"/>
        <v>20.237924623397436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32"/>
        <v xml:space="preserve"> </v>
      </c>
      <c r="FR45" s="175">
        <f t="shared" si="72"/>
        <v>0</v>
      </c>
      <c r="FS45" s="176" t="str">
        <f t="shared" si="73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 t="s">
        <v>133</v>
      </c>
      <c r="GE45" s="176" t="str">
        <f t="shared" si="74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33"/>
        <v xml:space="preserve"> </v>
      </c>
      <c r="GN45" s="175">
        <f t="shared" si="76"/>
        <v>0</v>
      </c>
      <c r="GO45" s="176" t="str">
        <f t="shared" si="77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 t="s">
        <v>133</v>
      </c>
      <c r="HA45" s="176" t="str">
        <f t="shared" si="78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34"/>
        <v xml:space="preserve"> </v>
      </c>
      <c r="HJ45" s="175">
        <f t="shared" si="80"/>
        <v>0</v>
      </c>
      <c r="HK45" s="176" t="str">
        <f t="shared" si="81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 t="s">
        <v>133</v>
      </c>
      <c r="HW45" s="176" t="str">
        <f t="shared" si="82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35"/>
        <v xml:space="preserve"> </v>
      </c>
      <c r="IF45" s="175">
        <f t="shared" si="84"/>
        <v>0</v>
      </c>
      <c r="IG45" s="176" t="str">
        <f t="shared" si="85"/>
        <v xml:space="preserve"> </v>
      </c>
      <c r="II45" s="172">
        <v>8</v>
      </c>
      <c r="IJ45" s="225"/>
      <c r="IK45" s="173" t="str">
        <f>IF(IM45=0," ",VLOOKUP(IM45,PROTOKOL!$A:$F,6,FALSE))</f>
        <v>PERDE KESME SULU SİST.</v>
      </c>
      <c r="IL45" s="43">
        <v>51</v>
      </c>
      <c r="IM45" s="43">
        <v>8</v>
      </c>
      <c r="IN45" s="43">
        <v>2.5</v>
      </c>
      <c r="IO45" s="42">
        <f>IF(IM45=0," ",(VLOOKUP(IM45,PROTOKOL!$A$1:$E$29,2,FALSE))*IN45)</f>
        <v>32.666666666666664</v>
      </c>
      <c r="IP45" s="174">
        <f t="shared" si="22"/>
        <v>18.333333333333336</v>
      </c>
      <c r="IQ45" s="211">
        <f>IF(IM45=0," ",VLOOKUP(IM45,PROTOKOL!$A:$E,5,FALSE))</f>
        <v>0.69150084134615386</v>
      </c>
      <c r="IR45" s="175" t="s">
        <v>133</v>
      </c>
      <c r="IS45" s="176">
        <f t="shared" si="86"/>
        <v>12.677515424679489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36"/>
        <v xml:space="preserve"> </v>
      </c>
      <c r="JB45" s="175">
        <f t="shared" si="88"/>
        <v>0</v>
      </c>
      <c r="JC45" s="176" t="str">
        <f t="shared" si="89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 t="s">
        <v>133</v>
      </c>
      <c r="JO45" s="176" t="str">
        <f t="shared" si="90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37"/>
        <v xml:space="preserve"> </v>
      </c>
      <c r="JX45" s="175">
        <f t="shared" si="92"/>
        <v>0</v>
      </c>
      <c r="JY45" s="176" t="str">
        <f t="shared" si="93"/>
        <v xml:space="preserve"> </v>
      </c>
      <c r="KA45" s="172">
        <v>8</v>
      </c>
      <c r="KB45" s="225"/>
      <c r="KC45" s="173" t="str">
        <f>IF(KE45=0," ",VLOOKUP(KE45,PROTOKOL!$A:$F,6,FALSE))</f>
        <v>PERDE KESME SULU SİST.</v>
      </c>
      <c r="KD45" s="43">
        <v>52</v>
      </c>
      <c r="KE45" s="43">
        <v>8</v>
      </c>
      <c r="KF45" s="43">
        <v>2.5</v>
      </c>
      <c r="KG45" s="42">
        <f>IF(KE45=0," ",(VLOOKUP(KE45,PROTOKOL!$A$1:$E$29,2,FALSE))*KF45)</f>
        <v>32.666666666666664</v>
      </c>
      <c r="KH45" s="174">
        <f t="shared" si="26"/>
        <v>19.333333333333336</v>
      </c>
      <c r="KI45" s="211">
        <f>IF(KE45=0," ",VLOOKUP(KE45,PROTOKOL!$A:$E,5,FALSE))</f>
        <v>0.69150084134615386</v>
      </c>
      <c r="KJ45" s="175" t="s">
        <v>133</v>
      </c>
      <c r="KK45" s="176">
        <f t="shared" si="125"/>
        <v>13.369016266025643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38"/>
        <v xml:space="preserve"> </v>
      </c>
      <c r="KT45" s="175">
        <f t="shared" si="95"/>
        <v>0</v>
      </c>
      <c r="KU45" s="176" t="str">
        <f t="shared" si="96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 t="s">
        <v>133</v>
      </c>
      <c r="LG45" s="176" t="str">
        <f t="shared" si="97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39"/>
        <v xml:space="preserve"> </v>
      </c>
      <c r="LP45" s="175">
        <f t="shared" si="99"/>
        <v>0</v>
      </c>
      <c r="LQ45" s="176" t="str">
        <f t="shared" si="100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 t="s">
        <v>133</v>
      </c>
      <c r="MC45" s="176" t="str">
        <f t="shared" si="101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40"/>
        <v xml:space="preserve"> </v>
      </c>
      <c r="ML45" s="175">
        <f t="shared" si="103"/>
        <v>0</v>
      </c>
      <c r="MM45" s="176" t="str">
        <f t="shared" si="104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 t="s">
        <v>133</v>
      </c>
      <c r="MY45" s="176" t="str">
        <f t="shared" si="105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41"/>
        <v xml:space="preserve"> </v>
      </c>
      <c r="NH45" s="175">
        <f t="shared" si="107"/>
        <v>0</v>
      </c>
      <c r="NI45" s="176" t="str">
        <f t="shared" si="108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 t="s">
        <v>133</v>
      </c>
      <c r="NU45" s="176" t="str">
        <f t="shared" si="109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42"/>
        <v xml:space="preserve"> </v>
      </c>
      <c r="OD45" s="175">
        <f t="shared" si="111"/>
        <v>0</v>
      </c>
      <c r="OE45" s="176" t="str">
        <f t="shared" si="112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 t="s">
        <v>133</v>
      </c>
      <c r="OQ45" s="176" t="str">
        <f t="shared" si="113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43"/>
        <v xml:space="preserve"> </v>
      </c>
      <c r="OZ45" s="175">
        <f t="shared" si="115"/>
        <v>0</v>
      </c>
      <c r="PA45" s="176" t="str">
        <f t="shared" si="116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 t="s">
        <v>133</v>
      </c>
      <c r="PM45" s="176" t="str">
        <f t="shared" si="117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44"/>
        <v xml:space="preserve"> </v>
      </c>
      <c r="PV45" s="175">
        <f t="shared" si="119"/>
        <v>0</v>
      </c>
      <c r="PW45" s="176" t="str">
        <f t="shared" si="120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 t="s">
        <v>133</v>
      </c>
      <c r="QI45" s="176" t="str">
        <f t="shared" si="121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45"/>
        <v xml:space="preserve"> </v>
      </c>
      <c r="QR45" s="175">
        <f t="shared" si="123"/>
        <v>0</v>
      </c>
      <c r="QS45" s="176" t="str">
        <f t="shared" si="124"/>
        <v xml:space="preserve"> </v>
      </c>
    </row>
    <row r="46" spans="1:461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 t="s">
        <v>133</v>
      </c>
      <c r="K46" s="176" t="str">
        <f t="shared" si="42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3"/>
        <v xml:space="preserve"> </v>
      </c>
      <c r="T46" s="175">
        <f t="shared" si="44"/>
        <v>0</v>
      </c>
      <c r="U46" s="176" t="str">
        <f t="shared" si="45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 t="s">
        <v>133</v>
      </c>
      <c r="AG46" s="176" t="str">
        <f t="shared" si="46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26"/>
        <v xml:space="preserve"> </v>
      </c>
      <c r="AP46" s="175">
        <f t="shared" si="48"/>
        <v>0</v>
      </c>
      <c r="AQ46" s="176" t="str">
        <f t="shared" si="49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 t="s">
        <v>133</v>
      </c>
      <c r="BC46" s="176" t="str">
        <f t="shared" si="50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27"/>
        <v xml:space="preserve"> </v>
      </c>
      <c r="BL46" s="175">
        <f t="shared" si="52"/>
        <v>0</v>
      </c>
      <c r="BM46" s="176" t="str">
        <f t="shared" si="53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 t="s">
        <v>133</v>
      </c>
      <c r="BY46" s="176" t="str">
        <f t="shared" si="54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28"/>
        <v xml:space="preserve"> </v>
      </c>
      <c r="CH46" s="175">
        <f t="shared" si="56"/>
        <v>0</v>
      </c>
      <c r="CI46" s="176" t="str">
        <f t="shared" si="57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 t="s">
        <v>133</v>
      </c>
      <c r="CU46" s="176" t="str">
        <f t="shared" si="58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29"/>
        <v xml:space="preserve"> </v>
      </c>
      <c r="DD46" s="175">
        <f t="shared" si="60"/>
        <v>0</v>
      </c>
      <c r="DE46" s="176" t="str">
        <f t="shared" si="61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 t="s">
        <v>133</v>
      </c>
      <c r="DQ46" s="176" t="str">
        <f t="shared" si="62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30"/>
        <v xml:space="preserve"> </v>
      </c>
      <c r="DZ46" s="175">
        <f t="shared" si="64"/>
        <v>0</v>
      </c>
      <c r="EA46" s="176" t="str">
        <f t="shared" si="65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 t="s">
        <v>133</v>
      </c>
      <c r="EM46" s="176" t="str">
        <f t="shared" si="66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31"/>
        <v xml:space="preserve"> </v>
      </c>
      <c r="EV46" s="175">
        <f t="shared" si="68"/>
        <v>0</v>
      </c>
      <c r="EW46" s="176" t="str">
        <f t="shared" si="69"/>
        <v xml:space="preserve"> </v>
      </c>
      <c r="EY46" s="172">
        <v>8</v>
      </c>
      <c r="EZ46" s="226"/>
      <c r="FA46" s="173" t="str">
        <f>IF(FC46=0," ",VLOOKUP(FC46,PROTOKOL!$A:$F,6,FALSE))</f>
        <v>KOKU TESTİ</v>
      </c>
      <c r="FB46" s="43">
        <v>1</v>
      </c>
      <c r="FC46" s="43">
        <v>17</v>
      </c>
      <c r="FD46" s="43">
        <v>1</v>
      </c>
      <c r="FE46" s="42">
        <f>IF(FC46=0," ",(VLOOKUP(FC46,PROTOKOL!$A$1:$E$29,2,FALSE))*FD46)</f>
        <v>0</v>
      </c>
      <c r="FF46" s="174">
        <f t="shared" si="14"/>
        <v>1</v>
      </c>
      <c r="FG46" s="211">
        <f>IF(FC46=0," ",VLOOKUP(FC46,PROTOKOL!$A:$E,5,FALSE))</f>
        <v>36.335782102476131</v>
      </c>
      <c r="FH46" s="175" t="s">
        <v>133</v>
      </c>
      <c r="FI46" s="176">
        <f>IF(FC46=0," ",(FG46*FF46))/7.5*1</f>
        <v>4.8447709469968174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32"/>
        <v xml:space="preserve"> </v>
      </c>
      <c r="FR46" s="175">
        <f t="shared" si="72"/>
        <v>0</v>
      </c>
      <c r="FS46" s="176" t="str">
        <f t="shared" si="73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 t="s">
        <v>133</v>
      </c>
      <c r="GE46" s="176" t="str">
        <f t="shared" si="74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33"/>
        <v xml:space="preserve"> </v>
      </c>
      <c r="GN46" s="175">
        <f t="shared" si="76"/>
        <v>0</v>
      </c>
      <c r="GO46" s="176" t="str">
        <f t="shared" si="77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 t="s">
        <v>133</v>
      </c>
      <c r="HA46" s="176" t="str">
        <f t="shared" si="78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34"/>
        <v xml:space="preserve"> </v>
      </c>
      <c r="HJ46" s="175">
        <f t="shared" si="80"/>
        <v>0</v>
      </c>
      <c r="HK46" s="176" t="str">
        <f t="shared" si="81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 t="s">
        <v>133</v>
      </c>
      <c r="HW46" s="176" t="str">
        <f t="shared" si="82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35"/>
        <v xml:space="preserve"> </v>
      </c>
      <c r="IF46" s="175">
        <f t="shared" si="84"/>
        <v>0</v>
      </c>
      <c r="IG46" s="176" t="str">
        <f t="shared" si="85"/>
        <v xml:space="preserve"> </v>
      </c>
      <c r="II46" s="172">
        <v>8</v>
      </c>
      <c r="IJ46" s="226"/>
      <c r="IK46" s="173" t="str">
        <f>IF(IM46=0," ",VLOOKUP(IM46,PROTOKOL!$A:$F,6,FALSE))</f>
        <v>KOKU TESTİ</v>
      </c>
      <c r="IL46" s="43">
        <v>1</v>
      </c>
      <c r="IM46" s="43">
        <v>17</v>
      </c>
      <c r="IN46" s="43">
        <v>1.5</v>
      </c>
      <c r="IO46" s="42">
        <f>IF(IM46=0," ",(VLOOKUP(IM46,PROTOKOL!$A$1:$E$29,2,FALSE))*IN46)</f>
        <v>0</v>
      </c>
      <c r="IP46" s="174">
        <f t="shared" si="22"/>
        <v>1</v>
      </c>
      <c r="IQ46" s="211">
        <f>IF(IM46=0," ",VLOOKUP(IM46,PROTOKOL!$A:$E,5,FALSE))</f>
        <v>36.335782102476131</v>
      </c>
      <c r="IR46" s="175" t="s">
        <v>133</v>
      </c>
      <c r="IS46" s="176">
        <f>IF(IM46=0," ",(IQ46*IP46))/7.5*1.5</f>
        <v>7.2671564204952261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36"/>
        <v xml:space="preserve"> </v>
      </c>
      <c r="JB46" s="175">
        <f t="shared" si="88"/>
        <v>0</v>
      </c>
      <c r="JC46" s="176" t="str">
        <f t="shared" si="89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 t="s">
        <v>133</v>
      </c>
      <c r="JO46" s="176" t="str">
        <f t="shared" si="90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37"/>
        <v xml:space="preserve"> </v>
      </c>
      <c r="JX46" s="175">
        <f t="shared" si="92"/>
        <v>0</v>
      </c>
      <c r="JY46" s="176" t="str">
        <f t="shared" si="93"/>
        <v xml:space="preserve"> </v>
      </c>
      <c r="KA46" s="172">
        <v>8</v>
      </c>
      <c r="KB46" s="226"/>
      <c r="KC46" s="173" t="str">
        <f>IF(KE46=0," ",VLOOKUP(KE46,PROTOKOL!$A:$F,6,FALSE))</f>
        <v>KOKU TESTİ</v>
      </c>
      <c r="KD46" s="43">
        <v>1</v>
      </c>
      <c r="KE46" s="43">
        <v>17</v>
      </c>
      <c r="KF46" s="43">
        <v>1.5</v>
      </c>
      <c r="KG46" s="42">
        <f>IF(KE46=0," ",(VLOOKUP(KE46,PROTOKOL!$A$1:$E$29,2,FALSE))*KF46)</f>
        <v>0</v>
      </c>
      <c r="KH46" s="174">
        <f t="shared" si="26"/>
        <v>1</v>
      </c>
      <c r="KI46" s="211">
        <f>IF(KE46=0," ",VLOOKUP(KE46,PROTOKOL!$A:$E,5,FALSE))</f>
        <v>36.335782102476131</v>
      </c>
      <c r="KJ46" s="175" t="s">
        <v>133</v>
      </c>
      <c r="KK46" s="176">
        <f>IF(KE46=0," ",(KI46*KH46))/7.5*1.5</f>
        <v>7.2671564204952261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38"/>
        <v xml:space="preserve"> </v>
      </c>
      <c r="KT46" s="175">
        <f t="shared" si="95"/>
        <v>0</v>
      </c>
      <c r="KU46" s="176" t="str">
        <f t="shared" si="96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 t="s">
        <v>133</v>
      </c>
      <c r="LG46" s="176" t="str">
        <f t="shared" si="97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39"/>
        <v xml:space="preserve"> </v>
      </c>
      <c r="LP46" s="175">
        <f t="shared" si="99"/>
        <v>0</v>
      </c>
      <c r="LQ46" s="176" t="str">
        <f t="shared" si="100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 t="s">
        <v>133</v>
      </c>
      <c r="MC46" s="176" t="str">
        <f t="shared" si="101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40"/>
        <v xml:space="preserve"> </v>
      </c>
      <c r="ML46" s="175">
        <f t="shared" si="103"/>
        <v>0</v>
      </c>
      <c r="MM46" s="176" t="str">
        <f t="shared" si="104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 t="s">
        <v>133</v>
      </c>
      <c r="MY46" s="176" t="str">
        <f t="shared" si="105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41"/>
        <v xml:space="preserve"> </v>
      </c>
      <c r="NH46" s="175">
        <f t="shared" si="107"/>
        <v>0</v>
      </c>
      <c r="NI46" s="176" t="str">
        <f t="shared" si="108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 t="s">
        <v>133</v>
      </c>
      <c r="NU46" s="176" t="str">
        <f t="shared" si="109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42"/>
        <v xml:space="preserve"> </v>
      </c>
      <c r="OD46" s="175">
        <f t="shared" si="111"/>
        <v>0</v>
      </c>
      <c r="OE46" s="176" t="str">
        <f t="shared" si="112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 t="s">
        <v>133</v>
      </c>
      <c r="OQ46" s="176" t="str">
        <f t="shared" si="113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43"/>
        <v xml:space="preserve"> </v>
      </c>
      <c r="OZ46" s="175">
        <f t="shared" si="115"/>
        <v>0</v>
      </c>
      <c r="PA46" s="176" t="str">
        <f t="shared" si="116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 t="s">
        <v>133</v>
      </c>
      <c r="PM46" s="176" t="str">
        <f t="shared" si="117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44"/>
        <v xml:space="preserve"> </v>
      </c>
      <c r="PV46" s="175">
        <f t="shared" si="119"/>
        <v>0</v>
      </c>
      <c r="PW46" s="176" t="str">
        <f t="shared" si="120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 t="s">
        <v>133</v>
      </c>
      <c r="QI46" s="176" t="str">
        <f t="shared" si="121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45"/>
        <v xml:space="preserve"> </v>
      </c>
      <c r="QR46" s="175">
        <f t="shared" si="123"/>
        <v>0</v>
      </c>
      <c r="QS46" s="176" t="str">
        <f t="shared" si="124"/>
        <v xml:space="preserve"> </v>
      </c>
    </row>
    <row r="47" spans="1:461" ht="13.8">
      <c r="A47" s="172">
        <v>9</v>
      </c>
      <c r="B47" s="224">
        <v>9</v>
      </c>
      <c r="C47" s="173" t="str">
        <f>IF(E47=0," ",VLOOKUP(E47,PROTOKOL!$A:$F,6,FALSE))</f>
        <v>VAKUM TEST</v>
      </c>
      <c r="D47" s="43">
        <v>230</v>
      </c>
      <c r="E47" s="43">
        <v>4</v>
      </c>
      <c r="F47" s="43">
        <v>7.5</v>
      </c>
      <c r="G47" s="42">
        <f>IF(E47=0," ",(VLOOKUP(E47,PROTOKOL!$A$1:$E$29,2,FALSE))*F47)</f>
        <v>150</v>
      </c>
      <c r="H47" s="174">
        <f t="shared" si="0"/>
        <v>80</v>
      </c>
      <c r="I47" s="211">
        <f>IF(E47=0," ",VLOOKUP(E47,PROTOKOL!$A:$E,5,FALSE))</f>
        <v>0.44947554687499996</v>
      </c>
      <c r="J47" s="175" t="s">
        <v>133</v>
      </c>
      <c r="K47" s="176">
        <f t="shared" si="42"/>
        <v>35.958043749999995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3"/>
        <v xml:space="preserve"> </v>
      </c>
      <c r="T47" s="175">
        <f t="shared" si="44"/>
        <v>0</v>
      </c>
      <c r="U47" s="176" t="str">
        <f t="shared" si="45"/>
        <v xml:space="preserve"> </v>
      </c>
      <c r="W47" s="172">
        <v>9</v>
      </c>
      <c r="X47" s="224">
        <v>9</v>
      </c>
      <c r="Y47" s="173" t="str">
        <f>IF(AA47=0," ",VLOOKUP(AA47,PROTOKOL!$A:$F,6,FALSE))</f>
        <v>SIZDIRMAZLIK TAMİR</v>
      </c>
      <c r="Z47" s="43">
        <v>120</v>
      </c>
      <c r="AA47" s="43">
        <v>12</v>
      </c>
      <c r="AB47" s="43">
        <v>7.5</v>
      </c>
      <c r="AC47" s="42">
        <f>IF(AA47=0," ",(VLOOKUP(AA47,PROTOKOL!$A$1:$E$29,2,FALSE))*AB47)</f>
        <v>78</v>
      </c>
      <c r="AD47" s="174">
        <f t="shared" si="2"/>
        <v>42</v>
      </c>
      <c r="AE47" s="211">
        <f>IF(AA47=0," ",VLOOKUP(AA47,PROTOKOL!$A:$E,5,FALSE))</f>
        <v>0.8561438988095238</v>
      </c>
      <c r="AF47" s="175" t="s">
        <v>133</v>
      </c>
      <c r="AG47" s="176">
        <f t="shared" si="46"/>
        <v>35.958043750000002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26"/>
        <v xml:space="preserve"> </v>
      </c>
      <c r="AP47" s="175">
        <f t="shared" si="48"/>
        <v>0</v>
      </c>
      <c r="AQ47" s="176" t="str">
        <f t="shared" si="49"/>
        <v xml:space="preserve"> </v>
      </c>
      <c r="AS47" s="172">
        <v>9</v>
      </c>
      <c r="AT47" s="224">
        <v>9</v>
      </c>
      <c r="AU47" s="173" t="str">
        <f>IF(AW47=0," ",VLOOKUP(AW47,PROTOKOL!$A:$F,6,FALSE))</f>
        <v>VAKUM TEST</v>
      </c>
      <c r="AV47" s="43">
        <v>232</v>
      </c>
      <c r="AW47" s="43">
        <v>4</v>
      </c>
      <c r="AX47" s="43">
        <v>7.5</v>
      </c>
      <c r="AY47" s="42">
        <f>IF(AW47=0," ",(VLOOKUP(AW47,PROTOKOL!$A$1:$E$29,2,FALSE))*AX47)</f>
        <v>150</v>
      </c>
      <c r="AZ47" s="174">
        <f t="shared" si="4"/>
        <v>82</v>
      </c>
      <c r="BA47" s="211">
        <f>IF(AW47=0," ",VLOOKUP(AW47,PROTOKOL!$A:$E,5,FALSE))</f>
        <v>0.44947554687499996</v>
      </c>
      <c r="BB47" s="175" t="s">
        <v>133</v>
      </c>
      <c r="BC47" s="176">
        <f t="shared" si="50"/>
        <v>36.856994843749995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27"/>
        <v xml:space="preserve"> </v>
      </c>
      <c r="BL47" s="175">
        <f t="shared" si="52"/>
        <v>0</v>
      </c>
      <c r="BM47" s="176" t="str">
        <f t="shared" si="53"/>
        <v xml:space="preserve"> </v>
      </c>
      <c r="BO47" s="172">
        <v>9</v>
      </c>
      <c r="BP47" s="224">
        <v>9</v>
      </c>
      <c r="BQ47" s="173" t="str">
        <f>IF(BS47=0," ",VLOOKUP(BS47,PROTOKOL!$A:$F,6,FALSE))</f>
        <v>WNZL. LAV. VE DUV. ASMA KLZ</v>
      </c>
      <c r="BR47" s="43">
        <v>200</v>
      </c>
      <c r="BS47" s="43">
        <v>1</v>
      </c>
      <c r="BT47" s="43">
        <v>7</v>
      </c>
      <c r="BU47" s="42">
        <f>IF(BS47=0," ",(VLOOKUP(BS47,PROTOKOL!$A$1:$E$29,2,FALSE))*BT47)</f>
        <v>134.4</v>
      </c>
      <c r="BV47" s="174">
        <f t="shared" si="6"/>
        <v>65.599999999999994</v>
      </c>
      <c r="BW47" s="211">
        <f>IF(BS47=0," ",VLOOKUP(BS47,PROTOKOL!$A:$E,5,FALSE))</f>
        <v>0.4731321546052632</v>
      </c>
      <c r="BX47" s="175" t="s">
        <v>133</v>
      </c>
      <c r="BY47" s="176">
        <f t="shared" si="54"/>
        <v>31.037469342105265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28"/>
        <v xml:space="preserve"> </v>
      </c>
      <c r="CH47" s="175">
        <f t="shared" si="56"/>
        <v>0</v>
      </c>
      <c r="CI47" s="176" t="str">
        <f t="shared" si="57"/>
        <v xml:space="preserve"> </v>
      </c>
      <c r="CK47" s="172">
        <v>9</v>
      </c>
      <c r="CL47" s="224">
        <v>9</v>
      </c>
      <c r="CM47" s="173" t="str">
        <f>IF(CO47=0," ",VLOOKUP(CO47,PROTOKOL!$A:$F,6,FALSE))</f>
        <v>DEPO ÜRÜN KONTROL</v>
      </c>
      <c r="CN47" s="43">
        <v>1</v>
      </c>
      <c r="CO47" s="43">
        <v>24</v>
      </c>
      <c r="CP47" s="43">
        <v>7.5</v>
      </c>
      <c r="CQ47" s="42">
        <f>IF(CO47=0," ",(VLOOKUP(CO47,PROTOKOL!$A$1:$E$29,2,FALSE))*CP47)</f>
        <v>0</v>
      </c>
      <c r="CR47" s="174">
        <f t="shared" si="8"/>
        <v>1</v>
      </c>
      <c r="CS47" s="211">
        <f>IF(CO47=0," ",VLOOKUP(CO47,PROTOKOL!$A:$E,5,FALSE))</f>
        <v>32.702203892228518</v>
      </c>
      <c r="CT47" s="175" t="s">
        <v>133</v>
      </c>
      <c r="CU47" s="176">
        <f>IF(CO47=0," ",(CS47*CR47))/7.5*7.5</f>
        <v>32.702203892228518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29"/>
        <v xml:space="preserve"> </v>
      </c>
      <c r="DD47" s="175">
        <f t="shared" si="60"/>
        <v>0</v>
      </c>
      <c r="DE47" s="176" t="str">
        <f t="shared" si="61"/>
        <v xml:space="preserve"> </v>
      </c>
      <c r="DG47" s="172">
        <v>9</v>
      </c>
      <c r="DH47" s="224">
        <v>9</v>
      </c>
      <c r="DI47" s="173" t="str">
        <f>IF(DK47=0," ",VLOOKUP(DK47,PROTOKOL!$A:$F,6,FALSE))</f>
        <v>SIZDIRMAZLIK TAMİR</v>
      </c>
      <c r="DJ47" s="43">
        <v>120</v>
      </c>
      <c r="DK47" s="43">
        <v>12</v>
      </c>
      <c r="DL47" s="43">
        <v>7.5</v>
      </c>
      <c r="DM47" s="42">
        <f>IF(DK47=0," ",(VLOOKUP(DK47,PROTOKOL!$A$1:$E$29,2,FALSE))*DL47)</f>
        <v>78</v>
      </c>
      <c r="DN47" s="174">
        <f t="shared" si="10"/>
        <v>42</v>
      </c>
      <c r="DO47" s="211">
        <f>IF(DK47=0," ",VLOOKUP(DK47,PROTOKOL!$A:$E,5,FALSE))</f>
        <v>0.8561438988095238</v>
      </c>
      <c r="DP47" s="175" t="s">
        <v>133</v>
      </c>
      <c r="DQ47" s="176">
        <f t="shared" si="62"/>
        <v>35.958043750000002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30"/>
        <v xml:space="preserve"> </v>
      </c>
      <c r="DZ47" s="175">
        <f t="shared" si="64"/>
        <v>0</v>
      </c>
      <c r="EA47" s="176" t="str">
        <f t="shared" si="65"/>
        <v xml:space="preserve"> </v>
      </c>
      <c r="EC47" s="172">
        <v>9</v>
      </c>
      <c r="ED47" s="224">
        <v>9</v>
      </c>
      <c r="EE47" s="173" t="str">
        <f>IF(EG47=0," ",VLOOKUP(EG47,PROTOKOL!$A:$F,6,FALSE))</f>
        <v>SIZDIRMAZLIK TAMİR</v>
      </c>
      <c r="EF47" s="43">
        <v>100</v>
      </c>
      <c r="EG47" s="43">
        <v>12</v>
      </c>
      <c r="EH47" s="43">
        <v>6</v>
      </c>
      <c r="EI47" s="42">
        <f>IF(EG47=0," ",(VLOOKUP(EG47,PROTOKOL!$A$1:$E$29,2,FALSE))*EH47)</f>
        <v>62.400000000000006</v>
      </c>
      <c r="EJ47" s="174">
        <f t="shared" si="12"/>
        <v>37.599999999999994</v>
      </c>
      <c r="EK47" s="211">
        <f>IF(EG47=0," ",VLOOKUP(EG47,PROTOKOL!$A:$E,5,FALSE))</f>
        <v>0.8561438988095238</v>
      </c>
      <c r="EL47" s="175" t="s">
        <v>133</v>
      </c>
      <c r="EM47" s="176">
        <f t="shared" si="66"/>
        <v>32.19101059523809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31"/>
        <v xml:space="preserve"> </v>
      </c>
      <c r="EV47" s="175">
        <f t="shared" si="68"/>
        <v>0</v>
      </c>
      <c r="EW47" s="176" t="str">
        <f t="shared" si="69"/>
        <v xml:space="preserve"> </v>
      </c>
      <c r="EY47" s="172">
        <v>9</v>
      </c>
      <c r="EZ47" s="224">
        <v>9</v>
      </c>
      <c r="FA47" s="173" t="str">
        <f>IF(FC47=0," ",VLOOKUP(FC47,PROTOKOL!$A:$F,6,FALSE))</f>
        <v>VAKUM TEST</v>
      </c>
      <c r="FB47" s="43">
        <v>47</v>
      </c>
      <c r="FC47" s="43">
        <v>4</v>
      </c>
      <c r="FD47" s="43">
        <v>1.5</v>
      </c>
      <c r="FE47" s="42">
        <f>IF(FC47=0," ",(VLOOKUP(FC47,PROTOKOL!$A$1:$E$29,2,FALSE))*FD47)</f>
        <v>30</v>
      </c>
      <c r="FF47" s="174">
        <f t="shared" si="14"/>
        <v>17</v>
      </c>
      <c r="FG47" s="211">
        <f>IF(FC47=0," ",VLOOKUP(FC47,PROTOKOL!$A:$E,5,FALSE))</f>
        <v>0.44947554687499996</v>
      </c>
      <c r="FH47" s="175" t="s">
        <v>133</v>
      </c>
      <c r="FI47" s="176">
        <f t="shared" si="70"/>
        <v>7.6410842968749995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32"/>
        <v xml:space="preserve"> </v>
      </c>
      <c r="FR47" s="175">
        <f t="shared" si="72"/>
        <v>0</v>
      </c>
      <c r="FS47" s="176" t="str">
        <f t="shared" si="73"/>
        <v xml:space="preserve"> </v>
      </c>
      <c r="FU47" s="172">
        <v>9</v>
      </c>
      <c r="FV47" s="224">
        <v>9</v>
      </c>
      <c r="FW47" s="173" t="str">
        <f>IF(FY47=0," ",VLOOKUP(FY47,PROTOKOL!$A:$F,6,FALSE))</f>
        <v>PERDE KESME SULU SİST.</v>
      </c>
      <c r="FX47" s="43">
        <v>93</v>
      </c>
      <c r="FY47" s="43">
        <v>8</v>
      </c>
      <c r="FZ47" s="43">
        <v>4.5</v>
      </c>
      <c r="GA47" s="42">
        <f>IF(FY47=0," ",(VLOOKUP(FY47,PROTOKOL!$A$1:$E$29,2,FALSE))*FZ47)</f>
        <v>58.8</v>
      </c>
      <c r="GB47" s="174">
        <f t="shared" si="16"/>
        <v>34.200000000000003</v>
      </c>
      <c r="GC47" s="211">
        <f>IF(FY47=0," ",VLOOKUP(FY47,PROTOKOL!$A:$E,5,FALSE))</f>
        <v>0.69150084134615386</v>
      </c>
      <c r="GD47" s="175" t="s">
        <v>133</v>
      </c>
      <c r="GE47" s="176">
        <f t="shared" si="74"/>
        <v>23.649328774038462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33"/>
        <v xml:space="preserve"> </v>
      </c>
      <c r="GN47" s="175">
        <f t="shared" si="76"/>
        <v>0</v>
      </c>
      <c r="GO47" s="176" t="str">
        <f t="shared" si="77"/>
        <v xml:space="preserve"> </v>
      </c>
      <c r="GQ47" s="172">
        <v>9</v>
      </c>
      <c r="GR47" s="224">
        <v>9</v>
      </c>
      <c r="GS47" s="173" t="str">
        <f>IF(GU47=0," ",VLOOKUP(GU47,PROTOKOL!$A:$F,6,FALSE))</f>
        <v>VAKUM TEST</v>
      </c>
      <c r="GT47" s="43">
        <v>46</v>
      </c>
      <c r="GU47" s="43">
        <v>4</v>
      </c>
      <c r="GV47" s="43">
        <v>1.5</v>
      </c>
      <c r="GW47" s="42">
        <f>IF(GU47=0," ",(VLOOKUP(GU47,PROTOKOL!$A$1:$E$29,2,FALSE))*GV47)</f>
        <v>30</v>
      </c>
      <c r="GX47" s="174">
        <f t="shared" si="18"/>
        <v>16</v>
      </c>
      <c r="GY47" s="211">
        <f>IF(GU47=0," ",VLOOKUP(GU47,PROTOKOL!$A:$E,5,FALSE))</f>
        <v>0.44947554687499996</v>
      </c>
      <c r="GZ47" s="175" t="s">
        <v>133</v>
      </c>
      <c r="HA47" s="176">
        <f t="shared" si="78"/>
        <v>7.1916087499999994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34"/>
        <v xml:space="preserve"> </v>
      </c>
      <c r="HJ47" s="175">
        <f t="shared" si="80"/>
        <v>0</v>
      </c>
      <c r="HK47" s="176" t="str">
        <f t="shared" si="81"/>
        <v xml:space="preserve"> </v>
      </c>
      <c r="HM47" s="172">
        <v>9</v>
      </c>
      <c r="HN47" s="224">
        <v>9</v>
      </c>
      <c r="HO47" s="173" t="str">
        <f>IF(HQ47=0," ",VLOOKUP(HQ47,PROTOKOL!$A:$F,6,FALSE))</f>
        <v>VAKUM TEST</v>
      </c>
      <c r="HP47" s="43">
        <v>236</v>
      </c>
      <c r="HQ47" s="43">
        <v>4</v>
      </c>
      <c r="HR47" s="43">
        <v>7.5</v>
      </c>
      <c r="HS47" s="42">
        <f>IF(HQ47=0," ",(VLOOKUP(HQ47,PROTOKOL!$A$1:$E$29,2,FALSE))*HR47)</f>
        <v>150</v>
      </c>
      <c r="HT47" s="174">
        <f t="shared" si="20"/>
        <v>86</v>
      </c>
      <c r="HU47" s="211">
        <f>IF(HQ47=0," ",VLOOKUP(HQ47,PROTOKOL!$A:$E,5,FALSE))</f>
        <v>0.44947554687499996</v>
      </c>
      <c r="HV47" s="175" t="s">
        <v>133</v>
      </c>
      <c r="HW47" s="176">
        <f t="shared" si="82"/>
        <v>38.654897031249995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35"/>
        <v xml:space="preserve"> </v>
      </c>
      <c r="IF47" s="175">
        <f t="shared" si="84"/>
        <v>0</v>
      </c>
      <c r="IG47" s="176" t="str">
        <f t="shared" si="85"/>
        <v xml:space="preserve"> </v>
      </c>
      <c r="II47" s="172">
        <v>9</v>
      </c>
      <c r="IJ47" s="224">
        <v>9</v>
      </c>
      <c r="IK47" s="173" t="str">
        <f>IF(IM47=0," ",VLOOKUP(IM47,PROTOKOL!$A:$F,6,FALSE))</f>
        <v>VAKUM TEST</v>
      </c>
      <c r="IL47" s="43">
        <v>23</v>
      </c>
      <c r="IM47" s="43">
        <v>4</v>
      </c>
      <c r="IN47" s="43">
        <v>0.5</v>
      </c>
      <c r="IO47" s="42">
        <f>IF(IM47=0," ",(VLOOKUP(IM47,PROTOKOL!$A$1:$E$29,2,FALSE))*IN47)</f>
        <v>10</v>
      </c>
      <c r="IP47" s="174">
        <f t="shared" si="22"/>
        <v>13</v>
      </c>
      <c r="IQ47" s="211">
        <f>IF(IM47=0," ",VLOOKUP(IM47,PROTOKOL!$A:$E,5,FALSE))</f>
        <v>0.44947554687499996</v>
      </c>
      <c r="IR47" s="175" t="s">
        <v>133</v>
      </c>
      <c r="IS47" s="176">
        <f t="shared" si="86"/>
        <v>5.8431821093749994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36"/>
        <v xml:space="preserve"> </v>
      </c>
      <c r="JB47" s="175">
        <f t="shared" si="88"/>
        <v>0</v>
      </c>
      <c r="JC47" s="176" t="str">
        <f t="shared" si="89"/>
        <v xml:space="preserve"> </v>
      </c>
      <c r="JE47" s="172">
        <v>9</v>
      </c>
      <c r="JF47" s="224">
        <v>9</v>
      </c>
      <c r="JG47" s="173" t="str">
        <f>IF(JI47=0," ",VLOOKUP(JI47,PROTOKOL!$A:$F,6,FALSE))</f>
        <v>PANTOGRAF LAVABO TAŞLAMA</v>
      </c>
      <c r="JH47" s="43">
        <v>100</v>
      </c>
      <c r="JI47" s="43">
        <v>9</v>
      </c>
      <c r="JJ47" s="43">
        <v>7.5</v>
      </c>
      <c r="JK47" s="42">
        <f>IF(JI47=0," ",(VLOOKUP(JI47,PROTOKOL!$A$1:$E$29,2,FALSE))*JJ47)</f>
        <v>65</v>
      </c>
      <c r="JL47" s="174">
        <f t="shared" si="24"/>
        <v>35</v>
      </c>
      <c r="JM47" s="211">
        <f>IF(JI47=0," ",VLOOKUP(JI47,PROTOKOL!$A:$E,5,FALSE))</f>
        <v>1.0273726785714283</v>
      </c>
      <c r="JN47" s="175" t="s">
        <v>133</v>
      </c>
      <c r="JO47" s="176">
        <f t="shared" si="90"/>
        <v>35.958043749999995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37"/>
        <v xml:space="preserve"> </v>
      </c>
      <c r="JX47" s="175">
        <f t="shared" si="92"/>
        <v>0</v>
      </c>
      <c r="JY47" s="176" t="str">
        <f t="shared" si="93"/>
        <v xml:space="preserve"> </v>
      </c>
      <c r="KA47" s="172">
        <v>9</v>
      </c>
      <c r="KB47" s="224">
        <v>9</v>
      </c>
      <c r="KC47" s="173" t="str">
        <f>IF(KE47=0," ",VLOOKUP(KE47,PROTOKOL!$A:$F,6,FALSE))</f>
        <v>VAKUM TEST</v>
      </c>
      <c r="KD47" s="43">
        <v>176</v>
      </c>
      <c r="KE47" s="43">
        <v>4</v>
      </c>
      <c r="KF47" s="43">
        <v>5.5</v>
      </c>
      <c r="KG47" s="42">
        <f>IF(KE47=0," ",(VLOOKUP(KE47,PROTOKOL!$A$1:$E$29,2,FALSE))*KF47)</f>
        <v>110</v>
      </c>
      <c r="KH47" s="174">
        <f t="shared" si="26"/>
        <v>66</v>
      </c>
      <c r="KI47" s="211">
        <f>IF(KE47=0," ",VLOOKUP(KE47,PROTOKOL!$A:$E,5,FALSE))</f>
        <v>0.44947554687499996</v>
      </c>
      <c r="KJ47" s="175" t="s">
        <v>133</v>
      </c>
      <c r="KK47" s="176">
        <f t="shared" si="125"/>
        <v>29.665386093749998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38"/>
        <v xml:space="preserve"> </v>
      </c>
      <c r="KT47" s="175">
        <f t="shared" si="95"/>
        <v>0</v>
      </c>
      <c r="KU47" s="176" t="str">
        <f t="shared" si="96"/>
        <v xml:space="preserve"> </v>
      </c>
      <c r="KW47" s="172">
        <v>9</v>
      </c>
      <c r="KX47" s="224">
        <v>9</v>
      </c>
      <c r="KY47" s="173" t="str">
        <f>IF(LA47=0," ",VLOOKUP(LA47,PROTOKOL!$A:$F,6,FALSE))</f>
        <v>VAKUM TEST</v>
      </c>
      <c r="KZ47" s="43">
        <v>236</v>
      </c>
      <c r="LA47" s="43">
        <v>4</v>
      </c>
      <c r="LB47" s="43">
        <v>7.5</v>
      </c>
      <c r="LC47" s="42">
        <f>IF(LA47=0," ",(VLOOKUP(LA47,PROTOKOL!$A$1:$E$29,2,FALSE))*LB47)</f>
        <v>150</v>
      </c>
      <c r="LD47" s="174">
        <f t="shared" si="28"/>
        <v>86</v>
      </c>
      <c r="LE47" s="211">
        <f>IF(LA47=0," ",VLOOKUP(LA47,PROTOKOL!$A:$E,5,FALSE))</f>
        <v>0.44947554687499996</v>
      </c>
      <c r="LF47" s="175" t="s">
        <v>133</v>
      </c>
      <c r="LG47" s="176">
        <f t="shared" si="97"/>
        <v>38.654897031249995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39"/>
        <v xml:space="preserve"> </v>
      </c>
      <c r="LP47" s="175">
        <f t="shared" si="99"/>
        <v>0</v>
      </c>
      <c r="LQ47" s="176" t="str">
        <f t="shared" si="100"/>
        <v xml:space="preserve"> </v>
      </c>
      <c r="LS47" s="172">
        <v>9</v>
      </c>
      <c r="LT47" s="224">
        <v>9</v>
      </c>
      <c r="LU47" s="173" t="str">
        <f>IF(LW47=0," ",VLOOKUP(LW47,PROTOKOL!$A:$F,6,FALSE))</f>
        <v>PANTOGRAF LAVABO TAŞLAMA</v>
      </c>
      <c r="LV47" s="43">
        <v>102</v>
      </c>
      <c r="LW47" s="43">
        <v>9</v>
      </c>
      <c r="LX47" s="43">
        <v>7.5</v>
      </c>
      <c r="LY47" s="42">
        <f>IF(LW47=0," ",(VLOOKUP(LW47,PROTOKOL!$A$1:$E$29,2,FALSE))*LX47)</f>
        <v>65</v>
      </c>
      <c r="LZ47" s="174">
        <f t="shared" si="30"/>
        <v>37</v>
      </c>
      <c r="MA47" s="211">
        <f>IF(LW47=0," ",VLOOKUP(LW47,PROTOKOL!$A:$E,5,FALSE))</f>
        <v>1.0273726785714283</v>
      </c>
      <c r="MB47" s="175" t="s">
        <v>133</v>
      </c>
      <c r="MC47" s="176">
        <f t="shared" si="101"/>
        <v>38.012789107142851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40"/>
        <v xml:space="preserve"> </v>
      </c>
      <c r="ML47" s="175">
        <f t="shared" si="103"/>
        <v>0</v>
      </c>
      <c r="MM47" s="176" t="str">
        <f t="shared" si="104"/>
        <v xml:space="preserve"> </v>
      </c>
      <c r="MO47" s="172">
        <v>9</v>
      </c>
      <c r="MP47" s="224">
        <v>9</v>
      </c>
      <c r="MQ47" s="173" t="str">
        <f>IF(MS47=0," ",VLOOKUP(MS47,PROTOKOL!$A:$F,6,FALSE))</f>
        <v>PANTOGRAF LAVABO TAŞLAMA</v>
      </c>
      <c r="MR47" s="43">
        <v>93</v>
      </c>
      <c r="MS47" s="43">
        <v>9</v>
      </c>
      <c r="MT47" s="43">
        <v>7.5</v>
      </c>
      <c r="MU47" s="42">
        <f>IF(MS47=0," ",(VLOOKUP(MS47,PROTOKOL!$A$1:$E$29,2,FALSE))*MT47)</f>
        <v>65</v>
      </c>
      <c r="MV47" s="174">
        <f t="shared" si="32"/>
        <v>28</v>
      </c>
      <c r="MW47" s="211">
        <f>IF(MS47=0," ",VLOOKUP(MS47,PROTOKOL!$A:$E,5,FALSE))</f>
        <v>1.0273726785714283</v>
      </c>
      <c r="MX47" s="175" t="s">
        <v>133</v>
      </c>
      <c r="MY47" s="176">
        <f t="shared" si="105"/>
        <v>28.766434999999994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41"/>
        <v xml:space="preserve"> </v>
      </c>
      <c r="NH47" s="175">
        <f t="shared" si="107"/>
        <v>0</v>
      </c>
      <c r="NI47" s="176" t="str">
        <f t="shared" si="108"/>
        <v xml:space="preserve"> </v>
      </c>
      <c r="NK47" s="172">
        <v>9</v>
      </c>
      <c r="NL47" s="224">
        <v>9</v>
      </c>
      <c r="NM47" s="173" t="str">
        <f>IF(NO47=0," ",VLOOKUP(NO47,PROTOKOL!$A:$F,6,FALSE))</f>
        <v>WNZL. LAV. VE DUV. ASMA KLZ</v>
      </c>
      <c r="NN47" s="43">
        <v>286</v>
      </c>
      <c r="NO47" s="43">
        <v>1</v>
      </c>
      <c r="NP47" s="43">
        <v>7.5</v>
      </c>
      <c r="NQ47" s="42">
        <f>IF(NO47=0," ",(VLOOKUP(NO47,PROTOKOL!$A$1:$E$29,2,FALSE))*NP47)</f>
        <v>144</v>
      </c>
      <c r="NR47" s="174">
        <f t="shared" si="34"/>
        <v>142</v>
      </c>
      <c r="NS47" s="211">
        <f>IF(NO47=0," ",VLOOKUP(NO47,PROTOKOL!$A:$E,5,FALSE))</f>
        <v>0.4731321546052632</v>
      </c>
      <c r="NT47" s="175" t="s">
        <v>133</v>
      </c>
      <c r="NU47" s="176">
        <f t="shared" si="109"/>
        <v>67.184765953947377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42"/>
        <v xml:space="preserve"> </v>
      </c>
      <c r="OD47" s="175">
        <f t="shared" si="111"/>
        <v>0</v>
      </c>
      <c r="OE47" s="176" t="str">
        <f t="shared" si="112"/>
        <v xml:space="preserve"> </v>
      </c>
      <c r="OG47" s="172">
        <v>9</v>
      </c>
      <c r="OH47" s="224">
        <v>9</v>
      </c>
      <c r="OI47" s="173" t="str">
        <f>IF(OK47=0," ",VLOOKUP(OK47,PROTOKOL!$A:$F,6,FALSE))</f>
        <v>VAKUM TEST</v>
      </c>
      <c r="OJ47" s="43">
        <v>232</v>
      </c>
      <c r="OK47" s="43">
        <v>4</v>
      </c>
      <c r="OL47" s="43">
        <v>7.5</v>
      </c>
      <c r="OM47" s="42">
        <f>IF(OK47=0," ",(VLOOKUP(OK47,PROTOKOL!$A$1:$E$29,2,FALSE))*OL47)</f>
        <v>150</v>
      </c>
      <c r="ON47" s="174">
        <f t="shared" si="36"/>
        <v>82</v>
      </c>
      <c r="OO47" s="211">
        <f>IF(OK47=0," ",VLOOKUP(OK47,PROTOKOL!$A:$E,5,FALSE))</f>
        <v>0.44947554687499996</v>
      </c>
      <c r="OP47" s="175" t="s">
        <v>133</v>
      </c>
      <c r="OQ47" s="176">
        <f t="shared" si="113"/>
        <v>36.856994843749995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43"/>
        <v xml:space="preserve"> </v>
      </c>
      <c r="OZ47" s="175">
        <f t="shared" si="115"/>
        <v>0</v>
      </c>
      <c r="PA47" s="176" t="str">
        <f t="shared" si="116"/>
        <v xml:space="preserve"> </v>
      </c>
      <c r="PC47" s="172">
        <v>9</v>
      </c>
      <c r="PD47" s="224">
        <v>9</v>
      </c>
      <c r="PE47" s="173" t="str">
        <f>IF(PG47=0," ",VLOOKUP(PG47,PROTOKOL!$A:$F,6,FALSE))</f>
        <v>VAKUM TEST</v>
      </c>
      <c r="PF47" s="43">
        <v>232</v>
      </c>
      <c r="PG47" s="43">
        <v>4</v>
      </c>
      <c r="PH47" s="43">
        <v>7.5</v>
      </c>
      <c r="PI47" s="42">
        <f>IF(PG47=0," ",(VLOOKUP(PG47,PROTOKOL!$A$1:$E$29,2,FALSE))*PH47)</f>
        <v>150</v>
      </c>
      <c r="PJ47" s="174">
        <f t="shared" si="38"/>
        <v>82</v>
      </c>
      <c r="PK47" s="211">
        <f>IF(PG47=0," ",VLOOKUP(PG47,PROTOKOL!$A:$E,5,FALSE))</f>
        <v>0.44947554687499996</v>
      </c>
      <c r="PL47" s="175" t="s">
        <v>133</v>
      </c>
      <c r="PM47" s="176">
        <f t="shared" si="117"/>
        <v>36.856994843749995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44"/>
        <v xml:space="preserve"> </v>
      </c>
      <c r="PV47" s="175">
        <f t="shared" si="119"/>
        <v>0</v>
      </c>
      <c r="PW47" s="176" t="str">
        <f t="shared" si="120"/>
        <v xml:space="preserve"> </v>
      </c>
      <c r="PY47" s="172">
        <v>9</v>
      </c>
      <c r="PZ47" s="224">
        <v>9</v>
      </c>
      <c r="QA47" s="173" t="str">
        <f>IF(QC47=0," ",VLOOKUP(QC47,PROTOKOL!$A:$F,6,FALSE))</f>
        <v>PANTOGRAF LAVABO TAŞLAMA</v>
      </c>
      <c r="QB47" s="43">
        <v>100</v>
      </c>
      <c r="QC47" s="43">
        <v>9</v>
      </c>
      <c r="QD47" s="43">
        <v>7.5</v>
      </c>
      <c r="QE47" s="42">
        <f>IF(QC47=0," ",(VLOOKUP(QC47,PROTOKOL!$A$1:$E$29,2,FALSE))*QD47)</f>
        <v>65</v>
      </c>
      <c r="QF47" s="174">
        <f t="shared" si="40"/>
        <v>35</v>
      </c>
      <c r="QG47" s="211">
        <f>IF(QC47=0," ",VLOOKUP(QC47,PROTOKOL!$A:$E,5,FALSE))</f>
        <v>1.0273726785714283</v>
      </c>
      <c r="QH47" s="175" t="s">
        <v>133</v>
      </c>
      <c r="QI47" s="176">
        <f t="shared" si="121"/>
        <v>35.958043749999995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45"/>
        <v xml:space="preserve"> </v>
      </c>
      <c r="QR47" s="175">
        <f t="shared" si="123"/>
        <v>0</v>
      </c>
      <c r="QS47" s="176" t="str">
        <f t="shared" si="124"/>
        <v xml:space="preserve"> </v>
      </c>
    </row>
    <row r="48" spans="1:461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 t="s">
        <v>133</v>
      </c>
      <c r="K48" s="176" t="str">
        <f t="shared" si="42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3"/>
        <v xml:space="preserve"> </v>
      </c>
      <c r="T48" s="175">
        <f t="shared" si="44"/>
        <v>0</v>
      </c>
      <c r="U48" s="176" t="str">
        <f t="shared" si="45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 t="s">
        <v>133</v>
      </c>
      <c r="AG48" s="176" t="str">
        <f t="shared" si="46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26"/>
        <v xml:space="preserve"> </v>
      </c>
      <c r="AP48" s="175">
        <f t="shared" si="48"/>
        <v>0</v>
      </c>
      <c r="AQ48" s="176" t="str">
        <f t="shared" si="49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 t="s">
        <v>133</v>
      </c>
      <c r="BC48" s="176" t="str">
        <f t="shared" si="50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27"/>
        <v xml:space="preserve"> </v>
      </c>
      <c r="BL48" s="175">
        <f t="shared" si="52"/>
        <v>0</v>
      </c>
      <c r="BM48" s="176" t="str">
        <f t="shared" si="53"/>
        <v xml:space="preserve"> </v>
      </c>
      <c r="BO48" s="172">
        <v>9</v>
      </c>
      <c r="BP48" s="225"/>
      <c r="BQ48" s="173" t="str">
        <f>IF(BS48=0," ",VLOOKUP(BS48,PROTOKOL!$A:$F,6,FALSE))</f>
        <v>TEMİZLİK</v>
      </c>
      <c r="BR48" s="43">
        <v>1</v>
      </c>
      <c r="BS48" s="43">
        <v>29</v>
      </c>
      <c r="BT48" s="43">
        <v>0.5</v>
      </c>
      <c r="BU48" s="42" t="e">
        <f>IF(BS48=0," ",(VLOOKUP(BS48,PROTOKOL!$A$1:$E$29,2,FALSE))*BT48)</f>
        <v>#N/A</v>
      </c>
      <c r="BV48" s="174" t="e">
        <f t="shared" si="6"/>
        <v>#N/A</v>
      </c>
      <c r="BW48" s="211">
        <f>IF(BS48=0," ",VLOOKUP(BS48,PROTOKOL!$A:$E,5,FALSE))</f>
        <v>0</v>
      </c>
      <c r="BX48" s="175" t="s">
        <v>133</v>
      </c>
      <c r="BY48" s="176" t="e">
        <f>IF(BS48=0," ",(BW48*BV48))/7.5*0.5</f>
        <v>#N/A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28"/>
        <v xml:space="preserve"> </v>
      </c>
      <c r="CH48" s="175">
        <f t="shared" si="56"/>
        <v>0</v>
      </c>
      <c r="CI48" s="176" t="str">
        <f t="shared" si="57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 t="s">
        <v>133</v>
      </c>
      <c r="CU48" s="176" t="str">
        <f t="shared" si="58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29"/>
        <v xml:space="preserve"> </v>
      </c>
      <c r="DD48" s="175">
        <f t="shared" si="60"/>
        <v>0</v>
      </c>
      <c r="DE48" s="176" t="str">
        <f t="shared" si="61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 t="s">
        <v>133</v>
      </c>
      <c r="DQ48" s="176" t="str">
        <f t="shared" si="62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30"/>
        <v xml:space="preserve"> </v>
      </c>
      <c r="DZ48" s="175">
        <f t="shared" si="64"/>
        <v>0</v>
      </c>
      <c r="EA48" s="176" t="str">
        <f t="shared" si="65"/>
        <v xml:space="preserve"> </v>
      </c>
      <c r="EC48" s="172">
        <v>9</v>
      </c>
      <c r="ED48" s="225"/>
      <c r="EE48" s="173" t="str">
        <f>IF(EG48=0," ",VLOOKUP(EG48,PROTOKOL!$A:$F,6,FALSE))</f>
        <v>ÜRÜN KONTROL</v>
      </c>
      <c r="EF48" s="43">
        <v>1</v>
      </c>
      <c r="EG48" s="43">
        <v>20</v>
      </c>
      <c r="EH48" s="43">
        <v>1.5</v>
      </c>
      <c r="EI48" s="42">
        <f>IF(EG48=0," ",(VLOOKUP(EG48,PROTOKOL!$A$1:$E$29,2,FALSE))*EH48)</f>
        <v>0</v>
      </c>
      <c r="EJ48" s="174">
        <f t="shared" si="12"/>
        <v>1</v>
      </c>
      <c r="EK48" s="211">
        <f>IF(EG48=0," ",VLOOKUP(EG48,PROTOKOL!$A:$E,5,FALSE))</f>
        <v>32.702203892228518</v>
      </c>
      <c r="EL48" s="175" t="s">
        <v>133</v>
      </c>
      <c r="EM48" s="176">
        <f>IF(EG48=0," ",(EK48*EJ48))/7.5*1.5</f>
        <v>6.5404407784457028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31"/>
        <v xml:space="preserve"> </v>
      </c>
      <c r="EV48" s="175">
        <f t="shared" si="68"/>
        <v>0</v>
      </c>
      <c r="EW48" s="176" t="str">
        <f t="shared" si="69"/>
        <v xml:space="preserve"> </v>
      </c>
      <c r="EY48" s="172">
        <v>9</v>
      </c>
      <c r="EZ48" s="225"/>
      <c r="FA48" s="173" t="str">
        <f>IF(FC48=0," ",VLOOKUP(FC48,PROTOKOL!$A:$F,6,FALSE))</f>
        <v>PERDE KESME SULU SİST.</v>
      </c>
      <c r="FB48" s="43">
        <v>90</v>
      </c>
      <c r="FC48" s="43">
        <v>8</v>
      </c>
      <c r="FD48" s="43">
        <v>4.5</v>
      </c>
      <c r="FE48" s="42">
        <f>IF(FC48=0," ",(VLOOKUP(FC48,PROTOKOL!$A$1:$E$29,2,FALSE))*FD48)</f>
        <v>58.8</v>
      </c>
      <c r="FF48" s="174">
        <f t="shared" si="14"/>
        <v>31.200000000000003</v>
      </c>
      <c r="FG48" s="211">
        <f>IF(FC48=0," ",VLOOKUP(FC48,PROTOKOL!$A:$E,5,FALSE))</f>
        <v>0.69150084134615386</v>
      </c>
      <c r="FH48" s="175" t="s">
        <v>133</v>
      </c>
      <c r="FI48" s="176">
        <f t="shared" si="70"/>
        <v>21.574826250000001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32"/>
        <v xml:space="preserve"> </v>
      </c>
      <c r="FR48" s="175">
        <f t="shared" si="72"/>
        <v>0</v>
      </c>
      <c r="FS48" s="176" t="str">
        <f t="shared" si="73"/>
        <v xml:space="preserve"> </v>
      </c>
      <c r="FU48" s="172">
        <v>9</v>
      </c>
      <c r="FV48" s="225"/>
      <c r="FW48" s="173" t="str">
        <f>IF(FY48=0," ",VLOOKUP(FY48,PROTOKOL!$A:$F,6,FALSE))</f>
        <v>SIZDIRMAZLIK TAMİR</v>
      </c>
      <c r="FX48" s="43">
        <v>64</v>
      </c>
      <c r="FY48" s="43">
        <v>12</v>
      </c>
      <c r="FZ48" s="43">
        <v>3</v>
      </c>
      <c r="GA48" s="42">
        <f>IF(FY48=0," ",(VLOOKUP(FY48,PROTOKOL!$A$1:$E$29,2,FALSE))*FZ48)</f>
        <v>31.200000000000003</v>
      </c>
      <c r="GB48" s="174">
        <f t="shared" si="16"/>
        <v>32.799999999999997</v>
      </c>
      <c r="GC48" s="211">
        <f>IF(FY48=0," ",VLOOKUP(FY48,PROTOKOL!$A:$E,5,FALSE))</f>
        <v>0.8561438988095238</v>
      </c>
      <c r="GD48" s="175" t="s">
        <v>133</v>
      </c>
      <c r="GE48" s="176">
        <f t="shared" si="74"/>
        <v>28.081519880952378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33"/>
        <v xml:space="preserve"> </v>
      </c>
      <c r="GN48" s="175">
        <f t="shared" si="76"/>
        <v>0</v>
      </c>
      <c r="GO48" s="176" t="str">
        <f t="shared" si="77"/>
        <v xml:space="preserve"> </v>
      </c>
      <c r="GQ48" s="172">
        <v>9</v>
      </c>
      <c r="GR48" s="225"/>
      <c r="GS48" s="173" t="str">
        <f>IF(GU48=0," ",VLOOKUP(GU48,PROTOKOL!$A:$F,6,FALSE))</f>
        <v>WNZL. LAV. VE DUV. ASMA KLZ</v>
      </c>
      <c r="GT48" s="43">
        <v>166</v>
      </c>
      <c r="GU48" s="43">
        <v>1</v>
      </c>
      <c r="GV48" s="43">
        <v>5.5</v>
      </c>
      <c r="GW48" s="42">
        <f>IF(GU48=0," ",(VLOOKUP(GU48,PROTOKOL!$A$1:$E$29,2,FALSE))*GV48)</f>
        <v>105.6</v>
      </c>
      <c r="GX48" s="174">
        <f t="shared" si="18"/>
        <v>60.400000000000006</v>
      </c>
      <c r="GY48" s="211">
        <f>IF(GU48=0," ",VLOOKUP(GU48,PROTOKOL!$A:$E,5,FALSE))</f>
        <v>0.4731321546052632</v>
      </c>
      <c r="GZ48" s="175" t="s">
        <v>133</v>
      </c>
      <c r="HA48" s="176">
        <f t="shared" si="78"/>
        <v>28.577182138157902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34"/>
        <v xml:space="preserve"> </v>
      </c>
      <c r="HJ48" s="175">
        <f t="shared" si="80"/>
        <v>0</v>
      </c>
      <c r="HK48" s="176" t="str">
        <f t="shared" si="81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 t="s">
        <v>133</v>
      </c>
      <c r="HW48" s="176" t="str">
        <f t="shared" si="82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35"/>
        <v xml:space="preserve"> </v>
      </c>
      <c r="IF48" s="175">
        <f t="shared" si="84"/>
        <v>0</v>
      </c>
      <c r="IG48" s="176" t="str">
        <f t="shared" si="85"/>
        <v xml:space="preserve"> </v>
      </c>
      <c r="II48" s="172">
        <v>9</v>
      </c>
      <c r="IJ48" s="225"/>
      <c r="IK48" s="173" t="str">
        <f>IF(IM48=0," ",VLOOKUP(IM48,PROTOKOL!$A:$F,6,FALSE))</f>
        <v>PERDE KESME SULU SİST.</v>
      </c>
      <c r="IL48" s="43">
        <v>121</v>
      </c>
      <c r="IM48" s="43">
        <v>8</v>
      </c>
      <c r="IN48" s="43">
        <v>6</v>
      </c>
      <c r="IO48" s="42">
        <f>IF(IM48=0," ",(VLOOKUP(IM48,PROTOKOL!$A$1:$E$29,2,FALSE))*IN48)</f>
        <v>78.400000000000006</v>
      </c>
      <c r="IP48" s="174">
        <f t="shared" si="22"/>
        <v>42.599999999999994</v>
      </c>
      <c r="IQ48" s="211">
        <f>IF(IM48=0," ",VLOOKUP(IM48,PROTOKOL!$A:$E,5,FALSE))</f>
        <v>0.69150084134615386</v>
      </c>
      <c r="IR48" s="175" t="s">
        <v>133</v>
      </c>
      <c r="IS48" s="176">
        <f t="shared" si="86"/>
        <v>29.457935841346149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36"/>
        <v xml:space="preserve"> </v>
      </c>
      <c r="JB48" s="175">
        <f t="shared" si="88"/>
        <v>0</v>
      </c>
      <c r="JC48" s="176" t="str">
        <f t="shared" si="89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 t="s">
        <v>133</v>
      </c>
      <c r="JO48" s="176" t="str">
        <f t="shared" si="90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37"/>
        <v xml:space="preserve"> </v>
      </c>
      <c r="JX48" s="175">
        <f t="shared" si="92"/>
        <v>0</v>
      </c>
      <c r="JY48" s="176" t="str">
        <f t="shared" si="93"/>
        <v xml:space="preserve"> </v>
      </c>
      <c r="KA48" s="172">
        <v>9</v>
      </c>
      <c r="KB48" s="225"/>
      <c r="KC48" s="173" t="str">
        <f>IF(KE48=0," ",VLOOKUP(KE48,PROTOKOL!$A:$F,6,FALSE))</f>
        <v>KOKU TESTİ</v>
      </c>
      <c r="KD48" s="43">
        <v>1</v>
      </c>
      <c r="KE48" s="43">
        <v>17</v>
      </c>
      <c r="KF48" s="43">
        <v>2</v>
      </c>
      <c r="KG48" s="42">
        <f>IF(KE48=0," ",(VLOOKUP(KE48,PROTOKOL!$A$1:$E$29,2,FALSE))*KF48)</f>
        <v>0</v>
      </c>
      <c r="KH48" s="174">
        <f t="shared" si="26"/>
        <v>1</v>
      </c>
      <c r="KI48" s="211">
        <f>IF(KE48=0," ",VLOOKUP(KE48,PROTOKOL!$A:$E,5,FALSE))</f>
        <v>36.335782102476131</v>
      </c>
      <c r="KJ48" s="175" t="s">
        <v>133</v>
      </c>
      <c r="KK48" s="176">
        <f>IF(KE48=0," ",(KI48*KH48))/7.5*2</f>
        <v>9.6895418939936349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38"/>
        <v xml:space="preserve"> </v>
      </c>
      <c r="KT48" s="175">
        <f t="shared" si="95"/>
        <v>0</v>
      </c>
      <c r="KU48" s="176" t="str">
        <f t="shared" si="96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 t="s">
        <v>133</v>
      </c>
      <c r="LG48" s="176" t="str">
        <f t="shared" si="97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39"/>
        <v xml:space="preserve"> </v>
      </c>
      <c r="LP48" s="175">
        <f t="shared" si="99"/>
        <v>0</v>
      </c>
      <c r="LQ48" s="176" t="str">
        <f t="shared" si="100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 t="s">
        <v>133</v>
      </c>
      <c r="MC48" s="176" t="str">
        <f t="shared" si="101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40"/>
        <v xml:space="preserve"> </v>
      </c>
      <c r="ML48" s="175">
        <f t="shared" si="103"/>
        <v>0</v>
      </c>
      <c r="MM48" s="176" t="str">
        <f t="shared" si="104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 t="s">
        <v>133</v>
      </c>
      <c r="MY48" s="176" t="str">
        <f t="shared" si="105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41"/>
        <v xml:space="preserve"> </v>
      </c>
      <c r="NH48" s="175">
        <f t="shared" si="107"/>
        <v>0</v>
      </c>
      <c r="NI48" s="176" t="str">
        <f t="shared" si="108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 t="s">
        <v>133</v>
      </c>
      <c r="NU48" s="176" t="str">
        <f t="shared" si="109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42"/>
        <v xml:space="preserve"> </v>
      </c>
      <c r="OD48" s="175">
        <f t="shared" si="111"/>
        <v>0</v>
      </c>
      <c r="OE48" s="176" t="str">
        <f t="shared" si="112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 t="s">
        <v>133</v>
      </c>
      <c r="OQ48" s="176" t="str">
        <f t="shared" si="113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43"/>
        <v xml:space="preserve"> </v>
      </c>
      <c r="OZ48" s="175">
        <f t="shared" si="115"/>
        <v>0</v>
      </c>
      <c r="PA48" s="176" t="str">
        <f t="shared" si="116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 t="s">
        <v>133</v>
      </c>
      <c r="PM48" s="176" t="str">
        <f t="shared" si="117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44"/>
        <v xml:space="preserve"> </v>
      </c>
      <c r="PV48" s="175">
        <f t="shared" si="119"/>
        <v>0</v>
      </c>
      <c r="PW48" s="176" t="str">
        <f t="shared" si="120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 t="s">
        <v>133</v>
      </c>
      <c r="QI48" s="176" t="str">
        <f t="shared" si="121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45"/>
        <v xml:space="preserve"> </v>
      </c>
      <c r="QR48" s="175">
        <f t="shared" si="123"/>
        <v>0</v>
      </c>
      <c r="QS48" s="176" t="str">
        <f t="shared" si="124"/>
        <v xml:space="preserve"> </v>
      </c>
    </row>
    <row r="49" spans="1:461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 t="s">
        <v>133</v>
      </c>
      <c r="K49" s="176" t="str">
        <f t="shared" si="42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3"/>
        <v xml:space="preserve"> </v>
      </c>
      <c r="T49" s="175">
        <f t="shared" si="44"/>
        <v>0</v>
      </c>
      <c r="U49" s="176" t="str">
        <f t="shared" si="45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 t="s">
        <v>133</v>
      </c>
      <c r="AG49" s="176" t="str">
        <f t="shared" si="46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26"/>
        <v xml:space="preserve"> </v>
      </c>
      <c r="AP49" s="175">
        <f t="shared" si="48"/>
        <v>0</v>
      </c>
      <c r="AQ49" s="176" t="str">
        <f t="shared" si="49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 t="s">
        <v>133</v>
      </c>
      <c r="BC49" s="176" t="str">
        <f t="shared" si="50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27"/>
        <v xml:space="preserve"> </v>
      </c>
      <c r="BL49" s="175">
        <f t="shared" si="52"/>
        <v>0</v>
      </c>
      <c r="BM49" s="176" t="str">
        <f t="shared" si="53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 t="s">
        <v>133</v>
      </c>
      <c r="BY49" s="176" t="str">
        <f t="shared" si="54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28"/>
        <v xml:space="preserve"> </v>
      </c>
      <c r="CH49" s="175">
        <f t="shared" si="56"/>
        <v>0</v>
      </c>
      <c r="CI49" s="176" t="str">
        <f t="shared" si="57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 t="s">
        <v>133</v>
      </c>
      <c r="CU49" s="176" t="str">
        <f t="shared" si="58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29"/>
        <v xml:space="preserve"> </v>
      </c>
      <c r="DD49" s="175">
        <f t="shared" si="60"/>
        <v>0</v>
      </c>
      <c r="DE49" s="176" t="str">
        <f t="shared" si="61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 t="s">
        <v>133</v>
      </c>
      <c r="DQ49" s="176" t="str">
        <f t="shared" si="62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30"/>
        <v xml:space="preserve"> </v>
      </c>
      <c r="DZ49" s="175">
        <f t="shared" si="64"/>
        <v>0</v>
      </c>
      <c r="EA49" s="176" t="str">
        <f t="shared" si="65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 t="s">
        <v>133</v>
      </c>
      <c r="EM49" s="176" t="str">
        <f t="shared" si="66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31"/>
        <v xml:space="preserve"> </v>
      </c>
      <c r="EV49" s="175">
        <f t="shared" si="68"/>
        <v>0</v>
      </c>
      <c r="EW49" s="176" t="str">
        <f t="shared" si="69"/>
        <v xml:space="preserve"> </v>
      </c>
      <c r="EY49" s="172">
        <v>9</v>
      </c>
      <c r="EZ49" s="226"/>
      <c r="FA49" s="173" t="str">
        <f>IF(FC49=0," ",VLOOKUP(FC49,PROTOKOL!$A:$F,6,FALSE))</f>
        <v>KOKU TESTİ</v>
      </c>
      <c r="FB49" s="43">
        <v>1</v>
      </c>
      <c r="FC49" s="43">
        <v>17</v>
      </c>
      <c r="FD49" s="43">
        <v>1.5</v>
      </c>
      <c r="FE49" s="42">
        <f>IF(FC49=0," ",(VLOOKUP(FC49,PROTOKOL!$A$1:$E$29,2,FALSE))*FD49)</f>
        <v>0</v>
      </c>
      <c r="FF49" s="174">
        <f t="shared" si="14"/>
        <v>1</v>
      </c>
      <c r="FG49" s="211">
        <f>IF(FC49=0," ",VLOOKUP(FC49,PROTOKOL!$A:$E,5,FALSE))</f>
        <v>36.335782102476131</v>
      </c>
      <c r="FH49" s="175" t="s">
        <v>133</v>
      </c>
      <c r="FI49" s="176">
        <f>IF(FC49=0," ",(FG49*FF49))/7.5*1.5</f>
        <v>7.2671564204952261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32"/>
        <v xml:space="preserve"> </v>
      </c>
      <c r="FR49" s="175">
        <f t="shared" si="72"/>
        <v>0</v>
      </c>
      <c r="FS49" s="176" t="str">
        <f t="shared" si="73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 t="s">
        <v>133</v>
      </c>
      <c r="GE49" s="176" t="str">
        <f t="shared" si="74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33"/>
        <v xml:space="preserve"> </v>
      </c>
      <c r="GN49" s="175">
        <f t="shared" si="76"/>
        <v>0</v>
      </c>
      <c r="GO49" s="176" t="str">
        <f t="shared" si="77"/>
        <v xml:space="preserve"> </v>
      </c>
      <c r="GQ49" s="172">
        <v>9</v>
      </c>
      <c r="GR49" s="226"/>
      <c r="GS49" s="173" t="str">
        <f>IF(GU49=0," ",VLOOKUP(GU49,PROTOKOL!$A:$F,6,FALSE))</f>
        <v>KOKU TESTİ</v>
      </c>
      <c r="GT49" s="43">
        <v>1</v>
      </c>
      <c r="GU49" s="43">
        <v>17</v>
      </c>
      <c r="GV49" s="43">
        <v>0.5</v>
      </c>
      <c r="GW49" s="42">
        <f>IF(GU49=0," ",(VLOOKUP(GU49,PROTOKOL!$A$1:$E$29,2,FALSE))*GV49)</f>
        <v>0</v>
      </c>
      <c r="GX49" s="174">
        <f t="shared" si="18"/>
        <v>1</v>
      </c>
      <c r="GY49" s="211">
        <f>IF(GU49=0," ",VLOOKUP(GU49,PROTOKOL!$A:$E,5,FALSE))</f>
        <v>36.335782102476131</v>
      </c>
      <c r="GZ49" s="175" t="s">
        <v>133</v>
      </c>
      <c r="HA49" s="176">
        <f>IF(GU49=0," ",(GY49*GX49))/7.5*0.5</f>
        <v>2.4223854734984087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34"/>
        <v xml:space="preserve"> </v>
      </c>
      <c r="HJ49" s="175">
        <f t="shared" si="80"/>
        <v>0</v>
      </c>
      <c r="HK49" s="176" t="str">
        <f t="shared" si="81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 t="s">
        <v>133</v>
      </c>
      <c r="HW49" s="176" t="str">
        <f t="shared" si="82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35"/>
        <v xml:space="preserve"> </v>
      </c>
      <c r="IF49" s="175">
        <f t="shared" si="84"/>
        <v>0</v>
      </c>
      <c r="IG49" s="176" t="str">
        <f t="shared" si="85"/>
        <v xml:space="preserve"> </v>
      </c>
      <c r="II49" s="172">
        <v>9</v>
      </c>
      <c r="IJ49" s="226"/>
      <c r="IK49" s="173" t="str">
        <f>IF(IM49=0," ",VLOOKUP(IM49,PROTOKOL!$A:$F,6,FALSE))</f>
        <v>KOKU TESTİ</v>
      </c>
      <c r="IL49" s="43">
        <v>1</v>
      </c>
      <c r="IM49" s="43">
        <v>17</v>
      </c>
      <c r="IN49" s="43">
        <v>1</v>
      </c>
      <c r="IO49" s="42">
        <f>IF(IM49=0," ",(VLOOKUP(IM49,PROTOKOL!$A$1:$E$29,2,FALSE))*IN49)</f>
        <v>0</v>
      </c>
      <c r="IP49" s="174">
        <f t="shared" si="22"/>
        <v>1</v>
      </c>
      <c r="IQ49" s="211">
        <f>IF(IM49=0," ",VLOOKUP(IM49,PROTOKOL!$A:$E,5,FALSE))</f>
        <v>36.335782102476131</v>
      </c>
      <c r="IR49" s="175" t="s">
        <v>133</v>
      </c>
      <c r="IS49" s="176">
        <f>IF(IM49=0," ",(IQ49*IP49))/7.5*1</f>
        <v>4.8447709469968174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36"/>
        <v xml:space="preserve"> </v>
      </c>
      <c r="JB49" s="175">
        <f t="shared" si="88"/>
        <v>0</v>
      </c>
      <c r="JC49" s="176" t="str">
        <f t="shared" si="89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 t="s">
        <v>133</v>
      </c>
      <c r="JO49" s="176" t="str">
        <f t="shared" si="90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37"/>
        <v xml:space="preserve"> </v>
      </c>
      <c r="JX49" s="175">
        <f t="shared" si="92"/>
        <v>0</v>
      </c>
      <c r="JY49" s="176" t="str">
        <f t="shared" si="93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 t="s">
        <v>133</v>
      </c>
      <c r="KK49" s="176" t="str">
        <f t="shared" si="125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38"/>
        <v xml:space="preserve"> </v>
      </c>
      <c r="KT49" s="175">
        <f t="shared" si="95"/>
        <v>0</v>
      </c>
      <c r="KU49" s="176" t="str">
        <f t="shared" si="96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 t="s">
        <v>133</v>
      </c>
      <c r="LG49" s="176" t="str">
        <f t="shared" si="97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39"/>
        <v xml:space="preserve"> </v>
      </c>
      <c r="LP49" s="175">
        <f t="shared" si="99"/>
        <v>0</v>
      </c>
      <c r="LQ49" s="176" t="str">
        <f t="shared" si="100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 t="s">
        <v>133</v>
      </c>
      <c r="MC49" s="176" t="str">
        <f t="shared" si="101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40"/>
        <v xml:space="preserve"> </v>
      </c>
      <c r="ML49" s="175">
        <f t="shared" si="103"/>
        <v>0</v>
      </c>
      <c r="MM49" s="176" t="str">
        <f t="shared" si="104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 t="s">
        <v>133</v>
      </c>
      <c r="MY49" s="176" t="str">
        <f t="shared" si="105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41"/>
        <v xml:space="preserve"> </v>
      </c>
      <c r="NH49" s="175">
        <f t="shared" si="107"/>
        <v>0</v>
      </c>
      <c r="NI49" s="176" t="str">
        <f t="shared" si="108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 t="s">
        <v>133</v>
      </c>
      <c r="NU49" s="176" t="str">
        <f t="shared" si="109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42"/>
        <v xml:space="preserve"> </v>
      </c>
      <c r="OD49" s="175">
        <f t="shared" si="111"/>
        <v>0</v>
      </c>
      <c r="OE49" s="176" t="str">
        <f t="shared" si="112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 t="s">
        <v>133</v>
      </c>
      <c r="OQ49" s="176" t="str">
        <f t="shared" si="113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43"/>
        <v xml:space="preserve"> </v>
      </c>
      <c r="OZ49" s="175">
        <f t="shared" si="115"/>
        <v>0</v>
      </c>
      <c r="PA49" s="176" t="str">
        <f t="shared" si="116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 t="s">
        <v>133</v>
      </c>
      <c r="PM49" s="176" t="str">
        <f t="shared" si="117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44"/>
        <v xml:space="preserve"> </v>
      </c>
      <c r="PV49" s="175">
        <f t="shared" si="119"/>
        <v>0</v>
      </c>
      <c r="PW49" s="176" t="str">
        <f t="shared" si="120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 t="s">
        <v>133</v>
      </c>
      <c r="QI49" s="176" t="str">
        <f t="shared" si="121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45"/>
        <v xml:space="preserve"> </v>
      </c>
      <c r="QR49" s="175">
        <f t="shared" si="123"/>
        <v>0</v>
      </c>
      <c r="QS49" s="176" t="str">
        <f t="shared" si="124"/>
        <v xml:space="preserve"> </v>
      </c>
    </row>
    <row r="50" spans="1:461" ht="13.8">
      <c r="A50" s="172">
        <v>10</v>
      </c>
      <c r="B50" s="224">
        <v>10</v>
      </c>
      <c r="C50" s="173" t="str">
        <f>IF(E50=0," ",VLOOKUP(E50,PROTOKOL!$A:$F,6,FALSE))</f>
        <v>VAKUM TEST</v>
      </c>
      <c r="D50" s="43">
        <v>231</v>
      </c>
      <c r="E50" s="43">
        <v>4</v>
      </c>
      <c r="F50" s="43">
        <v>7.5</v>
      </c>
      <c r="G50" s="42">
        <f>IF(E50=0," ",(VLOOKUP(E50,PROTOKOL!$A$1:$E$29,2,FALSE))*F50)</f>
        <v>150</v>
      </c>
      <c r="H50" s="174">
        <f t="shared" si="0"/>
        <v>81</v>
      </c>
      <c r="I50" s="211">
        <f>IF(E50=0," ",VLOOKUP(E50,PROTOKOL!$A:$E,5,FALSE))</f>
        <v>0.44947554687499996</v>
      </c>
      <c r="J50" s="175" t="s">
        <v>133</v>
      </c>
      <c r="K50" s="176">
        <f t="shared" si="42"/>
        <v>36.407519296874995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3"/>
        <v xml:space="preserve"> </v>
      </c>
      <c r="T50" s="175">
        <f t="shared" si="44"/>
        <v>0</v>
      </c>
      <c r="U50" s="176" t="str">
        <f t="shared" si="45"/>
        <v xml:space="preserve"> </v>
      </c>
      <c r="W50" s="172">
        <v>10</v>
      </c>
      <c r="X50" s="224">
        <v>10</v>
      </c>
      <c r="Y50" s="173" t="str">
        <f>IF(AA50=0," ",VLOOKUP(AA50,PROTOKOL!$A:$F,6,FALSE))</f>
        <v>SIZDIRMAZLIK TAMİR</v>
      </c>
      <c r="Z50" s="43">
        <v>120</v>
      </c>
      <c r="AA50" s="43">
        <v>12</v>
      </c>
      <c r="AB50" s="43">
        <v>7.5</v>
      </c>
      <c r="AC50" s="42">
        <f>IF(AA50=0," ",(VLOOKUP(AA50,PROTOKOL!$A$1:$E$29,2,FALSE))*AB50)</f>
        <v>78</v>
      </c>
      <c r="AD50" s="174">
        <f t="shared" si="2"/>
        <v>42</v>
      </c>
      <c r="AE50" s="211">
        <f>IF(AA50=0," ",VLOOKUP(AA50,PROTOKOL!$A:$E,5,FALSE))</f>
        <v>0.8561438988095238</v>
      </c>
      <c r="AF50" s="175" t="s">
        <v>133</v>
      </c>
      <c r="AG50" s="176">
        <f t="shared" si="46"/>
        <v>35.958043750000002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26"/>
        <v xml:space="preserve"> </v>
      </c>
      <c r="AP50" s="175">
        <f t="shared" si="48"/>
        <v>0</v>
      </c>
      <c r="AQ50" s="176" t="str">
        <f t="shared" si="49"/>
        <v xml:space="preserve"> </v>
      </c>
      <c r="AS50" s="172">
        <v>10</v>
      </c>
      <c r="AT50" s="224">
        <v>10</v>
      </c>
      <c r="AU50" s="173" t="str">
        <f>IF(AW50=0," ",VLOOKUP(AW50,PROTOKOL!$A:$F,6,FALSE))</f>
        <v>VAKUM TEST</v>
      </c>
      <c r="AV50" s="43">
        <v>245</v>
      </c>
      <c r="AW50" s="43">
        <v>4</v>
      </c>
      <c r="AX50" s="43">
        <v>7.5</v>
      </c>
      <c r="AY50" s="42">
        <f>IF(AW50=0," ",(VLOOKUP(AW50,PROTOKOL!$A$1:$E$29,2,FALSE))*AX50)</f>
        <v>150</v>
      </c>
      <c r="AZ50" s="174">
        <f t="shared" si="4"/>
        <v>95</v>
      </c>
      <c r="BA50" s="211">
        <f>IF(AW50=0," ",VLOOKUP(AW50,PROTOKOL!$A:$E,5,FALSE))</f>
        <v>0.44947554687499996</v>
      </c>
      <c r="BB50" s="175" t="s">
        <v>133</v>
      </c>
      <c r="BC50" s="176">
        <f t="shared" si="50"/>
        <v>42.700176953124995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27"/>
        <v xml:space="preserve"> </v>
      </c>
      <c r="BL50" s="175">
        <f t="shared" si="52"/>
        <v>0</v>
      </c>
      <c r="BM50" s="176" t="str">
        <f t="shared" si="53"/>
        <v xml:space="preserve"> </v>
      </c>
      <c r="BO50" s="172">
        <v>10</v>
      </c>
      <c r="BP50" s="224">
        <v>10</v>
      </c>
      <c r="BQ50" s="173" t="str">
        <f>IF(BS50=0," ",VLOOKUP(BS50,PROTOKOL!$A:$F,6,FALSE))</f>
        <v>WNZL. LAV. VE DUV. ASMA KLZ</v>
      </c>
      <c r="BR50" s="43">
        <v>146</v>
      </c>
      <c r="BS50" s="43">
        <v>1</v>
      </c>
      <c r="BT50" s="43">
        <v>5.5</v>
      </c>
      <c r="BU50" s="42">
        <f>IF(BS50=0," ",(VLOOKUP(BS50,PROTOKOL!$A$1:$E$29,2,FALSE))*BT50)</f>
        <v>105.6</v>
      </c>
      <c r="BV50" s="174">
        <f t="shared" si="6"/>
        <v>40.400000000000006</v>
      </c>
      <c r="BW50" s="211">
        <f>IF(BS50=0," ",VLOOKUP(BS50,PROTOKOL!$A:$E,5,FALSE))</f>
        <v>0.4731321546052632</v>
      </c>
      <c r="BX50" s="175" t="s">
        <v>133</v>
      </c>
      <c r="BY50" s="176">
        <f t="shared" si="54"/>
        <v>19.114539046052634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28"/>
        <v xml:space="preserve"> </v>
      </c>
      <c r="CH50" s="175">
        <f t="shared" si="56"/>
        <v>0</v>
      </c>
      <c r="CI50" s="176" t="str">
        <f t="shared" si="57"/>
        <v xml:space="preserve"> </v>
      </c>
      <c r="CK50" s="172">
        <v>10</v>
      </c>
      <c r="CL50" s="224">
        <v>10</v>
      </c>
      <c r="CM50" s="173" t="str">
        <f>IF(CO50=0," ",VLOOKUP(CO50,PROTOKOL!$A:$F,6,FALSE))</f>
        <v>WNZL. LAV. VE DUV. ASMA KLZ</v>
      </c>
      <c r="CN50" s="43">
        <v>206</v>
      </c>
      <c r="CO50" s="43">
        <v>1</v>
      </c>
      <c r="CP50" s="43">
        <v>7.5</v>
      </c>
      <c r="CQ50" s="42">
        <f>IF(CO50=0," ",(VLOOKUP(CO50,PROTOKOL!$A$1:$E$29,2,FALSE))*CP50)</f>
        <v>144</v>
      </c>
      <c r="CR50" s="174">
        <f t="shared" si="8"/>
        <v>62</v>
      </c>
      <c r="CS50" s="211">
        <f>IF(CO50=0," ",VLOOKUP(CO50,PROTOKOL!$A:$E,5,FALSE))</f>
        <v>0.4731321546052632</v>
      </c>
      <c r="CT50" s="175" t="s">
        <v>133</v>
      </c>
      <c r="CU50" s="176">
        <f t="shared" si="58"/>
        <v>29.334193585526318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29"/>
        <v xml:space="preserve"> </v>
      </c>
      <c r="DD50" s="175">
        <f t="shared" si="60"/>
        <v>0</v>
      </c>
      <c r="DE50" s="176" t="str">
        <f t="shared" si="61"/>
        <v xml:space="preserve"> </v>
      </c>
      <c r="DG50" s="172">
        <v>10</v>
      </c>
      <c r="DH50" s="224">
        <v>10</v>
      </c>
      <c r="DI50" s="173" t="str">
        <f>IF(DK50=0," ",VLOOKUP(DK50,PROTOKOL!$A:$F,6,FALSE))</f>
        <v>SIZDIRMAZLIK TAMİR</v>
      </c>
      <c r="DJ50" s="43">
        <v>120</v>
      </c>
      <c r="DK50" s="43">
        <v>12</v>
      </c>
      <c r="DL50" s="43">
        <v>7.5</v>
      </c>
      <c r="DM50" s="42">
        <f>IF(DK50=0," ",(VLOOKUP(DK50,PROTOKOL!$A$1:$E$29,2,FALSE))*DL50)</f>
        <v>78</v>
      </c>
      <c r="DN50" s="174">
        <f t="shared" si="10"/>
        <v>42</v>
      </c>
      <c r="DO50" s="211">
        <f>IF(DK50=0," ",VLOOKUP(DK50,PROTOKOL!$A:$E,5,FALSE))</f>
        <v>0.8561438988095238</v>
      </c>
      <c r="DP50" s="175" t="s">
        <v>133</v>
      </c>
      <c r="DQ50" s="176">
        <f t="shared" si="62"/>
        <v>35.958043750000002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30"/>
        <v xml:space="preserve"> </v>
      </c>
      <c r="DZ50" s="175">
        <f t="shared" si="64"/>
        <v>0</v>
      </c>
      <c r="EA50" s="176" t="str">
        <f t="shared" si="65"/>
        <v xml:space="preserve"> </v>
      </c>
      <c r="EC50" s="172">
        <v>10</v>
      </c>
      <c r="ED50" s="224">
        <v>10</v>
      </c>
      <c r="EE50" s="173" t="str">
        <f>IF(EG50=0," ",VLOOKUP(EG50,PROTOKOL!$A:$F,6,FALSE))</f>
        <v>SIZDIRMAZLIK TAMİR</v>
      </c>
      <c r="EF50" s="43">
        <v>100</v>
      </c>
      <c r="EG50" s="43">
        <v>12</v>
      </c>
      <c r="EH50" s="43">
        <v>5.5</v>
      </c>
      <c r="EI50" s="42">
        <f>IF(EG50=0," ",(VLOOKUP(EG50,PROTOKOL!$A$1:$E$29,2,FALSE))*EH50)</f>
        <v>57.2</v>
      </c>
      <c r="EJ50" s="174">
        <f t="shared" si="12"/>
        <v>42.8</v>
      </c>
      <c r="EK50" s="211">
        <f>IF(EG50=0," ",VLOOKUP(EG50,PROTOKOL!$A:$E,5,FALSE))</f>
        <v>0.8561438988095238</v>
      </c>
      <c r="EL50" s="175" t="s">
        <v>133</v>
      </c>
      <c r="EM50" s="176">
        <f t="shared" si="66"/>
        <v>36.642958869047618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31"/>
        <v xml:space="preserve"> </v>
      </c>
      <c r="EV50" s="175">
        <f t="shared" si="68"/>
        <v>0</v>
      </c>
      <c r="EW50" s="176" t="str">
        <f t="shared" si="69"/>
        <v xml:space="preserve"> </v>
      </c>
      <c r="EY50" s="172">
        <v>10</v>
      </c>
      <c r="EZ50" s="224">
        <v>10</v>
      </c>
      <c r="FA50" s="173" t="str">
        <f>IF(FC50=0," ",VLOOKUP(FC50,PROTOKOL!$A:$F,6,FALSE))</f>
        <v>VAKUM TEST</v>
      </c>
      <c r="FB50" s="43">
        <v>46</v>
      </c>
      <c r="FC50" s="43">
        <v>4</v>
      </c>
      <c r="FD50" s="43">
        <v>2</v>
      </c>
      <c r="FE50" s="42">
        <f>IF(FC50=0," ",(VLOOKUP(FC50,PROTOKOL!$A$1:$E$29,2,FALSE))*FD50)</f>
        <v>40</v>
      </c>
      <c r="FF50" s="174">
        <f t="shared" si="14"/>
        <v>6</v>
      </c>
      <c r="FG50" s="211">
        <f>IF(FC50=0," ",VLOOKUP(FC50,PROTOKOL!$A:$E,5,FALSE))</f>
        <v>0.44947554687499996</v>
      </c>
      <c r="FH50" s="175" t="s">
        <v>133</v>
      </c>
      <c r="FI50" s="176">
        <f t="shared" si="70"/>
        <v>2.6968532812499997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32"/>
        <v xml:space="preserve"> </v>
      </c>
      <c r="FR50" s="175">
        <f t="shared" si="72"/>
        <v>0</v>
      </c>
      <c r="FS50" s="176" t="str">
        <f t="shared" si="73"/>
        <v xml:space="preserve"> </v>
      </c>
      <c r="FU50" s="172">
        <v>10</v>
      </c>
      <c r="FV50" s="224">
        <v>10</v>
      </c>
      <c r="FW50" s="173" t="str">
        <f>IF(FY50=0," ",VLOOKUP(FY50,PROTOKOL!$A:$F,6,FALSE))</f>
        <v>SIZDIRMAZLIK TAMİR</v>
      </c>
      <c r="FX50" s="43">
        <v>120</v>
      </c>
      <c r="FY50" s="43">
        <v>12</v>
      </c>
      <c r="FZ50" s="43">
        <v>7.5</v>
      </c>
      <c r="GA50" s="42">
        <f>IF(FY50=0," ",(VLOOKUP(FY50,PROTOKOL!$A$1:$E$29,2,FALSE))*FZ50)</f>
        <v>78</v>
      </c>
      <c r="GB50" s="174">
        <f t="shared" si="16"/>
        <v>42</v>
      </c>
      <c r="GC50" s="211">
        <f>IF(FY50=0," ",VLOOKUP(FY50,PROTOKOL!$A:$E,5,FALSE))</f>
        <v>0.8561438988095238</v>
      </c>
      <c r="GD50" s="175" t="s">
        <v>133</v>
      </c>
      <c r="GE50" s="176">
        <f t="shared" si="74"/>
        <v>35.958043750000002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33"/>
        <v xml:space="preserve"> </v>
      </c>
      <c r="GN50" s="175">
        <f t="shared" si="76"/>
        <v>0</v>
      </c>
      <c r="GO50" s="176" t="str">
        <f t="shared" si="77"/>
        <v xml:space="preserve"> </v>
      </c>
      <c r="GQ50" s="172">
        <v>10</v>
      </c>
      <c r="GR50" s="224">
        <v>10</v>
      </c>
      <c r="GS50" s="173" t="str">
        <f>IF(GU50=0," ",VLOOKUP(GU50,PROTOKOL!$A:$F,6,FALSE))</f>
        <v>WNZL. LAV. VE DUV. ASMA KLZ</v>
      </c>
      <c r="GT50" s="43">
        <v>115</v>
      </c>
      <c r="GU50" s="43">
        <v>1</v>
      </c>
      <c r="GV50" s="43">
        <v>5.5</v>
      </c>
      <c r="GW50" s="42">
        <f>IF(GU50=0," ",(VLOOKUP(GU50,PROTOKOL!$A$1:$E$29,2,FALSE))*GV50)</f>
        <v>105.6</v>
      </c>
      <c r="GX50" s="174">
        <f t="shared" si="18"/>
        <v>9.4000000000000057</v>
      </c>
      <c r="GY50" s="211">
        <f>IF(GU50=0," ",VLOOKUP(GU50,PROTOKOL!$A:$E,5,FALSE))</f>
        <v>0.4731321546052632</v>
      </c>
      <c r="GZ50" s="175" t="s">
        <v>133</v>
      </c>
      <c r="HA50" s="176">
        <f t="shared" si="78"/>
        <v>4.4474422532894771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34"/>
        <v xml:space="preserve"> </v>
      </c>
      <c r="HJ50" s="175">
        <f t="shared" si="80"/>
        <v>0</v>
      </c>
      <c r="HK50" s="176" t="str">
        <f t="shared" si="81"/>
        <v xml:space="preserve"> </v>
      </c>
      <c r="HM50" s="172">
        <v>10</v>
      </c>
      <c r="HN50" s="224">
        <v>10</v>
      </c>
      <c r="HO50" s="173" t="str">
        <f>IF(HQ50=0," ",VLOOKUP(HQ50,PROTOKOL!$A:$F,6,FALSE))</f>
        <v>VAKUM TEST</v>
      </c>
      <c r="HP50" s="43">
        <v>238</v>
      </c>
      <c r="HQ50" s="43">
        <v>4</v>
      </c>
      <c r="HR50" s="43">
        <v>7.5</v>
      </c>
      <c r="HS50" s="42">
        <f>IF(HQ50=0," ",(VLOOKUP(HQ50,PROTOKOL!$A$1:$E$29,2,FALSE))*HR50)</f>
        <v>150</v>
      </c>
      <c r="HT50" s="174">
        <f t="shared" si="20"/>
        <v>88</v>
      </c>
      <c r="HU50" s="211">
        <f>IF(HQ50=0," ",VLOOKUP(HQ50,PROTOKOL!$A:$E,5,FALSE))</f>
        <v>0.44947554687499996</v>
      </c>
      <c r="HV50" s="175" t="s">
        <v>133</v>
      </c>
      <c r="HW50" s="176">
        <f t="shared" si="82"/>
        <v>39.553848124999995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35"/>
        <v xml:space="preserve"> </v>
      </c>
      <c r="IF50" s="175">
        <f t="shared" si="84"/>
        <v>0</v>
      </c>
      <c r="IG50" s="176" t="str">
        <f t="shared" si="85"/>
        <v xml:space="preserve"> </v>
      </c>
      <c r="II50" s="172">
        <v>10</v>
      </c>
      <c r="IJ50" s="224">
        <v>10</v>
      </c>
      <c r="IK50" s="173" t="str">
        <f>IF(IM50=0," ",VLOOKUP(IM50,PROTOKOL!$A:$F,6,FALSE))</f>
        <v>VAKUM TEST</v>
      </c>
      <c r="IL50" s="43">
        <v>40</v>
      </c>
      <c r="IM50" s="43">
        <v>4</v>
      </c>
      <c r="IN50" s="43">
        <v>1</v>
      </c>
      <c r="IO50" s="42">
        <f>IF(IM50=0," ",(VLOOKUP(IM50,PROTOKOL!$A$1:$E$29,2,FALSE))*IN50)</f>
        <v>20</v>
      </c>
      <c r="IP50" s="174">
        <f t="shared" si="22"/>
        <v>20</v>
      </c>
      <c r="IQ50" s="211">
        <f>IF(IM50=0," ",VLOOKUP(IM50,PROTOKOL!$A:$E,5,FALSE))</f>
        <v>0.44947554687499996</v>
      </c>
      <c r="IR50" s="175" t="s">
        <v>133</v>
      </c>
      <c r="IS50" s="176">
        <f t="shared" si="86"/>
        <v>8.9895109374999986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36"/>
        <v xml:space="preserve"> </v>
      </c>
      <c r="JB50" s="175">
        <f t="shared" si="88"/>
        <v>0</v>
      </c>
      <c r="JC50" s="176" t="str">
        <f t="shared" si="89"/>
        <v xml:space="preserve"> </v>
      </c>
      <c r="JE50" s="172">
        <v>10</v>
      </c>
      <c r="JF50" s="224">
        <v>10</v>
      </c>
      <c r="JG50" s="173" t="str">
        <f>IF(JI50=0," ",VLOOKUP(JI50,PROTOKOL!$A:$F,6,FALSE))</f>
        <v>PANTOGRAF LAVABO TAŞLAMA</v>
      </c>
      <c r="JH50" s="43">
        <v>100</v>
      </c>
      <c r="JI50" s="43">
        <v>9</v>
      </c>
      <c r="JJ50" s="43">
        <v>7.5</v>
      </c>
      <c r="JK50" s="42">
        <f>IF(JI50=0," ",(VLOOKUP(JI50,PROTOKOL!$A$1:$E$29,2,FALSE))*JJ50)</f>
        <v>65</v>
      </c>
      <c r="JL50" s="174">
        <f t="shared" si="24"/>
        <v>35</v>
      </c>
      <c r="JM50" s="211">
        <f>IF(JI50=0," ",VLOOKUP(JI50,PROTOKOL!$A:$E,5,FALSE))</f>
        <v>1.0273726785714283</v>
      </c>
      <c r="JN50" s="175" t="s">
        <v>133</v>
      </c>
      <c r="JO50" s="176">
        <f t="shared" si="90"/>
        <v>35.958043749999995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37"/>
        <v xml:space="preserve"> </v>
      </c>
      <c r="JX50" s="175">
        <f t="shared" si="92"/>
        <v>0</v>
      </c>
      <c r="JY50" s="176" t="str">
        <f t="shared" si="93"/>
        <v xml:space="preserve"> </v>
      </c>
      <c r="KA50" s="172">
        <v>10</v>
      </c>
      <c r="KB50" s="224">
        <v>10</v>
      </c>
      <c r="KC50" s="173" t="str">
        <f>IF(KE50=0," ",VLOOKUP(KE50,PROTOKOL!$A:$F,6,FALSE))</f>
        <v>VAKUM TEST</v>
      </c>
      <c r="KD50" s="43">
        <v>105</v>
      </c>
      <c r="KE50" s="43">
        <v>4</v>
      </c>
      <c r="KF50" s="43">
        <v>3.5</v>
      </c>
      <c r="KG50" s="42">
        <f>IF(KE50=0," ",(VLOOKUP(KE50,PROTOKOL!$A$1:$E$29,2,FALSE))*KF50)</f>
        <v>70</v>
      </c>
      <c r="KH50" s="174">
        <f t="shared" si="26"/>
        <v>35</v>
      </c>
      <c r="KI50" s="211">
        <f>IF(KE50=0," ",VLOOKUP(KE50,PROTOKOL!$A:$E,5,FALSE))</f>
        <v>0.44947554687499996</v>
      </c>
      <c r="KJ50" s="175" t="s">
        <v>133</v>
      </c>
      <c r="KK50" s="176">
        <f t="shared" si="125"/>
        <v>15.731644140624999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38"/>
        <v xml:space="preserve"> </v>
      </c>
      <c r="KT50" s="175">
        <f t="shared" si="95"/>
        <v>0</v>
      </c>
      <c r="KU50" s="176" t="str">
        <f t="shared" si="96"/>
        <v xml:space="preserve"> </v>
      </c>
      <c r="KW50" s="172">
        <v>10</v>
      </c>
      <c r="KX50" s="224">
        <v>10</v>
      </c>
      <c r="KY50" s="173" t="str">
        <f>IF(LA50=0," ",VLOOKUP(LA50,PROTOKOL!$A:$F,6,FALSE))</f>
        <v>VAKUM TEST</v>
      </c>
      <c r="KZ50" s="43">
        <v>237</v>
      </c>
      <c r="LA50" s="43">
        <v>4</v>
      </c>
      <c r="LB50" s="43">
        <v>7.5</v>
      </c>
      <c r="LC50" s="42">
        <f>IF(LA50=0," ",(VLOOKUP(LA50,PROTOKOL!$A$1:$E$29,2,FALSE))*LB50)</f>
        <v>150</v>
      </c>
      <c r="LD50" s="174">
        <f t="shared" si="28"/>
        <v>87</v>
      </c>
      <c r="LE50" s="211">
        <f>IF(LA50=0," ",VLOOKUP(LA50,PROTOKOL!$A:$E,5,FALSE))</f>
        <v>0.44947554687499996</v>
      </c>
      <c r="LF50" s="175" t="s">
        <v>133</v>
      </c>
      <c r="LG50" s="176">
        <f t="shared" si="97"/>
        <v>39.104372578124995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39"/>
        <v xml:space="preserve"> </v>
      </c>
      <c r="LP50" s="175">
        <f t="shared" si="99"/>
        <v>0</v>
      </c>
      <c r="LQ50" s="176" t="str">
        <f t="shared" si="100"/>
        <v xml:space="preserve"> </v>
      </c>
      <c r="LS50" s="172">
        <v>10</v>
      </c>
      <c r="LT50" s="224">
        <v>10</v>
      </c>
      <c r="LU50" s="173" t="str">
        <f>IF(LW50=0," ",VLOOKUP(LW50,PROTOKOL!$A:$F,6,FALSE))</f>
        <v>PANTOGRAF LAVABO TAŞLAMA</v>
      </c>
      <c r="LV50" s="43">
        <v>93</v>
      </c>
      <c r="LW50" s="43">
        <v>9</v>
      </c>
      <c r="LX50" s="43">
        <v>7.5</v>
      </c>
      <c r="LY50" s="42">
        <f>IF(LW50=0," ",(VLOOKUP(LW50,PROTOKOL!$A$1:$E$29,2,FALSE))*LX50)</f>
        <v>65</v>
      </c>
      <c r="LZ50" s="174">
        <f t="shared" si="30"/>
        <v>28</v>
      </c>
      <c r="MA50" s="211">
        <f>IF(LW50=0," ",VLOOKUP(LW50,PROTOKOL!$A:$E,5,FALSE))</f>
        <v>1.0273726785714283</v>
      </c>
      <c r="MB50" s="175" t="s">
        <v>133</v>
      </c>
      <c r="MC50" s="176">
        <f t="shared" si="101"/>
        <v>28.766434999999994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40"/>
        <v xml:space="preserve"> </v>
      </c>
      <c r="ML50" s="175">
        <f t="shared" si="103"/>
        <v>0</v>
      </c>
      <c r="MM50" s="176" t="str">
        <f t="shared" si="104"/>
        <v xml:space="preserve"> </v>
      </c>
      <c r="MO50" s="172">
        <v>10</v>
      </c>
      <c r="MP50" s="224">
        <v>10</v>
      </c>
      <c r="MQ50" s="173" t="str">
        <f>IF(MS50=0," ",VLOOKUP(MS50,PROTOKOL!$A:$F,6,FALSE))</f>
        <v>PANTOGRAF LAVABO TAŞLAMA</v>
      </c>
      <c r="MR50" s="43">
        <v>93</v>
      </c>
      <c r="MS50" s="43">
        <v>9</v>
      </c>
      <c r="MT50" s="43">
        <v>7.5</v>
      </c>
      <c r="MU50" s="42">
        <f>IF(MS50=0," ",(VLOOKUP(MS50,PROTOKOL!$A$1:$E$29,2,FALSE))*MT50)</f>
        <v>65</v>
      </c>
      <c r="MV50" s="174">
        <f t="shared" si="32"/>
        <v>28</v>
      </c>
      <c r="MW50" s="211">
        <f>IF(MS50=0," ",VLOOKUP(MS50,PROTOKOL!$A:$E,5,FALSE))</f>
        <v>1.0273726785714283</v>
      </c>
      <c r="MX50" s="175" t="s">
        <v>133</v>
      </c>
      <c r="MY50" s="176">
        <f t="shared" si="105"/>
        <v>28.766434999999994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41"/>
        <v xml:space="preserve"> </v>
      </c>
      <c r="NH50" s="175">
        <f t="shared" si="107"/>
        <v>0</v>
      </c>
      <c r="NI50" s="176" t="str">
        <f t="shared" si="108"/>
        <v xml:space="preserve"> </v>
      </c>
      <c r="NK50" s="172">
        <v>10</v>
      </c>
      <c r="NL50" s="224">
        <v>10</v>
      </c>
      <c r="NM50" s="173" t="str">
        <f>IF(NO50=0," ",VLOOKUP(NO50,PROTOKOL!$A:$F,6,FALSE))</f>
        <v>WNZL. LAV. VE DUV. ASMA KLZ</v>
      </c>
      <c r="NN50" s="43">
        <v>200</v>
      </c>
      <c r="NO50" s="43">
        <v>1</v>
      </c>
      <c r="NP50" s="43">
        <v>7.5</v>
      </c>
      <c r="NQ50" s="42">
        <f>IF(NO50=0," ",(VLOOKUP(NO50,PROTOKOL!$A$1:$E$29,2,FALSE))*NP50)</f>
        <v>144</v>
      </c>
      <c r="NR50" s="174">
        <f t="shared" si="34"/>
        <v>56</v>
      </c>
      <c r="NS50" s="211">
        <f>IF(NO50=0," ",VLOOKUP(NO50,PROTOKOL!$A:$E,5,FALSE))</f>
        <v>0.4731321546052632</v>
      </c>
      <c r="NT50" s="175" t="s">
        <v>133</v>
      </c>
      <c r="NU50" s="176">
        <f t="shared" si="109"/>
        <v>26.495400657894738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42"/>
        <v xml:space="preserve"> </v>
      </c>
      <c r="OD50" s="175">
        <f t="shared" si="111"/>
        <v>0</v>
      </c>
      <c r="OE50" s="176" t="str">
        <f t="shared" si="112"/>
        <v xml:space="preserve"> </v>
      </c>
      <c r="OG50" s="172">
        <v>10</v>
      </c>
      <c r="OH50" s="224">
        <v>10</v>
      </c>
      <c r="OI50" s="173" t="str">
        <f>IF(OK50=0," ",VLOOKUP(OK50,PROTOKOL!$A:$F,6,FALSE))</f>
        <v>VAKUM TEST</v>
      </c>
      <c r="OJ50" s="43">
        <v>230</v>
      </c>
      <c r="OK50" s="43">
        <v>4</v>
      </c>
      <c r="OL50" s="43">
        <v>7.5</v>
      </c>
      <c r="OM50" s="42">
        <f>IF(OK50=0," ",(VLOOKUP(OK50,PROTOKOL!$A$1:$E$29,2,FALSE))*OL50)</f>
        <v>150</v>
      </c>
      <c r="ON50" s="174">
        <f t="shared" si="36"/>
        <v>80</v>
      </c>
      <c r="OO50" s="211">
        <f>IF(OK50=0," ",VLOOKUP(OK50,PROTOKOL!$A:$E,5,FALSE))</f>
        <v>0.44947554687499996</v>
      </c>
      <c r="OP50" s="175" t="s">
        <v>133</v>
      </c>
      <c r="OQ50" s="176">
        <f t="shared" si="113"/>
        <v>35.958043749999995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43"/>
        <v xml:space="preserve"> </v>
      </c>
      <c r="OZ50" s="175">
        <f t="shared" si="115"/>
        <v>0</v>
      </c>
      <c r="PA50" s="176" t="str">
        <f t="shared" si="116"/>
        <v xml:space="preserve"> </v>
      </c>
      <c r="PC50" s="172">
        <v>10</v>
      </c>
      <c r="PD50" s="224">
        <v>10</v>
      </c>
      <c r="PE50" s="173" t="str">
        <f>IF(PG50=0," ",VLOOKUP(PG50,PROTOKOL!$A:$F,6,FALSE))</f>
        <v>VAKUM TEST</v>
      </c>
      <c r="PF50" s="43">
        <v>235</v>
      </c>
      <c r="PG50" s="43">
        <v>4</v>
      </c>
      <c r="PH50" s="43">
        <v>7.5</v>
      </c>
      <c r="PI50" s="42">
        <f>IF(PG50=0," ",(VLOOKUP(PG50,PROTOKOL!$A$1:$E$29,2,FALSE))*PH50)</f>
        <v>150</v>
      </c>
      <c r="PJ50" s="174">
        <f t="shared" si="38"/>
        <v>85</v>
      </c>
      <c r="PK50" s="211">
        <f>IF(PG50=0," ",VLOOKUP(PG50,PROTOKOL!$A:$E,5,FALSE))</f>
        <v>0.44947554687499996</v>
      </c>
      <c r="PL50" s="175" t="s">
        <v>133</v>
      </c>
      <c r="PM50" s="176">
        <f t="shared" si="117"/>
        <v>38.205421484374995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44"/>
        <v xml:space="preserve"> </v>
      </c>
      <c r="PV50" s="175">
        <f t="shared" si="119"/>
        <v>0</v>
      </c>
      <c r="PW50" s="176" t="str">
        <f t="shared" si="120"/>
        <v xml:space="preserve"> </v>
      </c>
      <c r="PY50" s="172">
        <v>10</v>
      </c>
      <c r="PZ50" s="224">
        <v>10</v>
      </c>
      <c r="QA50" s="173" t="str">
        <f>IF(QC50=0," ",VLOOKUP(QC50,PROTOKOL!$A:$F,6,FALSE))</f>
        <v>PANTOGRAF LAVABO TAŞLAMA</v>
      </c>
      <c r="QB50" s="43">
        <v>103</v>
      </c>
      <c r="QC50" s="43">
        <v>9</v>
      </c>
      <c r="QD50" s="43">
        <v>7.5</v>
      </c>
      <c r="QE50" s="42">
        <f>IF(QC50=0," ",(VLOOKUP(QC50,PROTOKOL!$A$1:$E$29,2,FALSE))*QD50)</f>
        <v>65</v>
      </c>
      <c r="QF50" s="174">
        <f t="shared" si="40"/>
        <v>38</v>
      </c>
      <c r="QG50" s="211">
        <f>IF(QC50=0," ",VLOOKUP(QC50,PROTOKOL!$A:$E,5,FALSE))</f>
        <v>1.0273726785714283</v>
      </c>
      <c r="QH50" s="175" t="s">
        <v>133</v>
      </c>
      <c r="QI50" s="176">
        <f t="shared" si="121"/>
        <v>39.040161785714275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45"/>
        <v xml:space="preserve"> </v>
      </c>
      <c r="QR50" s="175">
        <f t="shared" si="123"/>
        <v>0</v>
      </c>
      <c r="QS50" s="176" t="str">
        <f t="shared" si="124"/>
        <v xml:space="preserve"> </v>
      </c>
    </row>
    <row r="51" spans="1:461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 t="s">
        <v>133</v>
      </c>
      <c r="K51" s="176" t="str">
        <f t="shared" si="42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3"/>
        <v xml:space="preserve"> </v>
      </c>
      <c r="T51" s="175">
        <f t="shared" si="44"/>
        <v>0</v>
      </c>
      <c r="U51" s="176" t="str">
        <f t="shared" si="45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 t="s">
        <v>133</v>
      </c>
      <c r="AG51" s="176" t="str">
        <f t="shared" si="46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26"/>
        <v xml:space="preserve"> </v>
      </c>
      <c r="AP51" s="175">
        <f t="shared" si="48"/>
        <v>0</v>
      </c>
      <c r="AQ51" s="176" t="str">
        <f t="shared" si="49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 t="s">
        <v>133</v>
      </c>
      <c r="BC51" s="176" t="str">
        <f t="shared" si="50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27"/>
        <v xml:space="preserve"> </v>
      </c>
      <c r="BL51" s="175">
        <f t="shared" si="52"/>
        <v>0</v>
      </c>
      <c r="BM51" s="176" t="str">
        <f t="shared" si="53"/>
        <v xml:space="preserve"> </v>
      </c>
      <c r="BO51" s="172">
        <v>10</v>
      </c>
      <c r="BP51" s="225"/>
      <c r="BQ51" s="173" t="str">
        <f>IF(BS51=0," ",VLOOKUP(BS51,PROTOKOL!$A:$F,6,FALSE))</f>
        <v>BAKIM İŞÇİLİĞİ ( 5S OTONOM BAKIM )</v>
      </c>
      <c r="BR51" s="43">
        <v>1</v>
      </c>
      <c r="BS51" s="43">
        <v>31</v>
      </c>
      <c r="BT51" s="43">
        <v>2</v>
      </c>
      <c r="BU51" s="42" t="e">
        <f>IF(BS51=0," ",(VLOOKUP(BS51,PROTOKOL!$A$1:$E$29,2,FALSE))*BT51)</f>
        <v>#N/A</v>
      </c>
      <c r="BV51" s="174" t="e">
        <f t="shared" si="6"/>
        <v>#N/A</v>
      </c>
      <c r="BW51" s="211">
        <f>IF(BS51=0," ",VLOOKUP(BS51,PROTOKOL!$A:$E,5,FALSE))</f>
        <v>32.702203892228518</v>
      </c>
      <c r="BX51" s="175" t="s">
        <v>133</v>
      </c>
      <c r="BY51" s="176" t="e">
        <f>IF(BS51=0," ",(BW51*BV51))/7.5*2</f>
        <v>#N/A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28"/>
        <v xml:space="preserve"> </v>
      </c>
      <c r="CH51" s="175">
        <f t="shared" si="56"/>
        <v>0</v>
      </c>
      <c r="CI51" s="176" t="str">
        <f t="shared" si="57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 t="s">
        <v>133</v>
      </c>
      <c r="CU51" s="176" t="str">
        <f t="shared" si="58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29"/>
        <v xml:space="preserve"> </v>
      </c>
      <c r="DD51" s="175">
        <f t="shared" si="60"/>
        <v>0</v>
      </c>
      <c r="DE51" s="176" t="str">
        <f t="shared" si="61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 t="s">
        <v>133</v>
      </c>
      <c r="DQ51" s="176" t="str">
        <f t="shared" si="62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30"/>
        <v xml:space="preserve"> </v>
      </c>
      <c r="DZ51" s="175">
        <f t="shared" si="64"/>
        <v>0</v>
      </c>
      <c r="EA51" s="176" t="str">
        <f t="shared" si="65"/>
        <v xml:space="preserve"> </v>
      </c>
      <c r="EC51" s="172">
        <v>10</v>
      </c>
      <c r="ED51" s="225"/>
      <c r="EE51" s="173" t="str">
        <f>IF(EG51=0," ",VLOOKUP(EG51,PROTOKOL!$A:$F,6,FALSE))</f>
        <v>ÜRÜN KONTROL</v>
      </c>
      <c r="EF51" s="43">
        <v>1</v>
      </c>
      <c r="EG51" s="43">
        <v>20</v>
      </c>
      <c r="EH51" s="43">
        <v>2</v>
      </c>
      <c r="EI51" s="42">
        <f>IF(EG51=0," ",(VLOOKUP(EG51,PROTOKOL!$A$1:$E$29,2,FALSE))*EH51)</f>
        <v>0</v>
      </c>
      <c r="EJ51" s="174">
        <f t="shared" si="12"/>
        <v>1</v>
      </c>
      <c r="EK51" s="211">
        <f>IF(EG51=0," ",VLOOKUP(EG51,PROTOKOL!$A:$E,5,FALSE))</f>
        <v>32.702203892228518</v>
      </c>
      <c r="EL51" s="175" t="s">
        <v>133</v>
      </c>
      <c r="EM51" s="176">
        <f>IF(EG51=0," ",(EK51*EJ51))/7.5*2</f>
        <v>8.720587704594271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31"/>
        <v xml:space="preserve"> </v>
      </c>
      <c r="EV51" s="175">
        <f t="shared" si="68"/>
        <v>0</v>
      </c>
      <c r="EW51" s="176" t="str">
        <f t="shared" si="69"/>
        <v xml:space="preserve"> </v>
      </c>
      <c r="EY51" s="172">
        <v>10</v>
      </c>
      <c r="EZ51" s="225"/>
      <c r="FA51" s="173" t="str">
        <f>IF(FC51=0," ",VLOOKUP(FC51,PROTOKOL!$A:$F,6,FALSE))</f>
        <v>PERDE KESME SULU SİST.</v>
      </c>
      <c r="FB51" s="43">
        <v>70</v>
      </c>
      <c r="FC51" s="43">
        <v>8</v>
      </c>
      <c r="FD51" s="43">
        <v>3.5</v>
      </c>
      <c r="FE51" s="42">
        <f>IF(FC51=0," ",(VLOOKUP(FC51,PROTOKOL!$A$1:$E$29,2,FALSE))*FD51)</f>
        <v>45.733333333333334</v>
      </c>
      <c r="FF51" s="174">
        <f t="shared" si="14"/>
        <v>24.266666666666666</v>
      </c>
      <c r="FG51" s="211">
        <f>IF(FC51=0," ",VLOOKUP(FC51,PROTOKOL!$A:$E,5,FALSE))</f>
        <v>0.69150084134615386</v>
      </c>
      <c r="FH51" s="175" t="s">
        <v>133</v>
      </c>
      <c r="FI51" s="176">
        <f t="shared" si="70"/>
        <v>16.780420416666665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32"/>
        <v xml:space="preserve"> </v>
      </c>
      <c r="FR51" s="175">
        <f t="shared" si="72"/>
        <v>0</v>
      </c>
      <c r="FS51" s="176" t="str">
        <f t="shared" si="73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 t="s">
        <v>133</v>
      </c>
      <c r="GE51" s="176" t="str">
        <f t="shared" si="74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33"/>
        <v xml:space="preserve"> </v>
      </c>
      <c r="GN51" s="175">
        <f t="shared" si="76"/>
        <v>0</v>
      </c>
      <c r="GO51" s="176" t="str">
        <f t="shared" si="77"/>
        <v xml:space="preserve"> </v>
      </c>
      <c r="GQ51" s="172">
        <v>10</v>
      </c>
      <c r="GR51" s="225"/>
      <c r="GS51" s="173" t="str">
        <f>IF(GU51=0," ",VLOOKUP(GU51,PROTOKOL!$A:$F,6,FALSE))</f>
        <v>BAKIM İŞÇİLİĞİ ( 5S OTONOM BAKIM )</v>
      </c>
      <c r="GT51" s="43">
        <v>1</v>
      </c>
      <c r="GU51" s="43">
        <v>31</v>
      </c>
      <c r="GV51" s="43">
        <v>2</v>
      </c>
      <c r="GW51" s="42" t="e">
        <f>IF(GU51=0," ",(VLOOKUP(GU51,PROTOKOL!$A$1:$E$29,2,FALSE))*GV51)</f>
        <v>#N/A</v>
      </c>
      <c r="GX51" s="174" t="e">
        <f t="shared" si="18"/>
        <v>#N/A</v>
      </c>
      <c r="GY51" s="211">
        <f>IF(GU51=0," ",VLOOKUP(GU51,PROTOKOL!$A:$E,5,FALSE))</f>
        <v>32.702203892228518</v>
      </c>
      <c r="GZ51" s="175" t="s">
        <v>133</v>
      </c>
      <c r="HA51" s="176" t="e">
        <f>IF(GU51=0," ",(GY51*GX51))/7.5*2</f>
        <v>#N/A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34"/>
        <v xml:space="preserve"> </v>
      </c>
      <c r="HJ51" s="175">
        <f t="shared" si="80"/>
        <v>0</v>
      </c>
      <c r="HK51" s="176" t="str">
        <f t="shared" si="81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 t="s">
        <v>133</v>
      </c>
      <c r="HW51" s="176" t="str">
        <f t="shared" si="82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35"/>
        <v xml:space="preserve"> </v>
      </c>
      <c r="IF51" s="175">
        <f t="shared" si="84"/>
        <v>0</v>
      </c>
      <c r="IG51" s="176" t="str">
        <f t="shared" si="85"/>
        <v xml:space="preserve"> </v>
      </c>
      <c r="II51" s="172">
        <v>10</v>
      </c>
      <c r="IJ51" s="225"/>
      <c r="IK51" s="173" t="str">
        <f>IF(IM51=0," ",VLOOKUP(IM51,PROTOKOL!$A:$F,6,FALSE))</f>
        <v>PERDE KESME SULU SİST.</v>
      </c>
      <c r="IL51" s="43">
        <v>82</v>
      </c>
      <c r="IM51" s="43">
        <v>8</v>
      </c>
      <c r="IN51" s="43">
        <v>4</v>
      </c>
      <c r="IO51" s="42">
        <f>IF(IM51=0," ",(VLOOKUP(IM51,PROTOKOL!$A$1:$E$29,2,FALSE))*IN51)</f>
        <v>52.266666666666666</v>
      </c>
      <c r="IP51" s="174">
        <f t="shared" si="22"/>
        <v>29.733333333333334</v>
      </c>
      <c r="IQ51" s="211">
        <f>IF(IM51=0," ",VLOOKUP(IM51,PROTOKOL!$A:$E,5,FALSE))</f>
        <v>0.69150084134615386</v>
      </c>
      <c r="IR51" s="175" t="s">
        <v>133</v>
      </c>
      <c r="IS51" s="176">
        <f t="shared" si="86"/>
        <v>20.560625016025643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36"/>
        <v xml:space="preserve"> </v>
      </c>
      <c r="JB51" s="175">
        <f t="shared" si="88"/>
        <v>0</v>
      </c>
      <c r="JC51" s="176" t="str">
        <f t="shared" si="89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 t="s">
        <v>133</v>
      </c>
      <c r="JO51" s="176" t="str">
        <f t="shared" si="90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37"/>
        <v xml:space="preserve"> </v>
      </c>
      <c r="JX51" s="175">
        <f t="shared" si="92"/>
        <v>0</v>
      </c>
      <c r="JY51" s="176" t="str">
        <f t="shared" si="93"/>
        <v xml:space="preserve"> </v>
      </c>
      <c r="KA51" s="172">
        <v>10</v>
      </c>
      <c r="KB51" s="225"/>
      <c r="KC51" s="173" t="str">
        <f>IF(KE51=0," ",VLOOKUP(KE51,PROTOKOL!$A:$F,6,FALSE))</f>
        <v>PERDE KESME SULU SİST.</v>
      </c>
      <c r="KD51" s="43">
        <v>40</v>
      </c>
      <c r="KE51" s="43">
        <v>8</v>
      </c>
      <c r="KF51" s="43">
        <v>2</v>
      </c>
      <c r="KG51" s="42">
        <f>IF(KE51=0," ",(VLOOKUP(KE51,PROTOKOL!$A$1:$E$29,2,FALSE))*KF51)</f>
        <v>26.133333333333333</v>
      </c>
      <c r="KH51" s="174">
        <f t="shared" si="26"/>
        <v>13.866666666666667</v>
      </c>
      <c r="KI51" s="211">
        <f>IF(KE51=0," ",VLOOKUP(KE51,PROTOKOL!$A:$E,5,FALSE))</f>
        <v>0.69150084134615386</v>
      </c>
      <c r="KJ51" s="175" t="s">
        <v>133</v>
      </c>
      <c r="KK51" s="176">
        <f t="shared" si="125"/>
        <v>9.5888116666666665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38"/>
        <v xml:space="preserve"> </v>
      </c>
      <c r="KT51" s="175">
        <f t="shared" si="95"/>
        <v>0</v>
      </c>
      <c r="KU51" s="176" t="str">
        <f t="shared" si="96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 t="s">
        <v>133</v>
      </c>
      <c r="LG51" s="176" t="str">
        <f t="shared" si="97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39"/>
        <v xml:space="preserve"> </v>
      </c>
      <c r="LP51" s="175">
        <f t="shared" si="99"/>
        <v>0</v>
      </c>
      <c r="LQ51" s="176" t="str">
        <f t="shared" si="100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 t="s">
        <v>133</v>
      </c>
      <c r="MC51" s="176" t="str">
        <f t="shared" si="101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40"/>
        <v xml:space="preserve"> </v>
      </c>
      <c r="ML51" s="175">
        <f t="shared" si="103"/>
        <v>0</v>
      </c>
      <c r="MM51" s="176" t="str">
        <f t="shared" si="104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 t="s">
        <v>133</v>
      </c>
      <c r="MY51" s="176" t="str">
        <f t="shared" si="105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41"/>
        <v xml:space="preserve"> </v>
      </c>
      <c r="NH51" s="175">
        <f t="shared" si="107"/>
        <v>0</v>
      </c>
      <c r="NI51" s="176" t="str">
        <f t="shared" si="108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 t="s">
        <v>133</v>
      </c>
      <c r="NU51" s="176" t="str">
        <f t="shared" si="109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42"/>
        <v xml:space="preserve"> </v>
      </c>
      <c r="OD51" s="175">
        <f t="shared" si="111"/>
        <v>0</v>
      </c>
      <c r="OE51" s="176" t="str">
        <f t="shared" si="112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 t="s">
        <v>133</v>
      </c>
      <c r="OQ51" s="176" t="str">
        <f t="shared" si="113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43"/>
        <v xml:space="preserve"> </v>
      </c>
      <c r="OZ51" s="175">
        <f t="shared" si="115"/>
        <v>0</v>
      </c>
      <c r="PA51" s="176" t="str">
        <f t="shared" si="116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 t="s">
        <v>133</v>
      </c>
      <c r="PM51" s="176" t="str">
        <f t="shared" si="117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44"/>
        <v xml:space="preserve"> </v>
      </c>
      <c r="PV51" s="175">
        <f t="shared" si="119"/>
        <v>0</v>
      </c>
      <c r="PW51" s="176" t="str">
        <f t="shared" si="120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 t="s">
        <v>133</v>
      </c>
      <c r="QI51" s="176" t="str">
        <f t="shared" si="121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45"/>
        <v xml:space="preserve"> </v>
      </c>
      <c r="QR51" s="175">
        <f t="shared" si="123"/>
        <v>0</v>
      </c>
      <c r="QS51" s="176" t="str">
        <f t="shared" si="124"/>
        <v xml:space="preserve"> </v>
      </c>
    </row>
    <row r="52" spans="1:461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 t="s">
        <v>133</v>
      </c>
      <c r="K52" s="176" t="str">
        <f t="shared" si="42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3"/>
        <v xml:space="preserve"> </v>
      </c>
      <c r="T52" s="175">
        <f t="shared" si="44"/>
        <v>0</v>
      </c>
      <c r="U52" s="176" t="str">
        <f t="shared" si="45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 t="s">
        <v>133</v>
      </c>
      <c r="AG52" s="176" t="str">
        <f t="shared" si="46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26"/>
        <v xml:space="preserve"> </v>
      </c>
      <c r="AP52" s="175">
        <f t="shared" si="48"/>
        <v>0</v>
      </c>
      <c r="AQ52" s="176" t="str">
        <f t="shared" si="49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 t="s">
        <v>133</v>
      </c>
      <c r="BC52" s="176" t="str">
        <f t="shared" si="50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27"/>
        <v xml:space="preserve"> </v>
      </c>
      <c r="BL52" s="175">
        <f t="shared" si="52"/>
        <v>0</v>
      </c>
      <c r="BM52" s="176" t="str">
        <f t="shared" si="53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 t="s">
        <v>133</v>
      </c>
      <c r="BY52" s="176" t="str">
        <f t="shared" si="54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28"/>
        <v xml:space="preserve"> </v>
      </c>
      <c r="CH52" s="175">
        <f t="shared" si="56"/>
        <v>0</v>
      </c>
      <c r="CI52" s="176" t="str">
        <f t="shared" si="57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 t="s">
        <v>133</v>
      </c>
      <c r="CU52" s="176" t="str">
        <f t="shared" si="58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29"/>
        <v xml:space="preserve"> </v>
      </c>
      <c r="DD52" s="175">
        <f t="shared" si="60"/>
        <v>0</v>
      </c>
      <c r="DE52" s="176" t="str">
        <f t="shared" si="61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 t="s">
        <v>133</v>
      </c>
      <c r="DQ52" s="176" t="str">
        <f t="shared" si="62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30"/>
        <v xml:space="preserve"> </v>
      </c>
      <c r="DZ52" s="175">
        <f t="shared" si="64"/>
        <v>0</v>
      </c>
      <c r="EA52" s="176" t="str">
        <f t="shared" si="65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 t="s">
        <v>133</v>
      </c>
      <c r="EM52" s="176" t="str">
        <f t="shared" si="66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31"/>
        <v xml:space="preserve"> </v>
      </c>
      <c r="EV52" s="175">
        <f t="shared" si="68"/>
        <v>0</v>
      </c>
      <c r="EW52" s="176" t="str">
        <f t="shared" si="69"/>
        <v xml:space="preserve"> </v>
      </c>
      <c r="EY52" s="172">
        <v>10</v>
      </c>
      <c r="EZ52" s="226"/>
      <c r="FA52" s="173" t="str">
        <f>IF(FC52=0," ",VLOOKUP(FC52,PROTOKOL!$A:$F,6,FALSE))</f>
        <v>KOKU TESTİ</v>
      </c>
      <c r="FB52" s="43">
        <v>1</v>
      </c>
      <c r="FC52" s="43">
        <v>17</v>
      </c>
      <c r="FD52" s="43">
        <v>2</v>
      </c>
      <c r="FE52" s="42">
        <f>IF(FC52=0," ",(VLOOKUP(FC52,PROTOKOL!$A$1:$E$29,2,FALSE))*FD52)</f>
        <v>0</v>
      </c>
      <c r="FF52" s="174">
        <f t="shared" si="14"/>
        <v>1</v>
      </c>
      <c r="FG52" s="211">
        <f>IF(FC52=0," ",VLOOKUP(FC52,PROTOKOL!$A:$E,5,FALSE))</f>
        <v>36.335782102476131</v>
      </c>
      <c r="FH52" s="175" t="s">
        <v>133</v>
      </c>
      <c r="FI52" s="176">
        <f>IF(FC52=0," ",(FG52*FF52))/7.5*2</f>
        <v>9.6895418939936349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32"/>
        <v xml:space="preserve"> </v>
      </c>
      <c r="FR52" s="175">
        <f t="shared" si="72"/>
        <v>0</v>
      </c>
      <c r="FS52" s="176" t="str">
        <f t="shared" si="73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 t="s">
        <v>133</v>
      </c>
      <c r="GE52" s="176" t="str">
        <f t="shared" si="74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33"/>
        <v xml:space="preserve"> </v>
      </c>
      <c r="GN52" s="175">
        <f t="shared" si="76"/>
        <v>0</v>
      </c>
      <c r="GO52" s="176" t="str">
        <f t="shared" si="77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 t="s">
        <v>133</v>
      </c>
      <c r="HA52" s="176" t="str">
        <f t="shared" si="78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34"/>
        <v xml:space="preserve"> </v>
      </c>
      <c r="HJ52" s="175">
        <f t="shared" si="80"/>
        <v>0</v>
      </c>
      <c r="HK52" s="176" t="str">
        <f t="shared" si="81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 t="s">
        <v>133</v>
      </c>
      <c r="HW52" s="176" t="str">
        <f t="shared" si="82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35"/>
        <v xml:space="preserve"> </v>
      </c>
      <c r="IF52" s="175">
        <f t="shared" si="84"/>
        <v>0</v>
      </c>
      <c r="IG52" s="176" t="str">
        <f t="shared" si="85"/>
        <v xml:space="preserve"> </v>
      </c>
      <c r="II52" s="172">
        <v>10</v>
      </c>
      <c r="IJ52" s="226"/>
      <c r="IK52" s="173" t="str">
        <f>IF(IM52=0," ",VLOOKUP(IM52,PROTOKOL!$A:$F,6,FALSE))</f>
        <v>KOKU TESTİ</v>
      </c>
      <c r="IL52" s="43">
        <v>1</v>
      </c>
      <c r="IM52" s="43">
        <v>17</v>
      </c>
      <c r="IN52" s="43">
        <v>2.5</v>
      </c>
      <c r="IO52" s="42">
        <f>IF(IM52=0," ",(VLOOKUP(IM52,PROTOKOL!$A$1:$E$29,2,FALSE))*IN52)</f>
        <v>0</v>
      </c>
      <c r="IP52" s="174">
        <f t="shared" si="22"/>
        <v>1</v>
      </c>
      <c r="IQ52" s="211">
        <f>IF(IM52=0," ",VLOOKUP(IM52,PROTOKOL!$A:$E,5,FALSE))</f>
        <v>36.335782102476131</v>
      </c>
      <c r="IR52" s="175" t="s">
        <v>133</v>
      </c>
      <c r="IS52" s="176">
        <f>IF(IM52=0," ",(IQ52*IP52))/7.5*2.5</f>
        <v>12.111927367492044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36"/>
        <v xml:space="preserve"> </v>
      </c>
      <c r="JB52" s="175">
        <f t="shared" si="88"/>
        <v>0</v>
      </c>
      <c r="JC52" s="176" t="str">
        <f t="shared" si="89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 t="s">
        <v>133</v>
      </c>
      <c r="JO52" s="176" t="str">
        <f t="shared" si="90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37"/>
        <v xml:space="preserve"> </v>
      </c>
      <c r="JX52" s="175">
        <f t="shared" si="92"/>
        <v>0</v>
      </c>
      <c r="JY52" s="176" t="str">
        <f t="shared" si="93"/>
        <v xml:space="preserve"> </v>
      </c>
      <c r="KA52" s="172">
        <v>10</v>
      </c>
      <c r="KB52" s="226"/>
      <c r="KC52" s="173" t="str">
        <f>IF(KE52=0," ",VLOOKUP(KE52,PROTOKOL!$A:$F,6,FALSE))</f>
        <v>KOKU TESTİ</v>
      </c>
      <c r="KD52" s="43">
        <v>1</v>
      </c>
      <c r="KE52" s="43">
        <v>17</v>
      </c>
      <c r="KF52" s="43">
        <v>2</v>
      </c>
      <c r="KG52" s="42">
        <f>IF(KE52=0," ",(VLOOKUP(KE52,PROTOKOL!$A$1:$E$29,2,FALSE))*KF52)</f>
        <v>0</v>
      </c>
      <c r="KH52" s="174">
        <f t="shared" si="26"/>
        <v>1</v>
      </c>
      <c r="KI52" s="211">
        <f>IF(KE52=0," ",VLOOKUP(KE52,PROTOKOL!$A:$E,5,FALSE))</f>
        <v>36.335782102476131</v>
      </c>
      <c r="KJ52" s="175" t="s">
        <v>133</v>
      </c>
      <c r="KK52" s="176">
        <f>IF(KE52=0," ",(KI52*KH52))/7.5*2</f>
        <v>9.6895418939936349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38"/>
        <v xml:space="preserve"> </v>
      </c>
      <c r="KT52" s="175">
        <f t="shared" si="95"/>
        <v>0</v>
      </c>
      <c r="KU52" s="176" t="str">
        <f t="shared" si="96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 t="s">
        <v>133</v>
      </c>
      <c r="LG52" s="176" t="str">
        <f t="shared" si="97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39"/>
        <v xml:space="preserve"> </v>
      </c>
      <c r="LP52" s="175">
        <f t="shared" si="99"/>
        <v>0</v>
      </c>
      <c r="LQ52" s="176" t="str">
        <f t="shared" si="100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 t="s">
        <v>133</v>
      </c>
      <c r="MC52" s="176" t="str">
        <f t="shared" si="101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40"/>
        <v xml:space="preserve"> </v>
      </c>
      <c r="ML52" s="175">
        <f t="shared" si="103"/>
        <v>0</v>
      </c>
      <c r="MM52" s="176" t="str">
        <f t="shared" si="104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 t="s">
        <v>133</v>
      </c>
      <c r="MY52" s="176" t="str">
        <f t="shared" si="105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41"/>
        <v xml:space="preserve"> </v>
      </c>
      <c r="NH52" s="175">
        <f t="shared" si="107"/>
        <v>0</v>
      </c>
      <c r="NI52" s="176" t="str">
        <f t="shared" si="108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 t="s">
        <v>133</v>
      </c>
      <c r="NU52" s="176" t="str">
        <f t="shared" si="109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42"/>
        <v xml:space="preserve"> </v>
      </c>
      <c r="OD52" s="175">
        <f t="shared" si="111"/>
        <v>0</v>
      </c>
      <c r="OE52" s="176" t="str">
        <f t="shared" si="112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 t="s">
        <v>133</v>
      </c>
      <c r="OQ52" s="176" t="str">
        <f t="shared" si="113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43"/>
        <v xml:space="preserve"> </v>
      </c>
      <c r="OZ52" s="175">
        <f t="shared" si="115"/>
        <v>0</v>
      </c>
      <c r="PA52" s="176" t="str">
        <f t="shared" si="116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 t="s">
        <v>133</v>
      </c>
      <c r="PM52" s="176" t="str">
        <f t="shared" si="117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44"/>
        <v xml:space="preserve"> </v>
      </c>
      <c r="PV52" s="175">
        <f t="shared" si="119"/>
        <v>0</v>
      </c>
      <c r="PW52" s="176" t="str">
        <f t="shared" si="120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 t="s">
        <v>133</v>
      </c>
      <c r="QI52" s="176" t="str">
        <f t="shared" si="121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45"/>
        <v xml:space="preserve"> </v>
      </c>
      <c r="QR52" s="175">
        <f t="shared" si="123"/>
        <v>0</v>
      </c>
      <c r="QS52" s="176" t="str">
        <f t="shared" si="124"/>
        <v xml:space="preserve"> </v>
      </c>
    </row>
    <row r="53" spans="1:461" ht="13.8">
      <c r="A53" s="172">
        <v>11</v>
      </c>
      <c r="B53" s="224">
        <v>11</v>
      </c>
      <c r="C53" s="173" t="str">
        <f>IF(E53=0," ",VLOOKUP(E53,PROTOKOL!$A:$F,6,FALSE))</f>
        <v>VAKUM TEST</v>
      </c>
      <c r="D53" s="43">
        <v>199</v>
      </c>
      <c r="E53" s="43">
        <v>4</v>
      </c>
      <c r="F53" s="43">
        <v>7</v>
      </c>
      <c r="G53" s="42">
        <f>IF(E53=0," ",(VLOOKUP(E53,PROTOKOL!$A$1:$E$29,2,FALSE))*F53)</f>
        <v>140</v>
      </c>
      <c r="H53" s="174">
        <f t="shared" si="0"/>
        <v>59</v>
      </c>
      <c r="I53" s="211">
        <f>IF(E53=0," ",VLOOKUP(E53,PROTOKOL!$A:$E,5,FALSE))</f>
        <v>0.44947554687499996</v>
      </c>
      <c r="J53" s="175" t="s">
        <v>133</v>
      </c>
      <c r="K53" s="176">
        <f t="shared" si="42"/>
        <v>26.519057265624998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3"/>
        <v xml:space="preserve"> </v>
      </c>
      <c r="T53" s="175">
        <f t="shared" si="44"/>
        <v>0</v>
      </c>
      <c r="U53" s="176" t="str">
        <f t="shared" si="45"/>
        <v xml:space="preserve"> </v>
      </c>
      <c r="W53" s="172">
        <v>11</v>
      </c>
      <c r="X53" s="224">
        <v>11</v>
      </c>
      <c r="Y53" s="173" t="str">
        <f>IF(AA53=0," ",VLOOKUP(AA53,PROTOKOL!$A:$F,6,FALSE))</f>
        <v>SIZDIRMAZLIK TAMİR</v>
      </c>
      <c r="Z53" s="43">
        <v>120</v>
      </c>
      <c r="AA53" s="43">
        <v>12</v>
      </c>
      <c r="AB53" s="43">
        <v>7.5</v>
      </c>
      <c r="AC53" s="42">
        <f>IF(AA53=0," ",(VLOOKUP(AA53,PROTOKOL!$A$1:$E$29,2,FALSE))*AB53)</f>
        <v>78</v>
      </c>
      <c r="AD53" s="174">
        <f t="shared" si="2"/>
        <v>42</v>
      </c>
      <c r="AE53" s="211">
        <f>IF(AA53=0," ",VLOOKUP(AA53,PROTOKOL!$A:$E,5,FALSE))</f>
        <v>0.8561438988095238</v>
      </c>
      <c r="AF53" s="175" t="s">
        <v>133</v>
      </c>
      <c r="AG53" s="176">
        <f t="shared" si="46"/>
        <v>35.958043750000002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26"/>
        <v xml:space="preserve"> </v>
      </c>
      <c r="AP53" s="175">
        <f t="shared" si="48"/>
        <v>0</v>
      </c>
      <c r="AQ53" s="176" t="str">
        <f t="shared" si="49"/>
        <v xml:space="preserve"> </v>
      </c>
      <c r="AS53" s="172">
        <v>11</v>
      </c>
      <c r="AT53" s="224">
        <v>11</v>
      </c>
      <c r="AU53" s="173" t="str">
        <f>IF(AW53=0," ",VLOOKUP(AW53,PROTOKOL!$A:$F,6,FALSE))</f>
        <v>VAKUM TEST</v>
      </c>
      <c r="AV53" s="43">
        <v>237</v>
      </c>
      <c r="AW53" s="43">
        <v>4</v>
      </c>
      <c r="AX53" s="43">
        <v>7.5</v>
      </c>
      <c r="AY53" s="42">
        <f>IF(AW53=0," ",(VLOOKUP(AW53,PROTOKOL!$A$1:$E$29,2,FALSE))*AX53)</f>
        <v>150</v>
      </c>
      <c r="AZ53" s="174">
        <f t="shared" si="4"/>
        <v>87</v>
      </c>
      <c r="BA53" s="211">
        <f>IF(AW53=0," ",VLOOKUP(AW53,PROTOKOL!$A:$E,5,FALSE))</f>
        <v>0.44947554687499996</v>
      </c>
      <c r="BB53" s="175" t="s">
        <v>133</v>
      </c>
      <c r="BC53" s="176">
        <f t="shared" si="50"/>
        <v>39.104372578124995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27"/>
        <v xml:space="preserve"> </v>
      </c>
      <c r="BL53" s="175">
        <f t="shared" si="52"/>
        <v>0</v>
      </c>
      <c r="BM53" s="176" t="str">
        <f t="shared" si="53"/>
        <v xml:space="preserve"> </v>
      </c>
      <c r="BO53" s="172">
        <v>11</v>
      </c>
      <c r="BP53" s="224">
        <v>11</v>
      </c>
      <c r="BQ53" s="173" t="str">
        <f>IF(BS53=0," ",VLOOKUP(BS53,PROTOKOL!$A:$F,6,FALSE))</f>
        <v>WNZL. LAV. VE DUV. ASMA KLZ</v>
      </c>
      <c r="BR53" s="43">
        <v>231</v>
      </c>
      <c r="BS53" s="43">
        <v>1</v>
      </c>
      <c r="BT53" s="43">
        <v>7.5</v>
      </c>
      <c r="BU53" s="42">
        <f>IF(BS53=0," ",(VLOOKUP(BS53,PROTOKOL!$A$1:$E$29,2,FALSE))*BT53)</f>
        <v>144</v>
      </c>
      <c r="BV53" s="174">
        <f t="shared" si="6"/>
        <v>87</v>
      </c>
      <c r="BW53" s="211">
        <f>IF(BS53=0," ",VLOOKUP(BS53,PROTOKOL!$A:$E,5,FALSE))</f>
        <v>0.4731321546052632</v>
      </c>
      <c r="BX53" s="175" t="s">
        <v>133</v>
      </c>
      <c r="BY53" s="176">
        <f t="shared" si="54"/>
        <v>41.162497450657895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28"/>
        <v xml:space="preserve"> </v>
      </c>
      <c r="CH53" s="175">
        <f t="shared" si="56"/>
        <v>0</v>
      </c>
      <c r="CI53" s="176" t="str">
        <f t="shared" si="57"/>
        <v xml:space="preserve"> </v>
      </c>
      <c r="CK53" s="172">
        <v>11</v>
      </c>
      <c r="CL53" s="224">
        <v>11</v>
      </c>
      <c r="CM53" s="173" t="s">
        <v>32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 t="s">
        <v>133</v>
      </c>
      <c r="CU53" s="176" t="str">
        <f t="shared" si="58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29"/>
        <v xml:space="preserve"> </v>
      </c>
      <c r="DD53" s="175">
        <f t="shared" si="60"/>
        <v>0</v>
      </c>
      <c r="DE53" s="176" t="str">
        <f t="shared" si="61"/>
        <v xml:space="preserve"> </v>
      </c>
      <c r="DG53" s="172">
        <v>11</v>
      </c>
      <c r="DH53" s="224">
        <v>11</v>
      </c>
      <c r="DI53" s="173" t="str">
        <f>IF(DK53=0," ",VLOOKUP(DK53,PROTOKOL!$A:$F,6,FALSE))</f>
        <v>VAKUM TEST</v>
      </c>
      <c r="DJ53" s="43">
        <v>15</v>
      </c>
      <c r="DK53" s="43">
        <v>4</v>
      </c>
      <c r="DL53" s="43">
        <v>0.5</v>
      </c>
      <c r="DM53" s="42">
        <f>IF(DK53=0," ",(VLOOKUP(DK53,PROTOKOL!$A$1:$E$29,2,FALSE))*DL53)</f>
        <v>10</v>
      </c>
      <c r="DN53" s="174">
        <f t="shared" si="10"/>
        <v>5</v>
      </c>
      <c r="DO53" s="211">
        <f>IF(DK53=0," ",VLOOKUP(DK53,PROTOKOL!$A:$E,5,FALSE))</f>
        <v>0.44947554687499996</v>
      </c>
      <c r="DP53" s="175" t="s">
        <v>133</v>
      </c>
      <c r="DQ53" s="176">
        <f t="shared" si="62"/>
        <v>2.2473777343749997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30"/>
        <v xml:space="preserve"> </v>
      </c>
      <c r="DZ53" s="175">
        <f t="shared" si="64"/>
        <v>0</v>
      </c>
      <c r="EA53" s="176" t="str">
        <f t="shared" si="65"/>
        <v xml:space="preserve"> </v>
      </c>
      <c r="EC53" s="172">
        <v>11</v>
      </c>
      <c r="ED53" s="224">
        <v>11</v>
      </c>
      <c r="EE53" s="173" t="str">
        <f>IF(EG53=0," ",VLOOKUP(EG53,PROTOKOL!$A:$F,6,FALSE))</f>
        <v>SIZDIRMAZLIK TAMİR</v>
      </c>
      <c r="EF53" s="43">
        <v>116</v>
      </c>
      <c r="EG53" s="43">
        <v>12</v>
      </c>
      <c r="EH53" s="43">
        <v>6.5</v>
      </c>
      <c r="EI53" s="42">
        <f>IF(EG53=0," ",(VLOOKUP(EG53,PROTOKOL!$A$1:$E$29,2,FALSE))*EH53)</f>
        <v>67.600000000000009</v>
      </c>
      <c r="EJ53" s="174">
        <f t="shared" si="12"/>
        <v>48.399999999999991</v>
      </c>
      <c r="EK53" s="211">
        <f>IF(EG53=0," ",VLOOKUP(EG53,PROTOKOL!$A:$E,5,FALSE))</f>
        <v>0.8561438988095238</v>
      </c>
      <c r="EL53" s="175" t="s">
        <v>133</v>
      </c>
      <c r="EM53" s="176">
        <f t="shared" si="66"/>
        <v>41.437364702380947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31"/>
        <v xml:space="preserve"> </v>
      </c>
      <c r="EV53" s="175">
        <f t="shared" si="68"/>
        <v>0</v>
      </c>
      <c r="EW53" s="176" t="str">
        <f t="shared" si="69"/>
        <v xml:space="preserve"> </v>
      </c>
      <c r="EY53" s="172">
        <v>11</v>
      </c>
      <c r="EZ53" s="224">
        <v>11</v>
      </c>
      <c r="FA53" s="173" t="s">
        <v>36</v>
      </c>
      <c r="FB53" s="43">
        <v>1</v>
      </c>
      <c r="FC53" s="43">
        <v>17</v>
      </c>
      <c r="FD53" s="43">
        <v>0.5</v>
      </c>
      <c r="FE53" s="42">
        <f>IF(FC53=0," ",(VLOOKUP(FC53,PROTOKOL!$A$1:$E$29,2,FALSE))*FD53)</f>
        <v>0</v>
      </c>
      <c r="FF53" s="174">
        <f t="shared" si="14"/>
        <v>1</v>
      </c>
      <c r="FG53" s="211">
        <f>IF(FC53=0," ",VLOOKUP(FC53,PROTOKOL!$A:$E,5,FALSE))</f>
        <v>36.335782102476131</v>
      </c>
      <c r="FH53" s="175" t="s">
        <v>133</v>
      </c>
      <c r="FI53" s="176">
        <f>IF(FC53=0," ",(FG53*FF53))/7.5*0.5</f>
        <v>2.4223854734984087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32"/>
        <v xml:space="preserve"> </v>
      </c>
      <c r="FR53" s="175">
        <f t="shared" si="72"/>
        <v>0</v>
      </c>
      <c r="FS53" s="176" t="str">
        <f t="shared" si="73"/>
        <v xml:space="preserve"> </v>
      </c>
      <c r="FU53" s="172">
        <v>11</v>
      </c>
      <c r="FV53" s="224">
        <v>11</v>
      </c>
      <c r="FW53" s="173" t="str">
        <f>IF(FY53=0," ",VLOOKUP(FY53,PROTOKOL!$A:$F,6,FALSE))</f>
        <v>PERDE KESME SULU SİST.</v>
      </c>
      <c r="FX53" s="43">
        <v>40</v>
      </c>
      <c r="FY53" s="43">
        <v>8</v>
      </c>
      <c r="FZ53" s="43">
        <v>2</v>
      </c>
      <c r="GA53" s="42">
        <f>IF(FY53=0," ",(VLOOKUP(FY53,PROTOKOL!$A$1:$E$29,2,FALSE))*FZ53)</f>
        <v>26.133333333333333</v>
      </c>
      <c r="GB53" s="174">
        <f t="shared" si="16"/>
        <v>13.866666666666667</v>
      </c>
      <c r="GC53" s="211">
        <f>IF(FY53=0," ",VLOOKUP(FY53,PROTOKOL!$A:$E,5,FALSE))</f>
        <v>0.69150084134615386</v>
      </c>
      <c r="GD53" s="175" t="s">
        <v>133</v>
      </c>
      <c r="GE53" s="176">
        <f t="shared" si="74"/>
        <v>9.5888116666666665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33"/>
        <v xml:space="preserve"> </v>
      </c>
      <c r="GN53" s="175">
        <f t="shared" si="76"/>
        <v>0</v>
      </c>
      <c r="GO53" s="176" t="str">
        <f t="shared" si="77"/>
        <v xml:space="preserve"> </v>
      </c>
      <c r="GQ53" s="172">
        <v>11</v>
      </c>
      <c r="GR53" s="224">
        <v>11</v>
      </c>
      <c r="GS53" s="173" t="s">
        <v>36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 t="s">
        <v>133</v>
      </c>
      <c r="HA53" s="176" t="str">
        <f t="shared" si="78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34"/>
        <v xml:space="preserve"> </v>
      </c>
      <c r="HJ53" s="175">
        <f t="shared" si="80"/>
        <v>0</v>
      </c>
      <c r="HK53" s="176" t="str">
        <f t="shared" si="81"/>
        <v xml:space="preserve"> </v>
      </c>
      <c r="HM53" s="172">
        <v>11</v>
      </c>
      <c r="HN53" s="224">
        <v>11</v>
      </c>
      <c r="HO53" s="173" t="str">
        <f>IF(HQ53=0," ",VLOOKUP(HQ53,PROTOKOL!$A:$F,6,FALSE))</f>
        <v>VAKUM TEST</v>
      </c>
      <c r="HP53" s="43">
        <v>190</v>
      </c>
      <c r="HQ53" s="43">
        <v>4</v>
      </c>
      <c r="HR53" s="43">
        <v>6</v>
      </c>
      <c r="HS53" s="42">
        <f>IF(HQ53=0," ",(VLOOKUP(HQ53,PROTOKOL!$A$1:$E$29,2,FALSE))*HR53)</f>
        <v>120</v>
      </c>
      <c r="HT53" s="174">
        <f t="shared" si="20"/>
        <v>70</v>
      </c>
      <c r="HU53" s="211">
        <f>IF(HQ53=0," ",VLOOKUP(HQ53,PROTOKOL!$A:$E,5,FALSE))</f>
        <v>0.44947554687499996</v>
      </c>
      <c r="HV53" s="175" t="s">
        <v>133</v>
      </c>
      <c r="HW53" s="176">
        <f t="shared" si="82"/>
        <v>31.463288281249998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35"/>
        <v xml:space="preserve"> </v>
      </c>
      <c r="IF53" s="175">
        <f t="shared" si="84"/>
        <v>0</v>
      </c>
      <c r="IG53" s="176" t="str">
        <f t="shared" si="85"/>
        <v xml:space="preserve"> </v>
      </c>
      <c r="II53" s="172">
        <v>11</v>
      </c>
      <c r="IJ53" s="224">
        <v>11</v>
      </c>
      <c r="IK53" s="173" t="s">
        <v>36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 t="s">
        <v>133</v>
      </c>
      <c r="IS53" s="176" t="str">
        <f t="shared" si="86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36"/>
        <v xml:space="preserve"> </v>
      </c>
      <c r="JB53" s="175">
        <f t="shared" si="88"/>
        <v>0</v>
      </c>
      <c r="JC53" s="176" t="str">
        <f t="shared" si="89"/>
        <v xml:space="preserve"> </v>
      </c>
      <c r="JE53" s="172">
        <v>11</v>
      </c>
      <c r="JF53" s="224">
        <v>11</v>
      </c>
      <c r="JG53" s="173" t="str">
        <f>IF(JI53=0," ",VLOOKUP(JI53,PROTOKOL!$A:$F,6,FALSE))</f>
        <v>PANTOGRAF LAVABO TAŞLAMA</v>
      </c>
      <c r="JH53" s="43">
        <v>72</v>
      </c>
      <c r="JI53" s="43">
        <v>9</v>
      </c>
      <c r="JJ53" s="43">
        <v>6.5</v>
      </c>
      <c r="JK53" s="42">
        <f>IF(JI53=0," ",(VLOOKUP(JI53,PROTOKOL!$A$1:$E$29,2,FALSE))*JJ53)</f>
        <v>56.333333333333329</v>
      </c>
      <c r="JL53" s="174">
        <f t="shared" si="24"/>
        <v>15.666666666666671</v>
      </c>
      <c r="JM53" s="211">
        <f>IF(JI53=0," ",VLOOKUP(JI53,PROTOKOL!$A:$E,5,FALSE))</f>
        <v>1.0273726785714283</v>
      </c>
      <c r="JN53" s="175" t="s">
        <v>133</v>
      </c>
      <c r="JO53" s="176">
        <f t="shared" si="90"/>
        <v>16.095505297619049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37"/>
        <v xml:space="preserve"> </v>
      </c>
      <c r="JX53" s="175">
        <f t="shared" si="92"/>
        <v>0</v>
      </c>
      <c r="JY53" s="176" t="str">
        <f t="shared" si="93"/>
        <v xml:space="preserve"> </v>
      </c>
      <c r="KA53" s="172">
        <v>11</v>
      </c>
      <c r="KB53" s="224">
        <v>11</v>
      </c>
      <c r="KC53" s="173" t="s">
        <v>36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 t="s">
        <v>133</v>
      </c>
      <c r="KK53" s="176" t="str">
        <f t="shared" si="125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38"/>
        <v xml:space="preserve"> </v>
      </c>
      <c r="KT53" s="175">
        <f t="shared" si="95"/>
        <v>0</v>
      </c>
      <c r="KU53" s="176" t="str">
        <f t="shared" si="96"/>
        <v xml:space="preserve"> </v>
      </c>
      <c r="KW53" s="172">
        <v>11</v>
      </c>
      <c r="KX53" s="224">
        <v>11</v>
      </c>
      <c r="KY53" s="173" t="str">
        <f>IF(LA53=0," ",VLOOKUP(LA53,PROTOKOL!$A:$F,6,FALSE))</f>
        <v>VAKUM TEST</v>
      </c>
      <c r="KZ53" s="43">
        <v>210</v>
      </c>
      <c r="LA53" s="43">
        <v>4</v>
      </c>
      <c r="LB53" s="43">
        <v>6.5</v>
      </c>
      <c r="LC53" s="42">
        <f>IF(LA53=0," ",(VLOOKUP(LA53,PROTOKOL!$A$1:$E$29,2,FALSE))*LB53)</f>
        <v>130</v>
      </c>
      <c r="LD53" s="174">
        <f t="shared" si="28"/>
        <v>80</v>
      </c>
      <c r="LE53" s="211">
        <f>IF(LA53=0," ",VLOOKUP(LA53,PROTOKOL!$A:$E,5,FALSE))</f>
        <v>0.44947554687499996</v>
      </c>
      <c r="LF53" s="175" t="s">
        <v>133</v>
      </c>
      <c r="LG53" s="176">
        <f t="shared" si="97"/>
        <v>35.958043749999995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39"/>
        <v xml:space="preserve"> </v>
      </c>
      <c r="LP53" s="175">
        <f t="shared" si="99"/>
        <v>0</v>
      </c>
      <c r="LQ53" s="176" t="str">
        <f t="shared" si="100"/>
        <v xml:space="preserve"> </v>
      </c>
      <c r="LS53" s="172">
        <v>11</v>
      </c>
      <c r="LT53" s="224">
        <v>11</v>
      </c>
      <c r="LU53" s="173" t="str">
        <f>IF(LW53=0," ",VLOOKUP(LW53,PROTOKOL!$A:$F,6,FALSE))</f>
        <v>PANTOGRAF LAVABO TAŞLAMA</v>
      </c>
      <c r="LV53" s="43">
        <v>95</v>
      </c>
      <c r="LW53" s="43">
        <v>9</v>
      </c>
      <c r="LX53" s="43">
        <v>7.5</v>
      </c>
      <c r="LY53" s="42">
        <f>IF(LW53=0," ",(VLOOKUP(LW53,PROTOKOL!$A$1:$E$29,2,FALSE))*LX53)</f>
        <v>65</v>
      </c>
      <c r="LZ53" s="174">
        <f t="shared" si="30"/>
        <v>30</v>
      </c>
      <c r="MA53" s="211">
        <f>IF(LW53=0," ",VLOOKUP(LW53,PROTOKOL!$A:$E,5,FALSE))</f>
        <v>1.0273726785714283</v>
      </c>
      <c r="MB53" s="175" t="s">
        <v>133</v>
      </c>
      <c r="MC53" s="176">
        <f t="shared" si="101"/>
        <v>30.82118035714285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40"/>
        <v xml:space="preserve"> </v>
      </c>
      <c r="ML53" s="175">
        <f t="shared" si="103"/>
        <v>0</v>
      </c>
      <c r="MM53" s="176" t="str">
        <f t="shared" si="104"/>
        <v xml:space="preserve"> </v>
      </c>
      <c r="MO53" s="172">
        <v>11</v>
      </c>
      <c r="MP53" s="224">
        <v>11</v>
      </c>
      <c r="MQ53" s="173" t="str">
        <f>IF(MS53=0," ",VLOOKUP(MS53,PROTOKOL!$A:$F,6,FALSE))</f>
        <v>PANTOGRAF LAVABO TAŞLAMA</v>
      </c>
      <c r="MR53" s="43">
        <v>95</v>
      </c>
      <c r="MS53" s="43">
        <v>9</v>
      </c>
      <c r="MT53" s="43">
        <v>7.5</v>
      </c>
      <c r="MU53" s="42">
        <f>IF(MS53=0," ",(VLOOKUP(MS53,PROTOKOL!$A$1:$E$29,2,FALSE))*MT53)</f>
        <v>65</v>
      </c>
      <c r="MV53" s="174">
        <f t="shared" si="32"/>
        <v>30</v>
      </c>
      <c r="MW53" s="211">
        <f>IF(MS53=0," ",VLOOKUP(MS53,PROTOKOL!$A:$E,5,FALSE))</f>
        <v>1.0273726785714283</v>
      </c>
      <c r="MX53" s="175" t="s">
        <v>133</v>
      </c>
      <c r="MY53" s="176">
        <f t="shared" si="105"/>
        <v>30.82118035714285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41"/>
        <v xml:space="preserve"> </v>
      </c>
      <c r="NH53" s="175">
        <f t="shared" si="107"/>
        <v>0</v>
      </c>
      <c r="NI53" s="176" t="str">
        <f t="shared" si="108"/>
        <v xml:space="preserve"> </v>
      </c>
      <c r="NK53" s="172">
        <v>11</v>
      </c>
      <c r="NL53" s="224">
        <v>11</v>
      </c>
      <c r="NM53" s="173" t="str">
        <f>IF(NO53=0," ",VLOOKUP(NO53,PROTOKOL!$A:$F,6,FALSE))</f>
        <v>WNZL. LAV. VE DUV. ASMA KLZ</v>
      </c>
      <c r="NN53" s="43">
        <v>231</v>
      </c>
      <c r="NO53" s="43">
        <v>1</v>
      </c>
      <c r="NP53" s="43">
        <v>7.5</v>
      </c>
      <c r="NQ53" s="42">
        <f>IF(NO53=0," ",(VLOOKUP(NO53,PROTOKOL!$A$1:$E$29,2,FALSE))*NP53)</f>
        <v>144</v>
      </c>
      <c r="NR53" s="174">
        <f t="shared" si="34"/>
        <v>87</v>
      </c>
      <c r="NS53" s="211">
        <f>IF(NO53=0," ",VLOOKUP(NO53,PROTOKOL!$A:$E,5,FALSE))</f>
        <v>0.4731321546052632</v>
      </c>
      <c r="NT53" s="175" t="s">
        <v>133</v>
      </c>
      <c r="NU53" s="176">
        <f t="shared" si="109"/>
        <v>41.162497450657895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42"/>
        <v xml:space="preserve"> </v>
      </c>
      <c r="OD53" s="175">
        <f t="shared" si="111"/>
        <v>0</v>
      </c>
      <c r="OE53" s="176" t="str">
        <f t="shared" si="112"/>
        <v xml:space="preserve"> </v>
      </c>
      <c r="OG53" s="172">
        <v>11</v>
      </c>
      <c r="OH53" s="224">
        <v>11</v>
      </c>
      <c r="OI53" s="173" t="str">
        <f>IF(OK53=0," ",VLOOKUP(OK53,PROTOKOL!$A:$F,6,FALSE))</f>
        <v>VAKUM TEST</v>
      </c>
      <c r="OJ53" s="43">
        <v>226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4">
        <f t="shared" si="36"/>
        <v>76</v>
      </c>
      <c r="OO53" s="211">
        <f>IF(OK53=0," ",VLOOKUP(OK53,PROTOKOL!$A:$E,5,FALSE))</f>
        <v>0.44947554687499996</v>
      </c>
      <c r="OP53" s="175" t="s">
        <v>133</v>
      </c>
      <c r="OQ53" s="176">
        <f t="shared" si="113"/>
        <v>34.160141562499994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43"/>
        <v xml:space="preserve"> </v>
      </c>
      <c r="OZ53" s="175">
        <f t="shared" si="115"/>
        <v>0</v>
      </c>
      <c r="PA53" s="176" t="str">
        <f t="shared" si="116"/>
        <v xml:space="preserve"> </v>
      </c>
      <c r="PC53" s="172">
        <v>11</v>
      </c>
      <c r="PD53" s="224">
        <v>11</v>
      </c>
      <c r="PE53" s="173" t="str">
        <f>IF(PG53=0," ",VLOOKUP(PG53,PROTOKOL!$A:$F,6,FALSE))</f>
        <v>VAKUM TEST</v>
      </c>
      <c r="PF53" s="43">
        <v>239</v>
      </c>
      <c r="PG53" s="43">
        <v>4</v>
      </c>
      <c r="PH53" s="43">
        <v>7.5</v>
      </c>
      <c r="PI53" s="42">
        <f>IF(PG53=0," ",(VLOOKUP(PG53,PROTOKOL!$A$1:$E$29,2,FALSE))*PH53)</f>
        <v>150</v>
      </c>
      <c r="PJ53" s="174">
        <f t="shared" si="38"/>
        <v>89</v>
      </c>
      <c r="PK53" s="211">
        <f>IF(PG53=0," ",VLOOKUP(PG53,PROTOKOL!$A:$E,5,FALSE))</f>
        <v>0.44947554687499996</v>
      </c>
      <c r="PL53" s="175" t="s">
        <v>133</v>
      </c>
      <c r="PM53" s="176">
        <f t="shared" si="117"/>
        <v>40.003323671874995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44"/>
        <v xml:space="preserve"> </v>
      </c>
      <c r="PV53" s="175">
        <f t="shared" si="119"/>
        <v>0</v>
      </c>
      <c r="PW53" s="176" t="str">
        <f t="shared" si="120"/>
        <v xml:space="preserve"> </v>
      </c>
      <c r="PY53" s="172">
        <v>11</v>
      </c>
      <c r="PZ53" s="224">
        <v>11</v>
      </c>
      <c r="QA53" s="173" t="str">
        <f>IF(QC53=0," ",VLOOKUP(QC53,PROTOKOL!$A:$F,6,FALSE))</f>
        <v>PANTOGRAF LAVABO TAŞLAMA</v>
      </c>
      <c r="QB53" s="43">
        <v>81</v>
      </c>
      <c r="QC53" s="43">
        <v>9</v>
      </c>
      <c r="QD53" s="43">
        <v>6.5</v>
      </c>
      <c r="QE53" s="42">
        <f>IF(QC53=0," ",(VLOOKUP(QC53,PROTOKOL!$A$1:$E$29,2,FALSE))*QD53)</f>
        <v>56.333333333333329</v>
      </c>
      <c r="QF53" s="174">
        <f t="shared" si="40"/>
        <v>24.666666666666671</v>
      </c>
      <c r="QG53" s="211">
        <f>IF(QC53=0," ",VLOOKUP(QC53,PROTOKOL!$A:$E,5,FALSE))</f>
        <v>1.0273726785714283</v>
      </c>
      <c r="QH53" s="175" t="s">
        <v>133</v>
      </c>
      <c r="QI53" s="176">
        <f t="shared" si="121"/>
        <v>25.341859404761905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45"/>
        <v xml:space="preserve"> </v>
      </c>
      <c r="QR53" s="175">
        <f t="shared" si="123"/>
        <v>0</v>
      </c>
      <c r="QS53" s="176" t="str">
        <f t="shared" si="124"/>
        <v xml:space="preserve"> </v>
      </c>
    </row>
    <row r="54" spans="1:461" ht="13.8">
      <c r="A54" s="172">
        <v>11</v>
      </c>
      <c r="B54" s="225"/>
      <c r="C54" s="173" t="str">
        <f>IF(E54=0," ",VLOOKUP(E54,PROTOKOL!$A:$F,6,FALSE))</f>
        <v>PERDE KESME SULU SİST.</v>
      </c>
      <c r="D54" s="43">
        <v>10</v>
      </c>
      <c r="E54" s="43">
        <v>8</v>
      </c>
      <c r="F54" s="43">
        <v>0.5</v>
      </c>
      <c r="G54" s="42">
        <f>IF(E54=0," ",(VLOOKUP(E54,PROTOKOL!$A$1:$E$29,2,FALSE))*F54)</f>
        <v>6.5333333333333332</v>
      </c>
      <c r="H54" s="174">
        <f t="shared" si="0"/>
        <v>3.4666666666666668</v>
      </c>
      <c r="I54" s="211">
        <f>IF(E54=0," ",VLOOKUP(E54,PROTOKOL!$A:$E,5,FALSE))</f>
        <v>0.69150084134615386</v>
      </c>
      <c r="J54" s="175" t="s">
        <v>133</v>
      </c>
      <c r="K54" s="176">
        <f t="shared" si="42"/>
        <v>2.3972029166666666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3"/>
        <v xml:space="preserve"> </v>
      </c>
      <c r="T54" s="175">
        <f t="shared" si="44"/>
        <v>0</v>
      </c>
      <c r="U54" s="176" t="str">
        <f t="shared" si="45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 t="s">
        <v>133</v>
      </c>
      <c r="AG54" s="176" t="str">
        <f t="shared" si="46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26"/>
        <v xml:space="preserve"> </v>
      </c>
      <c r="AP54" s="175">
        <f t="shared" si="48"/>
        <v>0</v>
      </c>
      <c r="AQ54" s="176" t="str">
        <f t="shared" si="49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 t="s">
        <v>133</v>
      </c>
      <c r="BC54" s="176" t="str">
        <f t="shared" si="50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27"/>
        <v xml:space="preserve"> </v>
      </c>
      <c r="BL54" s="175">
        <f t="shared" si="52"/>
        <v>0</v>
      </c>
      <c r="BM54" s="176" t="str">
        <f t="shared" si="53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 t="s">
        <v>133</v>
      </c>
      <c r="BY54" s="176" t="str">
        <f t="shared" si="54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28"/>
        <v xml:space="preserve"> </v>
      </c>
      <c r="CH54" s="175">
        <f t="shared" si="56"/>
        <v>0</v>
      </c>
      <c r="CI54" s="176" t="str">
        <f t="shared" si="57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 t="s">
        <v>133</v>
      </c>
      <c r="CU54" s="176" t="str">
        <f t="shared" si="58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29"/>
        <v xml:space="preserve"> </v>
      </c>
      <c r="DD54" s="175">
        <f t="shared" si="60"/>
        <v>0</v>
      </c>
      <c r="DE54" s="176" t="str">
        <f t="shared" si="61"/>
        <v xml:space="preserve"> </v>
      </c>
      <c r="DG54" s="172">
        <v>11</v>
      </c>
      <c r="DH54" s="225"/>
      <c r="DI54" s="173" t="str">
        <f>IF(DK54=0," ",VLOOKUP(DK54,PROTOKOL!$A:$F,6,FALSE))</f>
        <v>PERDE KESME SULU SİST.</v>
      </c>
      <c r="DJ54" s="43">
        <v>90</v>
      </c>
      <c r="DK54" s="43">
        <v>8</v>
      </c>
      <c r="DL54" s="43">
        <v>4.5</v>
      </c>
      <c r="DM54" s="42">
        <f>IF(DK54=0," ",(VLOOKUP(DK54,PROTOKOL!$A$1:$E$29,2,FALSE))*DL54)</f>
        <v>58.8</v>
      </c>
      <c r="DN54" s="174">
        <f t="shared" si="10"/>
        <v>31.200000000000003</v>
      </c>
      <c r="DO54" s="211">
        <f>IF(DK54=0," ",VLOOKUP(DK54,PROTOKOL!$A:$E,5,FALSE))</f>
        <v>0.69150084134615386</v>
      </c>
      <c r="DP54" s="175" t="s">
        <v>133</v>
      </c>
      <c r="DQ54" s="176">
        <f t="shared" si="62"/>
        <v>21.574826250000001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30"/>
        <v xml:space="preserve"> </v>
      </c>
      <c r="DZ54" s="175">
        <f t="shared" si="64"/>
        <v>0</v>
      </c>
      <c r="EA54" s="176" t="str">
        <f t="shared" si="65"/>
        <v xml:space="preserve"> </v>
      </c>
      <c r="EC54" s="172">
        <v>11</v>
      </c>
      <c r="ED54" s="225"/>
      <c r="EE54" s="173" t="str">
        <f>IF(EG54=0," ",VLOOKUP(EG54,PROTOKOL!$A:$F,6,FALSE))</f>
        <v>ÜRÜN KONTROL</v>
      </c>
      <c r="EF54" s="43">
        <v>1</v>
      </c>
      <c r="EG54" s="43">
        <v>20</v>
      </c>
      <c r="EH54" s="43">
        <v>1</v>
      </c>
      <c r="EI54" s="42">
        <f>IF(EG54=0," ",(VLOOKUP(EG54,PROTOKOL!$A$1:$E$29,2,FALSE))*EH54)</f>
        <v>0</v>
      </c>
      <c r="EJ54" s="174">
        <f t="shared" si="12"/>
        <v>1</v>
      </c>
      <c r="EK54" s="211">
        <f>IF(EG54=0," ",VLOOKUP(EG54,PROTOKOL!$A:$E,5,FALSE))</f>
        <v>32.702203892228518</v>
      </c>
      <c r="EL54" s="175" t="s">
        <v>133</v>
      </c>
      <c r="EM54" s="176">
        <f>IF(EG54=0," ",(EK54*EJ54))/7.5*1</f>
        <v>4.3602938522971355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31"/>
        <v xml:space="preserve"> </v>
      </c>
      <c r="EV54" s="175">
        <f t="shared" si="68"/>
        <v>0</v>
      </c>
      <c r="EW54" s="176" t="str">
        <f t="shared" si="69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 t="s">
        <v>133</v>
      </c>
      <c r="FI54" s="176" t="str">
        <f t="shared" si="70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32"/>
        <v xml:space="preserve"> </v>
      </c>
      <c r="FR54" s="175">
        <f t="shared" si="72"/>
        <v>0</v>
      </c>
      <c r="FS54" s="176" t="str">
        <f t="shared" si="73"/>
        <v xml:space="preserve"> </v>
      </c>
      <c r="FU54" s="172">
        <v>11</v>
      </c>
      <c r="FV54" s="225"/>
      <c r="FW54" s="173" t="str">
        <f>IF(FY54=0," ",VLOOKUP(FY54,PROTOKOL!$A:$F,6,FALSE))</f>
        <v>SIZDIRMAZLIK TAMİR</v>
      </c>
      <c r="FX54" s="43">
        <v>69</v>
      </c>
      <c r="FY54" s="43">
        <v>12</v>
      </c>
      <c r="FZ54" s="43">
        <v>4.5</v>
      </c>
      <c r="GA54" s="42">
        <f>IF(FY54=0," ",(VLOOKUP(FY54,PROTOKOL!$A$1:$E$29,2,FALSE))*FZ54)</f>
        <v>46.800000000000004</v>
      </c>
      <c r="GB54" s="174">
        <f t="shared" si="16"/>
        <v>22.199999999999996</v>
      </c>
      <c r="GC54" s="211">
        <f>IF(FY54=0," ",VLOOKUP(FY54,PROTOKOL!$A:$E,5,FALSE))</f>
        <v>0.8561438988095238</v>
      </c>
      <c r="GD54" s="175" t="s">
        <v>133</v>
      </c>
      <c r="GE54" s="176">
        <f t="shared" si="74"/>
        <v>19.006394553571425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33"/>
        <v xml:space="preserve"> </v>
      </c>
      <c r="GN54" s="175">
        <f t="shared" si="76"/>
        <v>0</v>
      </c>
      <c r="GO54" s="176" t="str">
        <f t="shared" si="77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 t="s">
        <v>133</v>
      </c>
      <c r="HA54" s="176" t="str">
        <f t="shared" si="78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34"/>
        <v xml:space="preserve"> </v>
      </c>
      <c r="HJ54" s="175">
        <f t="shared" si="80"/>
        <v>0</v>
      </c>
      <c r="HK54" s="176" t="str">
        <f t="shared" si="81"/>
        <v xml:space="preserve"> </v>
      </c>
      <c r="HM54" s="172">
        <v>11</v>
      </c>
      <c r="HN54" s="225"/>
      <c r="HO54" s="173" t="str">
        <f>IF(HQ54=0," ",VLOOKUP(HQ54,PROTOKOL!$A:$F,6,FALSE))</f>
        <v>PERDE KESME SULU SİST.</v>
      </c>
      <c r="HP54" s="43">
        <v>20</v>
      </c>
      <c r="HQ54" s="43">
        <v>8</v>
      </c>
      <c r="HR54" s="43">
        <v>1</v>
      </c>
      <c r="HS54" s="42">
        <f>IF(HQ54=0," ",(VLOOKUP(HQ54,PROTOKOL!$A$1:$E$29,2,FALSE))*HR54)</f>
        <v>13.066666666666666</v>
      </c>
      <c r="HT54" s="174">
        <f t="shared" si="20"/>
        <v>6.9333333333333336</v>
      </c>
      <c r="HU54" s="211">
        <f>IF(HQ54=0," ",VLOOKUP(HQ54,PROTOKOL!$A:$E,5,FALSE))</f>
        <v>0.69150084134615386</v>
      </c>
      <c r="HV54" s="175" t="s">
        <v>133</v>
      </c>
      <c r="HW54" s="176">
        <f t="shared" si="82"/>
        <v>4.7944058333333333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35"/>
        <v xml:space="preserve"> </v>
      </c>
      <c r="IF54" s="175">
        <f t="shared" si="84"/>
        <v>0</v>
      </c>
      <c r="IG54" s="176" t="str">
        <f t="shared" si="85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 t="s">
        <v>133</v>
      </c>
      <c r="IS54" s="176" t="str">
        <f t="shared" si="86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36"/>
        <v xml:space="preserve"> </v>
      </c>
      <c r="JB54" s="175">
        <f t="shared" si="88"/>
        <v>0</v>
      </c>
      <c r="JC54" s="176" t="str">
        <f t="shared" si="89"/>
        <v xml:space="preserve"> </v>
      </c>
      <c r="JE54" s="172">
        <v>11</v>
      </c>
      <c r="JF54" s="225"/>
      <c r="JG54" s="173" t="str">
        <f>IF(JI54=0," ",VLOOKUP(JI54,PROTOKOL!$A:$F,6,FALSE))</f>
        <v>ÜRÜN KONTROL</v>
      </c>
      <c r="JH54" s="43">
        <v>1</v>
      </c>
      <c r="JI54" s="43">
        <v>20</v>
      </c>
      <c r="JJ54" s="43">
        <v>1</v>
      </c>
      <c r="JK54" s="42">
        <f>IF(JI54=0," ",(VLOOKUP(JI54,PROTOKOL!$A$1:$E$29,2,FALSE))*JJ54)</f>
        <v>0</v>
      </c>
      <c r="JL54" s="174">
        <f t="shared" si="24"/>
        <v>1</v>
      </c>
      <c r="JM54" s="211">
        <f>IF(JI54=0," ",VLOOKUP(JI54,PROTOKOL!$A:$E,5,FALSE))</f>
        <v>32.702203892228518</v>
      </c>
      <c r="JN54" s="175" t="s">
        <v>133</v>
      </c>
      <c r="JO54" s="176">
        <f>IF(JI54=0," ",(JM54*JL54))/7.5*1</f>
        <v>4.3602938522971355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37"/>
        <v xml:space="preserve"> </v>
      </c>
      <c r="JX54" s="175">
        <f t="shared" si="92"/>
        <v>0</v>
      </c>
      <c r="JY54" s="176" t="str">
        <f t="shared" si="93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 t="s">
        <v>133</v>
      </c>
      <c r="KK54" s="176" t="str">
        <f t="shared" si="125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38"/>
        <v xml:space="preserve"> </v>
      </c>
      <c r="KT54" s="175">
        <f t="shared" si="95"/>
        <v>0</v>
      </c>
      <c r="KU54" s="176" t="str">
        <f t="shared" si="96"/>
        <v xml:space="preserve"> </v>
      </c>
      <c r="KW54" s="172">
        <v>11</v>
      </c>
      <c r="KX54" s="225"/>
      <c r="KY54" s="173" t="str">
        <f>IF(LA54=0," ",VLOOKUP(LA54,PROTOKOL!$A:$F,6,FALSE))</f>
        <v>KOKU TESTİ</v>
      </c>
      <c r="KZ54" s="43">
        <v>1</v>
      </c>
      <c r="LA54" s="43">
        <v>17</v>
      </c>
      <c r="LB54" s="43">
        <v>1</v>
      </c>
      <c r="LC54" s="42">
        <f>IF(LA54=0," ",(VLOOKUP(LA54,PROTOKOL!$A$1:$E$29,2,FALSE))*LB54)</f>
        <v>0</v>
      </c>
      <c r="LD54" s="174">
        <f t="shared" si="28"/>
        <v>1</v>
      </c>
      <c r="LE54" s="211">
        <f>IF(LA54=0," ",VLOOKUP(LA54,PROTOKOL!$A:$E,5,FALSE))</f>
        <v>36.335782102476131</v>
      </c>
      <c r="LF54" s="175" t="s">
        <v>133</v>
      </c>
      <c r="LG54" s="176">
        <f>IF(LA54=0," ",(LE54*LD54))/7.5*1</f>
        <v>4.8447709469968174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39"/>
        <v xml:space="preserve"> </v>
      </c>
      <c r="LP54" s="175">
        <f t="shared" si="99"/>
        <v>0</v>
      </c>
      <c r="LQ54" s="176" t="str">
        <f t="shared" si="100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 t="s">
        <v>133</v>
      </c>
      <c r="MC54" s="176" t="str">
        <f t="shared" si="101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40"/>
        <v xml:space="preserve"> </v>
      </c>
      <c r="ML54" s="175">
        <f t="shared" si="103"/>
        <v>0</v>
      </c>
      <c r="MM54" s="176" t="str">
        <f t="shared" si="104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 t="s">
        <v>133</v>
      </c>
      <c r="MY54" s="176" t="str">
        <f t="shared" si="105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41"/>
        <v xml:space="preserve"> </v>
      </c>
      <c r="NH54" s="175">
        <f t="shared" si="107"/>
        <v>0</v>
      </c>
      <c r="NI54" s="176" t="str">
        <f t="shared" si="108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 t="s">
        <v>133</v>
      </c>
      <c r="NU54" s="176" t="str">
        <f t="shared" si="109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42"/>
        <v xml:space="preserve"> </v>
      </c>
      <c r="OD54" s="175">
        <f t="shared" si="111"/>
        <v>0</v>
      </c>
      <c r="OE54" s="176" t="str">
        <f t="shared" si="112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 t="s">
        <v>133</v>
      </c>
      <c r="OQ54" s="176" t="str">
        <f t="shared" si="113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43"/>
        <v xml:space="preserve"> </v>
      </c>
      <c r="OZ54" s="175">
        <f t="shared" si="115"/>
        <v>0</v>
      </c>
      <c r="PA54" s="176" t="str">
        <f t="shared" si="116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 t="s">
        <v>133</v>
      </c>
      <c r="PM54" s="176" t="str">
        <f t="shared" si="117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44"/>
        <v xml:space="preserve"> </v>
      </c>
      <c r="PV54" s="175">
        <f t="shared" si="119"/>
        <v>0</v>
      </c>
      <c r="PW54" s="176" t="str">
        <f t="shared" si="120"/>
        <v xml:space="preserve"> </v>
      </c>
      <c r="PY54" s="172">
        <v>11</v>
      </c>
      <c r="PZ54" s="225"/>
      <c r="QA54" s="173" t="str">
        <f>IF(QC54=0," ",VLOOKUP(QC54,PROTOKOL!$A:$F,6,FALSE))</f>
        <v>WNZL. LAV. VE DUV. ASMA KLZ</v>
      </c>
      <c r="QB54" s="43">
        <v>30</v>
      </c>
      <c r="QC54" s="43">
        <v>1</v>
      </c>
      <c r="QD54" s="43">
        <v>1</v>
      </c>
      <c r="QE54" s="42">
        <f>IF(QC54=0," ",(VLOOKUP(QC54,PROTOKOL!$A$1:$E$29,2,FALSE))*QD54)</f>
        <v>19.2</v>
      </c>
      <c r="QF54" s="174">
        <f t="shared" si="40"/>
        <v>10.8</v>
      </c>
      <c r="QG54" s="211">
        <f>IF(QC54=0," ",VLOOKUP(QC54,PROTOKOL!$A:$E,5,FALSE))</f>
        <v>0.4731321546052632</v>
      </c>
      <c r="QH54" s="175" t="s">
        <v>133</v>
      </c>
      <c r="QI54" s="176">
        <f t="shared" si="121"/>
        <v>5.1098272697368428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45"/>
        <v xml:space="preserve"> </v>
      </c>
      <c r="QR54" s="175">
        <f t="shared" si="123"/>
        <v>0</v>
      </c>
      <c r="QS54" s="176" t="str">
        <f t="shared" si="124"/>
        <v xml:space="preserve"> </v>
      </c>
    </row>
    <row r="55" spans="1:461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 t="s">
        <v>133</v>
      </c>
      <c r="K55" s="176" t="str">
        <f t="shared" si="42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3"/>
        <v xml:space="preserve"> </v>
      </c>
      <c r="T55" s="175">
        <f t="shared" si="44"/>
        <v>0</v>
      </c>
      <c r="U55" s="176" t="str">
        <f t="shared" si="45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 t="s">
        <v>133</v>
      </c>
      <c r="AG55" s="176" t="str">
        <f t="shared" si="46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26"/>
        <v xml:space="preserve"> </v>
      </c>
      <c r="AP55" s="175">
        <f t="shared" si="48"/>
        <v>0</v>
      </c>
      <c r="AQ55" s="176" t="str">
        <f t="shared" si="49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 t="s">
        <v>133</v>
      </c>
      <c r="BC55" s="176" t="str">
        <f t="shared" si="50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27"/>
        <v xml:space="preserve"> </v>
      </c>
      <c r="BL55" s="175">
        <f t="shared" si="52"/>
        <v>0</v>
      </c>
      <c r="BM55" s="176" t="str">
        <f t="shared" si="53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 t="s">
        <v>133</v>
      </c>
      <c r="BY55" s="176" t="str">
        <f t="shared" si="54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28"/>
        <v xml:space="preserve"> </v>
      </c>
      <c r="CH55" s="175">
        <f t="shared" si="56"/>
        <v>0</v>
      </c>
      <c r="CI55" s="176" t="str">
        <f t="shared" si="57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 t="s">
        <v>133</v>
      </c>
      <c r="CU55" s="176" t="str">
        <f t="shared" si="58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29"/>
        <v xml:space="preserve"> </v>
      </c>
      <c r="DD55" s="175">
        <f t="shared" si="60"/>
        <v>0</v>
      </c>
      <c r="DE55" s="176" t="str">
        <f t="shared" si="61"/>
        <v xml:space="preserve"> </v>
      </c>
      <c r="DG55" s="172">
        <v>11</v>
      </c>
      <c r="DH55" s="226"/>
      <c r="DI55" s="173" t="str">
        <f>IF(DK55=0," ",VLOOKUP(DK55,PROTOKOL!$A:$F,6,FALSE))</f>
        <v>KOKU TESTİ</v>
      </c>
      <c r="DJ55" s="43">
        <v>1</v>
      </c>
      <c r="DK55" s="43">
        <v>17</v>
      </c>
      <c r="DL55" s="43">
        <v>2.5</v>
      </c>
      <c r="DM55" s="42">
        <f>IF(DK55=0," ",(VLOOKUP(DK55,PROTOKOL!$A$1:$E$29,2,FALSE))*DL55)</f>
        <v>0</v>
      </c>
      <c r="DN55" s="174">
        <f t="shared" si="10"/>
        <v>1</v>
      </c>
      <c r="DO55" s="211">
        <f>IF(DK55=0," ",VLOOKUP(DK55,PROTOKOL!$A:$E,5,FALSE))</f>
        <v>36.335782102476131</v>
      </c>
      <c r="DP55" s="175" t="s">
        <v>133</v>
      </c>
      <c r="DQ55" s="176">
        <f>IF(DK55=0," ",(DO55*DN55))/7.5*2.5</f>
        <v>12.111927367492044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30"/>
        <v xml:space="preserve"> </v>
      </c>
      <c r="DZ55" s="175">
        <f t="shared" si="64"/>
        <v>0</v>
      </c>
      <c r="EA55" s="176" t="str">
        <f t="shared" si="65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 t="s">
        <v>133</v>
      </c>
      <c r="EM55" s="176" t="str">
        <f t="shared" si="66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31"/>
        <v xml:space="preserve"> </v>
      </c>
      <c r="EV55" s="175">
        <f t="shared" si="68"/>
        <v>0</v>
      </c>
      <c r="EW55" s="176" t="str">
        <f t="shared" si="69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 t="s">
        <v>133</v>
      </c>
      <c r="FI55" s="176" t="str">
        <f t="shared" si="70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32"/>
        <v xml:space="preserve"> </v>
      </c>
      <c r="FR55" s="175">
        <f t="shared" si="72"/>
        <v>0</v>
      </c>
      <c r="FS55" s="176" t="str">
        <f t="shared" si="73"/>
        <v xml:space="preserve"> </v>
      </c>
      <c r="FU55" s="172">
        <v>11</v>
      </c>
      <c r="FV55" s="226"/>
      <c r="FW55" s="173" t="str">
        <f>IF(FY55=0," ",VLOOKUP(FY55,PROTOKOL!$A:$F,6,FALSE))</f>
        <v>KOKU TESTİ</v>
      </c>
      <c r="FX55" s="43">
        <v>1</v>
      </c>
      <c r="FY55" s="43">
        <v>17</v>
      </c>
      <c r="FZ55" s="43">
        <v>1</v>
      </c>
      <c r="GA55" s="42">
        <f>IF(FY55=0," ",(VLOOKUP(FY55,PROTOKOL!$A$1:$E$29,2,FALSE))*FZ55)</f>
        <v>0</v>
      </c>
      <c r="GB55" s="174">
        <f t="shared" si="16"/>
        <v>1</v>
      </c>
      <c r="GC55" s="211">
        <f>IF(FY55=0," ",VLOOKUP(FY55,PROTOKOL!$A:$E,5,FALSE))</f>
        <v>36.335782102476131</v>
      </c>
      <c r="GD55" s="175" t="s">
        <v>133</v>
      </c>
      <c r="GE55" s="176">
        <f>IF(FY55=0," ",(GC55*GB55))/7.5*1</f>
        <v>4.8447709469968174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33"/>
        <v xml:space="preserve"> </v>
      </c>
      <c r="GN55" s="175">
        <f t="shared" si="76"/>
        <v>0</v>
      </c>
      <c r="GO55" s="176" t="str">
        <f t="shared" si="77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 t="s">
        <v>133</v>
      </c>
      <c r="HA55" s="176" t="str">
        <f t="shared" si="78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34"/>
        <v xml:space="preserve"> </v>
      </c>
      <c r="HJ55" s="175">
        <f t="shared" si="80"/>
        <v>0</v>
      </c>
      <c r="HK55" s="176" t="str">
        <f t="shared" si="81"/>
        <v xml:space="preserve"> </v>
      </c>
      <c r="HM55" s="172">
        <v>11</v>
      </c>
      <c r="HN55" s="226"/>
      <c r="HO55" s="173" t="str">
        <f>IF(HQ55=0," ",VLOOKUP(HQ55,PROTOKOL!$A:$F,6,FALSE))</f>
        <v>KOKU TESTİ</v>
      </c>
      <c r="HP55" s="43">
        <v>1</v>
      </c>
      <c r="HQ55" s="43">
        <v>17</v>
      </c>
      <c r="HR55" s="43">
        <v>0.5</v>
      </c>
      <c r="HS55" s="42">
        <f>IF(HQ55=0," ",(VLOOKUP(HQ55,PROTOKOL!$A$1:$E$29,2,FALSE))*HR55)</f>
        <v>0</v>
      </c>
      <c r="HT55" s="174">
        <f t="shared" si="20"/>
        <v>1</v>
      </c>
      <c r="HU55" s="211">
        <f>IF(HQ55=0," ",VLOOKUP(HQ55,PROTOKOL!$A:$E,5,FALSE))</f>
        <v>36.335782102476131</v>
      </c>
      <c r="HV55" s="175" t="s">
        <v>133</v>
      </c>
      <c r="HW55" s="176">
        <f>IF(HQ55=0," ",(HU55*HT55))/7.5*0.5</f>
        <v>2.4223854734984087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35"/>
        <v xml:space="preserve"> </v>
      </c>
      <c r="IF55" s="175">
        <f t="shared" si="84"/>
        <v>0</v>
      </c>
      <c r="IG55" s="176" t="str">
        <f t="shared" si="85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 t="s">
        <v>133</v>
      </c>
      <c r="IS55" s="176" t="str">
        <f t="shared" si="86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36"/>
        <v xml:space="preserve"> </v>
      </c>
      <c r="JB55" s="175">
        <f t="shared" si="88"/>
        <v>0</v>
      </c>
      <c r="JC55" s="176" t="str">
        <f t="shared" si="89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 t="s">
        <v>133</v>
      </c>
      <c r="JO55" s="176" t="str">
        <f t="shared" si="90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37"/>
        <v xml:space="preserve"> </v>
      </c>
      <c r="JX55" s="175">
        <f t="shared" si="92"/>
        <v>0</v>
      </c>
      <c r="JY55" s="176" t="str">
        <f t="shared" si="93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 t="s">
        <v>133</v>
      </c>
      <c r="KK55" s="176" t="str">
        <f t="shared" si="125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38"/>
        <v xml:space="preserve"> </v>
      </c>
      <c r="KT55" s="175">
        <f t="shared" si="95"/>
        <v>0</v>
      </c>
      <c r="KU55" s="176" t="str">
        <f t="shared" si="96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 t="s">
        <v>133</v>
      </c>
      <c r="LG55" s="176" t="str">
        <f t="shared" si="97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39"/>
        <v xml:space="preserve"> </v>
      </c>
      <c r="LP55" s="175">
        <f t="shared" si="99"/>
        <v>0</v>
      </c>
      <c r="LQ55" s="176" t="str">
        <f t="shared" si="100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 t="s">
        <v>133</v>
      </c>
      <c r="MC55" s="176" t="str">
        <f t="shared" si="101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40"/>
        <v xml:space="preserve"> </v>
      </c>
      <c r="ML55" s="175">
        <f t="shared" si="103"/>
        <v>0</v>
      </c>
      <c r="MM55" s="176" t="str">
        <f t="shared" si="104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 t="s">
        <v>133</v>
      </c>
      <c r="MY55" s="176" t="str">
        <f t="shared" si="105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41"/>
        <v xml:space="preserve"> </v>
      </c>
      <c r="NH55" s="175">
        <f t="shared" si="107"/>
        <v>0</v>
      </c>
      <c r="NI55" s="176" t="str">
        <f t="shared" si="108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 t="s">
        <v>133</v>
      </c>
      <c r="NU55" s="176" t="str">
        <f t="shared" si="109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42"/>
        <v xml:space="preserve"> </v>
      </c>
      <c r="OD55" s="175">
        <f t="shared" si="111"/>
        <v>0</v>
      </c>
      <c r="OE55" s="176" t="str">
        <f t="shared" si="112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 t="s">
        <v>133</v>
      </c>
      <c r="OQ55" s="176" t="str">
        <f t="shared" si="113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43"/>
        <v xml:space="preserve"> </v>
      </c>
      <c r="OZ55" s="175">
        <f t="shared" si="115"/>
        <v>0</v>
      </c>
      <c r="PA55" s="176" t="str">
        <f t="shared" si="116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 t="s">
        <v>133</v>
      </c>
      <c r="PM55" s="176" t="str">
        <f t="shared" si="117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44"/>
        <v xml:space="preserve"> </v>
      </c>
      <c r="PV55" s="175">
        <f t="shared" si="119"/>
        <v>0</v>
      </c>
      <c r="PW55" s="176" t="str">
        <f t="shared" si="120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 t="s">
        <v>133</v>
      </c>
      <c r="QI55" s="176" t="str">
        <f t="shared" si="121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45"/>
        <v xml:space="preserve"> </v>
      </c>
      <c r="QR55" s="175">
        <f t="shared" si="123"/>
        <v>0</v>
      </c>
      <c r="QS55" s="176" t="str">
        <f t="shared" si="124"/>
        <v xml:space="preserve"> </v>
      </c>
    </row>
    <row r="56" spans="1:461" ht="13.8">
      <c r="A56" s="172">
        <v>12</v>
      </c>
      <c r="B56" s="224">
        <v>12</v>
      </c>
      <c r="C56" s="173" t="s">
        <v>36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 t="s">
        <v>133</v>
      </c>
      <c r="K56" s="176" t="str">
        <f t="shared" si="42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3"/>
        <v xml:space="preserve"> </v>
      </c>
      <c r="T56" s="175">
        <f t="shared" si="44"/>
        <v>0</v>
      </c>
      <c r="U56" s="176" t="str">
        <f t="shared" si="45"/>
        <v xml:space="preserve"> </v>
      </c>
      <c r="W56" s="172">
        <v>12</v>
      </c>
      <c r="X56" s="224">
        <v>12</v>
      </c>
      <c r="Y56" s="173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 t="s">
        <v>133</v>
      </c>
      <c r="AG56" s="176" t="str">
        <f t="shared" si="46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26"/>
        <v xml:space="preserve"> </v>
      </c>
      <c r="AP56" s="175">
        <f t="shared" si="48"/>
        <v>0</v>
      </c>
      <c r="AQ56" s="176" t="str">
        <f t="shared" si="49"/>
        <v xml:space="preserve"> </v>
      </c>
      <c r="AS56" s="172">
        <v>12</v>
      </c>
      <c r="AT56" s="224">
        <v>12</v>
      </c>
      <c r="AU56" s="173" t="str">
        <f>IF(AW56=0," ",VLOOKUP(AW56,PROTOKOL!$A:$F,6,FALSE))</f>
        <v>VAKUM TEST</v>
      </c>
      <c r="AV56" s="43">
        <v>237</v>
      </c>
      <c r="AW56" s="43">
        <v>4</v>
      </c>
      <c r="AX56" s="43">
        <v>7.5</v>
      </c>
      <c r="AY56" s="42">
        <f>IF(AW56=0," ",(VLOOKUP(AW56,PROTOKOL!$A$1:$E$29,2,FALSE))*AX56)</f>
        <v>150</v>
      </c>
      <c r="AZ56" s="174">
        <f t="shared" si="4"/>
        <v>87</v>
      </c>
      <c r="BA56" s="211">
        <f>IF(AW56=0," ",VLOOKUP(AW56,PROTOKOL!$A:$E,5,FALSE))</f>
        <v>0.44947554687499996</v>
      </c>
      <c r="BB56" s="175" t="s">
        <v>133</v>
      </c>
      <c r="BC56" s="176">
        <f t="shared" si="50"/>
        <v>39.104372578124995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27"/>
        <v xml:space="preserve"> </v>
      </c>
      <c r="BL56" s="175">
        <f t="shared" si="52"/>
        <v>0</v>
      </c>
      <c r="BM56" s="176" t="str">
        <f t="shared" si="53"/>
        <v xml:space="preserve"> </v>
      </c>
      <c r="BO56" s="172">
        <v>12</v>
      </c>
      <c r="BP56" s="224">
        <v>12</v>
      </c>
      <c r="BQ56" s="173" t="str">
        <f>IF(BS56=0," ",VLOOKUP(BS56,PROTOKOL!$A:$F,6,FALSE))</f>
        <v>WNZL. LAV. VE DUV. ASMA KLZ</v>
      </c>
      <c r="BR56" s="43">
        <v>223</v>
      </c>
      <c r="BS56" s="43">
        <v>1</v>
      </c>
      <c r="BT56" s="43">
        <v>7.5</v>
      </c>
      <c r="BU56" s="42">
        <f>IF(BS56=0," ",(VLOOKUP(BS56,PROTOKOL!$A$1:$E$29,2,FALSE))*BT56)</f>
        <v>144</v>
      </c>
      <c r="BV56" s="174">
        <f t="shared" si="6"/>
        <v>79</v>
      </c>
      <c r="BW56" s="211">
        <f>IF(BS56=0," ",VLOOKUP(BS56,PROTOKOL!$A:$E,5,FALSE))</f>
        <v>0.4731321546052632</v>
      </c>
      <c r="BX56" s="175" t="s">
        <v>133</v>
      </c>
      <c r="BY56" s="176">
        <f t="shared" si="54"/>
        <v>37.377440213815795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28"/>
        <v xml:space="preserve"> </v>
      </c>
      <c r="CH56" s="175">
        <f t="shared" si="56"/>
        <v>0</v>
      </c>
      <c r="CI56" s="176" t="str">
        <f t="shared" si="57"/>
        <v xml:space="preserve"> </v>
      </c>
      <c r="CK56" s="172">
        <v>12</v>
      </c>
      <c r="CL56" s="224">
        <v>12</v>
      </c>
      <c r="CM56" s="173" t="str">
        <f>IF(CO56=0," ",VLOOKUP(CO56,PROTOKOL!$A:$F,6,FALSE))</f>
        <v>DEPO ÜRÜN KONTROL</v>
      </c>
      <c r="CN56" s="43">
        <v>1</v>
      </c>
      <c r="CO56" s="43">
        <v>24</v>
      </c>
      <c r="CP56" s="43">
        <v>7.5</v>
      </c>
      <c r="CQ56" s="42">
        <f>IF(CO56=0," ",(VLOOKUP(CO56,PROTOKOL!$A$1:$E$29,2,FALSE))*CP56)</f>
        <v>0</v>
      </c>
      <c r="CR56" s="174">
        <f t="shared" si="8"/>
        <v>1</v>
      </c>
      <c r="CS56" s="211">
        <f>IF(CO56=0," ",VLOOKUP(CO56,PROTOKOL!$A:$E,5,FALSE))</f>
        <v>32.702203892228518</v>
      </c>
      <c r="CT56" s="175" t="s">
        <v>133</v>
      </c>
      <c r="CU56" s="176">
        <f>IF(CO56=0," ",(CS56*CR56))/7.5*7.5</f>
        <v>32.702203892228518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29"/>
        <v xml:space="preserve"> </v>
      </c>
      <c r="DD56" s="175">
        <f t="shared" si="60"/>
        <v>0</v>
      </c>
      <c r="DE56" s="176" t="str">
        <f t="shared" si="61"/>
        <v xml:space="preserve"> </v>
      </c>
      <c r="DG56" s="172">
        <v>12</v>
      </c>
      <c r="DH56" s="224">
        <v>12</v>
      </c>
      <c r="DI56" s="173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 t="s">
        <v>133</v>
      </c>
      <c r="DQ56" s="176" t="str">
        <f t="shared" si="62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30"/>
        <v xml:space="preserve"> </v>
      </c>
      <c r="DZ56" s="175">
        <f t="shared" si="64"/>
        <v>0</v>
      </c>
      <c r="EA56" s="176" t="str">
        <f t="shared" si="65"/>
        <v xml:space="preserve"> </v>
      </c>
      <c r="EC56" s="172">
        <v>12</v>
      </c>
      <c r="ED56" s="224">
        <v>12</v>
      </c>
      <c r="EE56" s="173" t="str">
        <f>IF(EG56=0," ",VLOOKUP(EG56,PROTOKOL!$A:$F,6,FALSE))</f>
        <v>SIZDIRMAZLIK TAMİR</v>
      </c>
      <c r="EF56" s="43">
        <v>104</v>
      </c>
      <c r="EG56" s="43">
        <v>12</v>
      </c>
      <c r="EH56" s="43">
        <v>6</v>
      </c>
      <c r="EI56" s="42">
        <f>IF(EG56=0," ",(VLOOKUP(EG56,PROTOKOL!$A$1:$E$29,2,FALSE))*EH56)</f>
        <v>62.400000000000006</v>
      </c>
      <c r="EJ56" s="174">
        <f t="shared" si="12"/>
        <v>41.599999999999994</v>
      </c>
      <c r="EK56" s="211">
        <f>IF(EG56=0," ",VLOOKUP(EG56,PROTOKOL!$A:$E,5,FALSE))</f>
        <v>0.8561438988095238</v>
      </c>
      <c r="EL56" s="175" t="s">
        <v>133</v>
      </c>
      <c r="EM56" s="176">
        <f t="shared" si="66"/>
        <v>35.615586190476186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31"/>
        <v xml:space="preserve"> </v>
      </c>
      <c r="EV56" s="175">
        <f t="shared" si="68"/>
        <v>0</v>
      </c>
      <c r="EW56" s="176" t="str">
        <f t="shared" si="69"/>
        <v xml:space="preserve"> </v>
      </c>
      <c r="EY56" s="172">
        <v>12</v>
      </c>
      <c r="EZ56" s="224">
        <v>12</v>
      </c>
      <c r="FA56" s="173" t="str">
        <f>IF(FC56=0," ",VLOOKUP(FC56,PROTOKOL!$A:$F,6,FALSE))</f>
        <v>VAKUM TEST</v>
      </c>
      <c r="FB56" s="43">
        <v>128</v>
      </c>
      <c r="FC56" s="43">
        <v>4</v>
      </c>
      <c r="FD56" s="43">
        <v>4</v>
      </c>
      <c r="FE56" s="42">
        <f>IF(FC56=0," ",(VLOOKUP(FC56,PROTOKOL!$A$1:$E$29,2,FALSE))*FD56)</f>
        <v>80</v>
      </c>
      <c r="FF56" s="174">
        <f t="shared" si="14"/>
        <v>48</v>
      </c>
      <c r="FG56" s="211">
        <f>IF(FC56=0," ",VLOOKUP(FC56,PROTOKOL!$A:$E,5,FALSE))</f>
        <v>0.44947554687499996</v>
      </c>
      <c r="FH56" s="175" t="s">
        <v>133</v>
      </c>
      <c r="FI56" s="176">
        <f t="shared" si="70"/>
        <v>21.574826249999997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32"/>
        <v xml:space="preserve"> </v>
      </c>
      <c r="FR56" s="175">
        <f t="shared" si="72"/>
        <v>0</v>
      </c>
      <c r="FS56" s="176" t="str">
        <f t="shared" si="73"/>
        <v xml:space="preserve"> </v>
      </c>
      <c r="FU56" s="172">
        <v>12</v>
      </c>
      <c r="FV56" s="224">
        <v>12</v>
      </c>
      <c r="FW56" s="173" t="str">
        <f>IF(FY56=0," ",VLOOKUP(FY56,PROTOKOL!$A:$F,6,FALSE))</f>
        <v>SIZDIRMAZLIK TAMİR</v>
      </c>
      <c r="FX56" s="43">
        <v>120</v>
      </c>
      <c r="FY56" s="43">
        <v>12</v>
      </c>
      <c r="FZ56" s="43">
        <v>7.5</v>
      </c>
      <c r="GA56" s="42">
        <f>IF(FY56=0," ",(VLOOKUP(FY56,PROTOKOL!$A$1:$E$29,2,FALSE))*FZ56)</f>
        <v>78</v>
      </c>
      <c r="GB56" s="174">
        <f t="shared" si="16"/>
        <v>42</v>
      </c>
      <c r="GC56" s="211">
        <f>IF(FY56=0," ",VLOOKUP(FY56,PROTOKOL!$A:$E,5,FALSE))</f>
        <v>0.8561438988095238</v>
      </c>
      <c r="GD56" s="175" t="s">
        <v>133</v>
      </c>
      <c r="GE56" s="176">
        <f t="shared" si="74"/>
        <v>35.958043750000002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33"/>
        <v xml:space="preserve"> </v>
      </c>
      <c r="GN56" s="175">
        <f t="shared" si="76"/>
        <v>0</v>
      </c>
      <c r="GO56" s="176" t="str">
        <f t="shared" si="77"/>
        <v xml:space="preserve"> </v>
      </c>
      <c r="GQ56" s="172">
        <v>12</v>
      </c>
      <c r="GR56" s="224">
        <v>12</v>
      </c>
      <c r="GS56" s="173" t="str">
        <f>IF(GU56=0," ",VLOOKUP(GU56,PROTOKOL!$A:$F,6,FALSE))</f>
        <v>WNZL. LAV. VE DUV. ASMA KLZ</v>
      </c>
      <c r="GT56" s="43">
        <v>223</v>
      </c>
      <c r="GU56" s="43">
        <v>1</v>
      </c>
      <c r="GV56" s="43">
        <v>7.5</v>
      </c>
      <c r="GW56" s="42">
        <f>IF(GU56=0," ",(VLOOKUP(GU56,PROTOKOL!$A$1:$E$29,2,FALSE))*GV56)</f>
        <v>144</v>
      </c>
      <c r="GX56" s="174">
        <f t="shared" si="18"/>
        <v>79</v>
      </c>
      <c r="GY56" s="211">
        <f>IF(GU56=0," ",VLOOKUP(GU56,PROTOKOL!$A:$E,5,FALSE))</f>
        <v>0.4731321546052632</v>
      </c>
      <c r="GZ56" s="175" t="s">
        <v>133</v>
      </c>
      <c r="HA56" s="176">
        <f t="shared" si="78"/>
        <v>37.377440213815795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34"/>
        <v xml:space="preserve"> </v>
      </c>
      <c r="HJ56" s="175">
        <f t="shared" si="80"/>
        <v>0</v>
      </c>
      <c r="HK56" s="176" t="str">
        <f t="shared" si="81"/>
        <v xml:space="preserve"> </v>
      </c>
      <c r="HM56" s="172">
        <v>12</v>
      </c>
      <c r="HN56" s="224">
        <v>12</v>
      </c>
      <c r="HO56" s="173" t="str">
        <f>IF(HQ56=0," ",VLOOKUP(HQ56,PROTOKOL!$A:$F,6,FALSE))</f>
        <v>VAKUM TEST</v>
      </c>
      <c r="HP56" s="43">
        <v>220</v>
      </c>
      <c r="HQ56" s="43">
        <v>4</v>
      </c>
      <c r="HR56" s="43">
        <v>7</v>
      </c>
      <c r="HS56" s="42">
        <f>IF(HQ56=0," ",(VLOOKUP(HQ56,PROTOKOL!$A$1:$E$29,2,FALSE))*HR56)</f>
        <v>140</v>
      </c>
      <c r="HT56" s="174">
        <f t="shared" si="20"/>
        <v>80</v>
      </c>
      <c r="HU56" s="211">
        <f>IF(HQ56=0," ",VLOOKUP(HQ56,PROTOKOL!$A:$E,5,FALSE))</f>
        <v>0.44947554687499996</v>
      </c>
      <c r="HV56" s="175" t="s">
        <v>133</v>
      </c>
      <c r="HW56" s="176">
        <f t="shared" si="82"/>
        <v>35.958043749999995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35"/>
        <v xml:space="preserve"> </v>
      </c>
      <c r="IF56" s="175">
        <f t="shared" si="84"/>
        <v>0</v>
      </c>
      <c r="IG56" s="176" t="str">
        <f t="shared" si="85"/>
        <v xml:space="preserve"> </v>
      </c>
      <c r="II56" s="172">
        <v>12</v>
      </c>
      <c r="IJ56" s="224">
        <v>12</v>
      </c>
      <c r="IK56" s="173" t="str">
        <f>IF(IM56=0," ",VLOOKUP(IM56,PROTOKOL!$A:$F,6,FALSE))</f>
        <v>VAKUM TEST</v>
      </c>
      <c r="IL56" s="43">
        <v>207</v>
      </c>
      <c r="IM56" s="43">
        <v>4</v>
      </c>
      <c r="IN56" s="43">
        <v>6.5</v>
      </c>
      <c r="IO56" s="42">
        <f>IF(IM56=0," ",(VLOOKUP(IM56,PROTOKOL!$A$1:$E$29,2,FALSE))*IN56)</f>
        <v>130</v>
      </c>
      <c r="IP56" s="174">
        <f t="shared" si="22"/>
        <v>77</v>
      </c>
      <c r="IQ56" s="211">
        <f>IF(IM56=0," ",VLOOKUP(IM56,PROTOKOL!$A:$E,5,FALSE))</f>
        <v>0.44947554687499996</v>
      </c>
      <c r="IR56" s="175" t="s">
        <v>133</v>
      </c>
      <c r="IS56" s="176">
        <f t="shared" si="86"/>
        <v>34.609617109374994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36"/>
        <v xml:space="preserve"> </v>
      </c>
      <c r="JB56" s="175">
        <f t="shared" si="88"/>
        <v>0</v>
      </c>
      <c r="JC56" s="176" t="str">
        <f t="shared" si="89"/>
        <v xml:space="preserve"> </v>
      </c>
      <c r="JE56" s="172">
        <v>12</v>
      </c>
      <c r="JF56" s="224">
        <v>12</v>
      </c>
      <c r="JG56" s="173" t="s">
        <v>36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 t="s">
        <v>133</v>
      </c>
      <c r="JO56" s="176" t="str">
        <f t="shared" si="90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37"/>
        <v xml:space="preserve"> </v>
      </c>
      <c r="JX56" s="175">
        <f t="shared" si="92"/>
        <v>0</v>
      </c>
      <c r="JY56" s="176" t="str">
        <f t="shared" si="93"/>
        <v xml:space="preserve"> </v>
      </c>
      <c r="KA56" s="172">
        <v>12</v>
      </c>
      <c r="KB56" s="224">
        <v>12</v>
      </c>
      <c r="KC56" s="173" t="str">
        <f>IF(KE56=0," ",VLOOKUP(KE56,PROTOKOL!$A:$F,6,FALSE))</f>
        <v>VAKUM TEST</v>
      </c>
      <c r="KD56" s="43">
        <v>238</v>
      </c>
      <c r="KE56" s="43">
        <v>4</v>
      </c>
      <c r="KF56" s="43">
        <v>7.5</v>
      </c>
      <c r="KG56" s="42">
        <f>IF(KE56=0," ",(VLOOKUP(KE56,PROTOKOL!$A$1:$E$29,2,FALSE))*KF56)</f>
        <v>150</v>
      </c>
      <c r="KH56" s="174">
        <f t="shared" si="26"/>
        <v>88</v>
      </c>
      <c r="KI56" s="211">
        <f>IF(KE56=0," ",VLOOKUP(KE56,PROTOKOL!$A:$E,5,FALSE))</f>
        <v>0.44947554687499996</v>
      </c>
      <c r="KJ56" s="175" t="s">
        <v>133</v>
      </c>
      <c r="KK56" s="176">
        <f t="shared" si="125"/>
        <v>39.553848124999995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38"/>
        <v xml:space="preserve"> </v>
      </c>
      <c r="KT56" s="175">
        <f t="shared" si="95"/>
        <v>0</v>
      </c>
      <c r="KU56" s="176" t="str">
        <f t="shared" si="96"/>
        <v xml:space="preserve"> </v>
      </c>
      <c r="KW56" s="172">
        <v>12</v>
      </c>
      <c r="KX56" s="224">
        <v>12</v>
      </c>
      <c r="KY56" s="173" t="s">
        <v>36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 t="s">
        <v>133</v>
      </c>
      <c r="LG56" s="176" t="str">
        <f t="shared" si="97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39"/>
        <v xml:space="preserve"> </v>
      </c>
      <c r="LP56" s="175">
        <f t="shared" si="99"/>
        <v>0</v>
      </c>
      <c r="LQ56" s="176" t="str">
        <f t="shared" si="100"/>
        <v xml:space="preserve"> </v>
      </c>
      <c r="LS56" s="172">
        <v>12</v>
      </c>
      <c r="LT56" s="224">
        <v>12</v>
      </c>
      <c r="LU56" s="173" t="str">
        <f>IF(LW56=0," ",VLOOKUP(LW56,PROTOKOL!$A:$F,6,FALSE))</f>
        <v>PANTOGRAF LAVABO TAŞLAMA</v>
      </c>
      <c r="LV56" s="43">
        <v>15</v>
      </c>
      <c r="LW56" s="43">
        <v>9</v>
      </c>
      <c r="LX56" s="43">
        <v>1</v>
      </c>
      <c r="LY56" s="42">
        <f>IF(LW56=0," ",(VLOOKUP(LW56,PROTOKOL!$A$1:$E$29,2,FALSE))*LX56)</f>
        <v>8.6666666666666661</v>
      </c>
      <c r="LZ56" s="174">
        <f t="shared" si="30"/>
        <v>6.3333333333333339</v>
      </c>
      <c r="MA56" s="211">
        <f>IF(LW56=0," ",VLOOKUP(LW56,PROTOKOL!$A:$E,5,FALSE))</f>
        <v>1.0273726785714283</v>
      </c>
      <c r="MB56" s="175" t="s">
        <v>133</v>
      </c>
      <c r="MC56" s="176">
        <f t="shared" si="101"/>
        <v>6.5066936309523804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40"/>
        <v xml:space="preserve"> </v>
      </c>
      <c r="ML56" s="175">
        <f t="shared" si="103"/>
        <v>0</v>
      </c>
      <c r="MM56" s="176" t="str">
        <f t="shared" si="104"/>
        <v xml:space="preserve"> </v>
      </c>
      <c r="MO56" s="172">
        <v>12</v>
      </c>
      <c r="MP56" s="224">
        <v>12</v>
      </c>
      <c r="MQ56" s="173" t="str">
        <f>IF(MS56=0," ",VLOOKUP(MS56,PROTOKOL!$A:$F,6,FALSE))</f>
        <v>PANTOGRAF LAVABO TAŞLAMA</v>
      </c>
      <c r="MR56" s="43">
        <v>100</v>
      </c>
      <c r="MS56" s="43">
        <v>9</v>
      </c>
      <c r="MT56" s="43">
        <v>7.5</v>
      </c>
      <c r="MU56" s="42">
        <f>IF(MS56=0," ",(VLOOKUP(MS56,PROTOKOL!$A$1:$E$29,2,FALSE))*MT56)</f>
        <v>65</v>
      </c>
      <c r="MV56" s="174">
        <f t="shared" si="32"/>
        <v>35</v>
      </c>
      <c r="MW56" s="211">
        <f>IF(MS56=0," ",VLOOKUP(MS56,PROTOKOL!$A:$E,5,FALSE))</f>
        <v>1.0273726785714283</v>
      </c>
      <c r="MX56" s="175" t="s">
        <v>133</v>
      </c>
      <c r="MY56" s="176">
        <f t="shared" si="105"/>
        <v>35.958043749999995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41"/>
        <v xml:space="preserve"> </v>
      </c>
      <c r="NH56" s="175">
        <f t="shared" si="107"/>
        <v>0</v>
      </c>
      <c r="NI56" s="176" t="str">
        <f t="shared" si="108"/>
        <v xml:space="preserve"> </v>
      </c>
      <c r="NK56" s="172">
        <v>12</v>
      </c>
      <c r="NL56" s="224">
        <v>12</v>
      </c>
      <c r="NM56" s="173" t="s">
        <v>36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 t="s">
        <v>133</v>
      </c>
      <c r="NU56" s="176" t="str">
        <f t="shared" si="109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42"/>
        <v xml:space="preserve"> </v>
      </c>
      <c r="OD56" s="175">
        <f t="shared" si="111"/>
        <v>0</v>
      </c>
      <c r="OE56" s="176" t="str">
        <f t="shared" si="112"/>
        <v xml:space="preserve"> </v>
      </c>
      <c r="OG56" s="172">
        <v>12</v>
      </c>
      <c r="OH56" s="224">
        <v>12</v>
      </c>
      <c r="OI56" s="173" t="str">
        <f>IF(OK56=0," ",VLOOKUP(OK56,PROTOKOL!$A:$F,6,FALSE))</f>
        <v>VAKUM TEST</v>
      </c>
      <c r="OJ56" s="43">
        <v>225</v>
      </c>
      <c r="OK56" s="43">
        <v>4</v>
      </c>
      <c r="OL56" s="43">
        <v>7</v>
      </c>
      <c r="OM56" s="42">
        <f>IF(OK56=0," ",(VLOOKUP(OK56,PROTOKOL!$A$1:$E$29,2,FALSE))*OL56)</f>
        <v>140</v>
      </c>
      <c r="ON56" s="174">
        <f t="shared" si="36"/>
        <v>85</v>
      </c>
      <c r="OO56" s="211">
        <f>IF(OK56=0," ",VLOOKUP(OK56,PROTOKOL!$A:$E,5,FALSE))</f>
        <v>0.44947554687499996</v>
      </c>
      <c r="OP56" s="175" t="s">
        <v>133</v>
      </c>
      <c r="OQ56" s="176">
        <f t="shared" si="113"/>
        <v>38.205421484374995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43"/>
        <v xml:space="preserve"> </v>
      </c>
      <c r="OZ56" s="175">
        <f t="shared" si="115"/>
        <v>0</v>
      </c>
      <c r="PA56" s="176" t="str">
        <f t="shared" si="116"/>
        <v xml:space="preserve"> </v>
      </c>
      <c r="PC56" s="172">
        <v>12</v>
      </c>
      <c r="PD56" s="224">
        <v>12</v>
      </c>
      <c r="PE56" s="173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 t="s">
        <v>133</v>
      </c>
      <c r="PM56" s="176" t="str">
        <f t="shared" si="117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44"/>
        <v xml:space="preserve"> </v>
      </c>
      <c r="PV56" s="175">
        <f t="shared" si="119"/>
        <v>0</v>
      </c>
      <c r="PW56" s="176" t="str">
        <f t="shared" si="120"/>
        <v xml:space="preserve"> </v>
      </c>
      <c r="PY56" s="172">
        <v>12</v>
      </c>
      <c r="PZ56" s="224">
        <v>12</v>
      </c>
      <c r="QA56" s="173" t="s">
        <v>36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 t="s">
        <v>133</v>
      </c>
      <c r="QI56" s="176" t="str">
        <f t="shared" si="121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45"/>
        <v xml:space="preserve"> </v>
      </c>
      <c r="QR56" s="175">
        <f t="shared" si="123"/>
        <v>0</v>
      </c>
      <c r="QS56" s="176" t="str">
        <f t="shared" si="124"/>
        <v xml:space="preserve"> </v>
      </c>
    </row>
    <row r="57" spans="1:461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 t="s">
        <v>133</v>
      </c>
      <c r="K57" s="176" t="str">
        <f t="shared" si="42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3"/>
        <v xml:space="preserve"> </v>
      </c>
      <c r="T57" s="175">
        <f t="shared" si="44"/>
        <v>0</v>
      </c>
      <c r="U57" s="176" t="str">
        <f t="shared" si="45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 t="s">
        <v>133</v>
      </c>
      <c r="AG57" s="176" t="str">
        <f t="shared" si="46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26"/>
        <v xml:space="preserve"> </v>
      </c>
      <c r="AP57" s="175">
        <f t="shared" si="48"/>
        <v>0</v>
      </c>
      <c r="AQ57" s="176" t="str">
        <f t="shared" si="49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 t="s">
        <v>133</v>
      </c>
      <c r="BC57" s="176" t="str">
        <f t="shared" si="50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27"/>
        <v xml:space="preserve"> </v>
      </c>
      <c r="BL57" s="175">
        <f t="shared" si="52"/>
        <v>0</v>
      </c>
      <c r="BM57" s="176" t="str">
        <f t="shared" si="53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 t="s">
        <v>133</v>
      </c>
      <c r="BY57" s="176" t="str">
        <f t="shared" si="54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28"/>
        <v xml:space="preserve"> </v>
      </c>
      <c r="CH57" s="175">
        <f t="shared" si="56"/>
        <v>0</v>
      </c>
      <c r="CI57" s="176" t="str">
        <f t="shared" si="57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 t="s">
        <v>133</v>
      </c>
      <c r="CU57" s="176" t="str">
        <f t="shared" si="58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29"/>
        <v xml:space="preserve"> </v>
      </c>
      <c r="DD57" s="175">
        <f t="shared" si="60"/>
        <v>0</v>
      </c>
      <c r="DE57" s="176" t="str">
        <f t="shared" si="61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 t="s">
        <v>133</v>
      </c>
      <c r="DQ57" s="176" t="str">
        <f t="shared" si="62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30"/>
        <v xml:space="preserve"> </v>
      </c>
      <c r="DZ57" s="175">
        <f t="shared" si="64"/>
        <v>0</v>
      </c>
      <c r="EA57" s="176" t="str">
        <f t="shared" si="65"/>
        <v xml:space="preserve"> </v>
      </c>
      <c r="EC57" s="172">
        <v>12</v>
      </c>
      <c r="ED57" s="225"/>
      <c r="EE57" s="173" t="str">
        <f>IF(EG57=0," ",VLOOKUP(EG57,PROTOKOL!$A:$F,6,FALSE))</f>
        <v>ÜRÜN KONTROL</v>
      </c>
      <c r="EF57" s="43">
        <v>1</v>
      </c>
      <c r="EG57" s="43">
        <v>20</v>
      </c>
      <c r="EH57" s="43">
        <v>1.5</v>
      </c>
      <c r="EI57" s="42">
        <f>IF(EG57=0," ",(VLOOKUP(EG57,PROTOKOL!$A$1:$E$29,2,FALSE))*EH57)</f>
        <v>0</v>
      </c>
      <c r="EJ57" s="174">
        <f t="shared" si="12"/>
        <v>1</v>
      </c>
      <c r="EK57" s="211">
        <f>IF(EG57=0," ",VLOOKUP(EG57,PROTOKOL!$A:$E,5,FALSE))</f>
        <v>32.702203892228518</v>
      </c>
      <c r="EL57" s="175" t="s">
        <v>133</v>
      </c>
      <c r="EM57" s="176">
        <f>IF(EG57=0," ",(EK57*EJ57))/7.5*1.5</f>
        <v>6.5404407784457028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31"/>
        <v xml:space="preserve"> </v>
      </c>
      <c r="EV57" s="175">
        <f t="shared" si="68"/>
        <v>0</v>
      </c>
      <c r="EW57" s="176" t="str">
        <f t="shared" si="69"/>
        <v xml:space="preserve"> </v>
      </c>
      <c r="EY57" s="172">
        <v>12</v>
      </c>
      <c r="EZ57" s="225"/>
      <c r="FA57" s="173" t="str">
        <f>IF(FC57=0," ",VLOOKUP(FC57,PROTOKOL!$A:$F,6,FALSE))</f>
        <v>PERDE KESME SULU SİST.</v>
      </c>
      <c r="FB57" s="43">
        <v>72</v>
      </c>
      <c r="FC57" s="43">
        <v>8</v>
      </c>
      <c r="FD57" s="43">
        <v>3.5</v>
      </c>
      <c r="FE57" s="42">
        <f>IF(FC57=0," ",(VLOOKUP(FC57,PROTOKOL!$A$1:$E$29,2,FALSE))*FD57)</f>
        <v>45.733333333333334</v>
      </c>
      <c r="FF57" s="174">
        <f t="shared" si="14"/>
        <v>26.266666666666666</v>
      </c>
      <c r="FG57" s="211">
        <f>IF(FC57=0," ",VLOOKUP(FC57,PROTOKOL!$A:$E,5,FALSE))</f>
        <v>0.69150084134615386</v>
      </c>
      <c r="FH57" s="175" t="s">
        <v>133</v>
      </c>
      <c r="FI57" s="176">
        <f t="shared" si="70"/>
        <v>18.163422099358975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32"/>
        <v xml:space="preserve"> </v>
      </c>
      <c r="FR57" s="175">
        <f t="shared" si="72"/>
        <v>0</v>
      </c>
      <c r="FS57" s="176" t="str">
        <f t="shared" si="73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 t="s">
        <v>133</v>
      </c>
      <c r="GE57" s="176" t="str">
        <f t="shared" si="74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33"/>
        <v xml:space="preserve"> </v>
      </c>
      <c r="GN57" s="175">
        <f t="shared" si="76"/>
        <v>0</v>
      </c>
      <c r="GO57" s="176" t="str">
        <f t="shared" si="77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 t="s">
        <v>133</v>
      </c>
      <c r="HA57" s="176" t="str">
        <f t="shared" si="78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34"/>
        <v xml:space="preserve"> </v>
      </c>
      <c r="HJ57" s="175">
        <f t="shared" si="80"/>
        <v>0</v>
      </c>
      <c r="HK57" s="176" t="str">
        <f t="shared" si="81"/>
        <v xml:space="preserve"> </v>
      </c>
      <c r="HM57" s="172">
        <v>12</v>
      </c>
      <c r="HN57" s="225"/>
      <c r="HO57" s="173" t="str">
        <f>IF(HQ57=0," ",VLOOKUP(HQ57,PROTOKOL!$A:$F,6,FALSE))</f>
        <v>KOKU TESTİ</v>
      </c>
      <c r="HP57" s="43">
        <v>1</v>
      </c>
      <c r="HQ57" s="43">
        <v>17</v>
      </c>
      <c r="HR57" s="43">
        <v>0.5</v>
      </c>
      <c r="HS57" s="42">
        <f>IF(HQ57=0," ",(VLOOKUP(HQ57,PROTOKOL!$A$1:$E$29,2,FALSE))*HR57)</f>
        <v>0</v>
      </c>
      <c r="HT57" s="174">
        <f t="shared" si="20"/>
        <v>1</v>
      </c>
      <c r="HU57" s="211">
        <f>IF(HQ57=0," ",VLOOKUP(HQ57,PROTOKOL!$A:$E,5,FALSE))</f>
        <v>36.335782102476131</v>
      </c>
      <c r="HV57" s="175" t="s">
        <v>133</v>
      </c>
      <c r="HW57" s="176">
        <f>IF(HQ57=0," ",(HU57*HT57))/7.5*0.5</f>
        <v>2.4223854734984087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35"/>
        <v xml:space="preserve"> </v>
      </c>
      <c r="IF57" s="175">
        <f t="shared" si="84"/>
        <v>0</v>
      </c>
      <c r="IG57" s="176" t="str">
        <f t="shared" si="85"/>
        <v xml:space="preserve"> </v>
      </c>
      <c r="II57" s="172">
        <v>12</v>
      </c>
      <c r="IJ57" s="225"/>
      <c r="IK57" s="173" t="str">
        <f>IF(IM57=0," ",VLOOKUP(IM57,PROTOKOL!$A:$F,6,FALSE))</f>
        <v>PERDE KESME SULU SİST.</v>
      </c>
      <c r="IL57" s="43">
        <v>20</v>
      </c>
      <c r="IM57" s="43">
        <v>8</v>
      </c>
      <c r="IN57" s="43">
        <v>1</v>
      </c>
      <c r="IO57" s="42">
        <f>IF(IM57=0," ",(VLOOKUP(IM57,PROTOKOL!$A$1:$E$29,2,FALSE))*IN57)</f>
        <v>13.066666666666666</v>
      </c>
      <c r="IP57" s="174">
        <f t="shared" si="22"/>
        <v>6.9333333333333336</v>
      </c>
      <c r="IQ57" s="211">
        <f>IF(IM57=0," ",VLOOKUP(IM57,PROTOKOL!$A:$E,5,FALSE))</f>
        <v>0.69150084134615386</v>
      </c>
      <c r="IR57" s="175" t="s">
        <v>133</v>
      </c>
      <c r="IS57" s="176">
        <f t="shared" si="86"/>
        <v>4.7944058333333333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36"/>
        <v xml:space="preserve"> </v>
      </c>
      <c r="JB57" s="175">
        <f t="shared" si="88"/>
        <v>0</v>
      </c>
      <c r="JC57" s="176" t="str">
        <f t="shared" si="89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 t="s">
        <v>133</v>
      </c>
      <c r="JO57" s="176" t="str">
        <f t="shared" si="90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37"/>
        <v xml:space="preserve"> </v>
      </c>
      <c r="JX57" s="175">
        <f t="shared" si="92"/>
        <v>0</v>
      </c>
      <c r="JY57" s="176" t="str">
        <f t="shared" si="93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 t="s">
        <v>133</v>
      </c>
      <c r="KK57" s="176" t="str">
        <f t="shared" si="125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38"/>
        <v xml:space="preserve"> </v>
      </c>
      <c r="KT57" s="175">
        <f t="shared" si="95"/>
        <v>0</v>
      </c>
      <c r="KU57" s="176" t="str">
        <f t="shared" si="96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 t="s">
        <v>133</v>
      </c>
      <c r="LG57" s="176" t="str">
        <f t="shared" si="97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39"/>
        <v xml:space="preserve"> </v>
      </c>
      <c r="LP57" s="175">
        <f t="shared" si="99"/>
        <v>0</v>
      </c>
      <c r="LQ57" s="176" t="str">
        <f t="shared" si="100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 t="s">
        <v>133</v>
      </c>
      <c r="MC57" s="176" t="str">
        <f t="shared" si="101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40"/>
        <v xml:space="preserve"> </v>
      </c>
      <c r="ML57" s="175">
        <f t="shared" si="103"/>
        <v>0</v>
      </c>
      <c r="MM57" s="176" t="str">
        <f t="shared" si="104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 t="s">
        <v>133</v>
      </c>
      <c r="MY57" s="176" t="str">
        <f t="shared" si="105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41"/>
        <v xml:space="preserve"> </v>
      </c>
      <c r="NH57" s="175">
        <f t="shared" si="107"/>
        <v>0</v>
      </c>
      <c r="NI57" s="176" t="str">
        <f t="shared" si="108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 t="s">
        <v>133</v>
      </c>
      <c r="NU57" s="176" t="str">
        <f t="shared" si="109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42"/>
        <v xml:space="preserve"> </v>
      </c>
      <c r="OD57" s="175">
        <f t="shared" si="111"/>
        <v>0</v>
      </c>
      <c r="OE57" s="176" t="str">
        <f t="shared" si="112"/>
        <v xml:space="preserve"> </v>
      </c>
      <c r="OG57" s="172">
        <v>12</v>
      </c>
      <c r="OH57" s="225"/>
      <c r="OI57" s="173" t="str">
        <f>IF(OK57=0," ",VLOOKUP(OK57,PROTOKOL!$A:$F,6,FALSE))</f>
        <v>KOKU TESTİ</v>
      </c>
      <c r="OJ57" s="43">
        <v>1</v>
      </c>
      <c r="OK57" s="43">
        <v>17</v>
      </c>
      <c r="OL57" s="43">
        <v>0.5</v>
      </c>
      <c r="OM57" s="42">
        <f>IF(OK57=0," ",(VLOOKUP(OK57,PROTOKOL!$A$1:$E$29,2,FALSE))*OL57)</f>
        <v>0</v>
      </c>
      <c r="ON57" s="174">
        <f t="shared" si="36"/>
        <v>1</v>
      </c>
      <c r="OO57" s="211">
        <f>IF(OK57=0," ",VLOOKUP(OK57,PROTOKOL!$A:$E,5,FALSE))</f>
        <v>36.335782102476131</v>
      </c>
      <c r="OP57" s="175" t="s">
        <v>133</v>
      </c>
      <c r="OQ57" s="176">
        <f>IF(OK57=0," ",(OO57*ON57))/7.5*0.5</f>
        <v>2.4223854734984087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43"/>
        <v xml:space="preserve"> </v>
      </c>
      <c r="OZ57" s="175">
        <f t="shared" si="115"/>
        <v>0</v>
      </c>
      <c r="PA57" s="176" t="str">
        <f t="shared" si="116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 t="s">
        <v>133</v>
      </c>
      <c r="PM57" s="176" t="str">
        <f t="shared" si="117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44"/>
        <v xml:space="preserve"> </v>
      </c>
      <c r="PV57" s="175">
        <f t="shared" si="119"/>
        <v>0</v>
      </c>
      <c r="PW57" s="176" t="str">
        <f t="shared" si="120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 t="s">
        <v>133</v>
      </c>
      <c r="QI57" s="176" t="str">
        <f t="shared" si="121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45"/>
        <v xml:space="preserve"> </v>
      </c>
      <c r="QR57" s="175">
        <f t="shared" si="123"/>
        <v>0</v>
      </c>
      <c r="QS57" s="176" t="str">
        <f t="shared" si="124"/>
        <v xml:space="preserve"> </v>
      </c>
    </row>
    <row r="58" spans="1:461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 t="s">
        <v>133</v>
      </c>
      <c r="K58" s="176" t="str">
        <f t="shared" si="42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3"/>
        <v xml:space="preserve"> </v>
      </c>
      <c r="T58" s="175">
        <f t="shared" si="44"/>
        <v>0</v>
      </c>
      <c r="U58" s="176" t="str">
        <f t="shared" si="45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 t="s">
        <v>133</v>
      </c>
      <c r="AG58" s="176" t="str">
        <f t="shared" si="46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26"/>
        <v xml:space="preserve"> </v>
      </c>
      <c r="AP58" s="175">
        <f t="shared" si="48"/>
        <v>0</v>
      </c>
      <c r="AQ58" s="176" t="str">
        <f t="shared" si="49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 t="s">
        <v>133</v>
      </c>
      <c r="BC58" s="176" t="str">
        <f t="shared" si="50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27"/>
        <v xml:space="preserve"> </v>
      </c>
      <c r="BL58" s="175">
        <f t="shared" si="52"/>
        <v>0</v>
      </c>
      <c r="BM58" s="176" t="str">
        <f t="shared" si="53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 t="s">
        <v>133</v>
      </c>
      <c r="BY58" s="176" t="str">
        <f t="shared" si="54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28"/>
        <v xml:space="preserve"> </v>
      </c>
      <c r="CH58" s="175">
        <f t="shared" si="56"/>
        <v>0</v>
      </c>
      <c r="CI58" s="176" t="str">
        <f t="shared" si="57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 t="s">
        <v>133</v>
      </c>
      <c r="CU58" s="176" t="str">
        <f t="shared" si="58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29"/>
        <v xml:space="preserve"> </v>
      </c>
      <c r="DD58" s="175">
        <f t="shared" si="60"/>
        <v>0</v>
      </c>
      <c r="DE58" s="176" t="str">
        <f t="shared" si="61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 t="s">
        <v>133</v>
      </c>
      <c r="DQ58" s="176" t="str">
        <f t="shared" si="62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30"/>
        <v xml:space="preserve"> </v>
      </c>
      <c r="DZ58" s="175">
        <f t="shared" si="64"/>
        <v>0</v>
      </c>
      <c r="EA58" s="176" t="str">
        <f t="shared" si="65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 t="s">
        <v>133</v>
      </c>
      <c r="EM58" s="176" t="str">
        <f t="shared" si="66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31"/>
        <v xml:space="preserve"> </v>
      </c>
      <c r="EV58" s="175">
        <f t="shared" si="68"/>
        <v>0</v>
      </c>
      <c r="EW58" s="176" t="str">
        <f t="shared" si="69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 t="s">
        <v>133</v>
      </c>
      <c r="FI58" s="176" t="str">
        <f t="shared" si="70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32"/>
        <v xml:space="preserve"> </v>
      </c>
      <c r="FR58" s="175">
        <f t="shared" si="72"/>
        <v>0</v>
      </c>
      <c r="FS58" s="176" t="str">
        <f t="shared" si="73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 t="s">
        <v>133</v>
      </c>
      <c r="GE58" s="176" t="str">
        <f t="shared" si="74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33"/>
        <v xml:space="preserve"> </v>
      </c>
      <c r="GN58" s="175">
        <f t="shared" si="76"/>
        <v>0</v>
      </c>
      <c r="GO58" s="176" t="str">
        <f t="shared" si="77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 t="s">
        <v>133</v>
      </c>
      <c r="HA58" s="176" t="str">
        <f t="shared" si="78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34"/>
        <v xml:space="preserve"> </v>
      </c>
      <c r="HJ58" s="175">
        <f t="shared" si="80"/>
        <v>0</v>
      </c>
      <c r="HK58" s="176" t="str">
        <f t="shared" si="81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 t="s">
        <v>133</v>
      </c>
      <c r="HW58" s="176" t="str">
        <f t="shared" si="82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35"/>
        <v xml:space="preserve"> </v>
      </c>
      <c r="IF58" s="175">
        <f t="shared" si="84"/>
        <v>0</v>
      </c>
      <c r="IG58" s="176" t="str">
        <f t="shared" si="85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 t="s">
        <v>133</v>
      </c>
      <c r="IS58" s="176" t="str">
        <f t="shared" si="86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36"/>
        <v xml:space="preserve"> </v>
      </c>
      <c r="JB58" s="175">
        <f t="shared" si="88"/>
        <v>0</v>
      </c>
      <c r="JC58" s="176" t="str">
        <f t="shared" si="89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 t="s">
        <v>133</v>
      </c>
      <c r="JO58" s="176" t="str">
        <f t="shared" si="90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37"/>
        <v xml:space="preserve"> </v>
      </c>
      <c r="JX58" s="175">
        <f t="shared" si="92"/>
        <v>0</v>
      </c>
      <c r="JY58" s="176" t="str">
        <f t="shared" si="93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 t="s">
        <v>133</v>
      </c>
      <c r="KK58" s="176" t="str">
        <f t="shared" si="125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38"/>
        <v xml:space="preserve"> </v>
      </c>
      <c r="KT58" s="175">
        <f t="shared" si="95"/>
        <v>0</v>
      </c>
      <c r="KU58" s="176" t="str">
        <f t="shared" si="96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 t="s">
        <v>133</v>
      </c>
      <c r="LG58" s="176" t="str">
        <f t="shared" si="97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39"/>
        <v xml:space="preserve"> </v>
      </c>
      <c r="LP58" s="175">
        <f t="shared" si="99"/>
        <v>0</v>
      </c>
      <c r="LQ58" s="176" t="str">
        <f t="shared" si="100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 t="s">
        <v>133</v>
      </c>
      <c r="MC58" s="176" t="str">
        <f t="shared" si="101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40"/>
        <v xml:space="preserve"> </v>
      </c>
      <c r="ML58" s="175">
        <f t="shared" si="103"/>
        <v>0</v>
      </c>
      <c r="MM58" s="176" t="str">
        <f t="shared" si="104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 t="s">
        <v>133</v>
      </c>
      <c r="MY58" s="176" t="str">
        <f t="shared" si="105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41"/>
        <v xml:space="preserve"> </v>
      </c>
      <c r="NH58" s="175">
        <f t="shared" si="107"/>
        <v>0</v>
      </c>
      <c r="NI58" s="176" t="str">
        <f t="shared" si="108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 t="s">
        <v>133</v>
      </c>
      <c r="NU58" s="176" t="str">
        <f t="shared" si="109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42"/>
        <v xml:space="preserve"> </v>
      </c>
      <c r="OD58" s="175">
        <f t="shared" si="111"/>
        <v>0</v>
      </c>
      <c r="OE58" s="176" t="str">
        <f t="shared" si="112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 t="s">
        <v>133</v>
      </c>
      <c r="OQ58" s="176" t="str">
        <f t="shared" si="113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43"/>
        <v xml:space="preserve"> </v>
      </c>
      <c r="OZ58" s="175">
        <f t="shared" si="115"/>
        <v>0</v>
      </c>
      <c r="PA58" s="176" t="str">
        <f t="shared" si="116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 t="s">
        <v>133</v>
      </c>
      <c r="PM58" s="176" t="str">
        <f t="shared" si="117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44"/>
        <v xml:space="preserve"> </v>
      </c>
      <c r="PV58" s="175">
        <f t="shared" si="119"/>
        <v>0</v>
      </c>
      <c r="PW58" s="176" t="str">
        <f t="shared" si="120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 t="s">
        <v>133</v>
      </c>
      <c r="QI58" s="176" t="str">
        <f t="shared" si="121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45"/>
        <v xml:space="preserve"> </v>
      </c>
      <c r="QR58" s="175">
        <f t="shared" si="123"/>
        <v>0</v>
      </c>
      <c r="QS58" s="176" t="str">
        <f t="shared" si="124"/>
        <v xml:space="preserve"> </v>
      </c>
    </row>
    <row r="59" spans="1:461" ht="13.8">
      <c r="A59" s="172">
        <v>13</v>
      </c>
      <c r="B59" s="224">
        <v>13</v>
      </c>
      <c r="C59" s="173" t="str">
        <f>IF(E59=0," ",VLOOKUP(E59,PROTOKOL!$A:$F,6,FALSE))</f>
        <v>VAKUM TEST</v>
      </c>
      <c r="D59" s="43">
        <v>231</v>
      </c>
      <c r="E59" s="43">
        <v>4</v>
      </c>
      <c r="F59" s="43">
        <v>7.5</v>
      </c>
      <c r="G59" s="42">
        <f>IF(E59=0," ",(VLOOKUP(E59,PROTOKOL!$A$1:$E$29,2,FALSE))*F59)</f>
        <v>150</v>
      </c>
      <c r="H59" s="174">
        <f t="shared" si="0"/>
        <v>81</v>
      </c>
      <c r="I59" s="211">
        <f>IF(E59=0," ",VLOOKUP(E59,PROTOKOL!$A:$E,5,FALSE))</f>
        <v>0.44947554687499996</v>
      </c>
      <c r="J59" s="175" t="s">
        <v>133</v>
      </c>
      <c r="K59" s="176">
        <f t="shared" si="42"/>
        <v>36.407519296874995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3"/>
        <v xml:space="preserve"> </v>
      </c>
      <c r="T59" s="175">
        <f t="shared" si="44"/>
        <v>0</v>
      </c>
      <c r="U59" s="176" t="str">
        <f t="shared" si="45"/>
        <v xml:space="preserve"> </v>
      </c>
      <c r="W59" s="172">
        <v>13</v>
      </c>
      <c r="X59" s="224">
        <v>13</v>
      </c>
      <c r="Y59" s="173" t="str">
        <f>IF(AA59=0," ",VLOOKUP(AA59,PROTOKOL!$A:$F,6,FALSE))</f>
        <v>SIZDIRMAZLIK TAMİR</v>
      </c>
      <c r="Z59" s="43">
        <v>120</v>
      </c>
      <c r="AA59" s="43">
        <v>12</v>
      </c>
      <c r="AB59" s="43">
        <v>7.5</v>
      </c>
      <c r="AC59" s="42">
        <f>IF(AA59=0," ",(VLOOKUP(AA59,PROTOKOL!$A$1:$E$29,2,FALSE))*AB59)</f>
        <v>78</v>
      </c>
      <c r="AD59" s="174">
        <f t="shared" si="2"/>
        <v>42</v>
      </c>
      <c r="AE59" s="211">
        <f>IF(AA59=0," ",VLOOKUP(AA59,PROTOKOL!$A:$E,5,FALSE))</f>
        <v>0.8561438988095238</v>
      </c>
      <c r="AF59" s="175" t="s">
        <v>133</v>
      </c>
      <c r="AG59" s="176">
        <f t="shared" si="46"/>
        <v>35.958043750000002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26"/>
        <v xml:space="preserve"> </v>
      </c>
      <c r="AP59" s="175">
        <f t="shared" si="48"/>
        <v>0</v>
      </c>
      <c r="AQ59" s="176" t="str">
        <f t="shared" si="49"/>
        <v xml:space="preserve"> </v>
      </c>
      <c r="AS59" s="172">
        <v>13</v>
      </c>
      <c r="AT59" s="224">
        <v>13</v>
      </c>
      <c r="AU59" s="173" t="s">
        <v>36</v>
      </c>
      <c r="AV59" s="43">
        <v>1</v>
      </c>
      <c r="AW59" s="43">
        <v>17</v>
      </c>
      <c r="AX59" s="43">
        <v>1</v>
      </c>
      <c r="AY59" s="42">
        <f>IF(AW59=0," ",(VLOOKUP(AW59,PROTOKOL!$A$1:$E$29,2,FALSE))*AX59)</f>
        <v>0</v>
      </c>
      <c r="AZ59" s="174">
        <f t="shared" si="4"/>
        <v>1</v>
      </c>
      <c r="BA59" s="211">
        <f>IF(AW59=0," ",VLOOKUP(AW59,PROTOKOL!$A:$E,5,FALSE))</f>
        <v>36.335782102476131</v>
      </c>
      <c r="BB59" s="175" t="s">
        <v>133</v>
      </c>
      <c r="BC59" s="176">
        <f>IF(AW59=0," ",(BA59*AZ59))/7.5*1</f>
        <v>4.8447709469968174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27"/>
        <v xml:space="preserve"> </v>
      </c>
      <c r="BL59" s="175">
        <f t="shared" si="52"/>
        <v>0</v>
      </c>
      <c r="BM59" s="176" t="str">
        <f t="shared" si="53"/>
        <v xml:space="preserve"> </v>
      </c>
      <c r="BO59" s="172">
        <v>13</v>
      </c>
      <c r="BP59" s="224">
        <v>13</v>
      </c>
      <c r="BQ59" s="173" t="s">
        <v>36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 t="s">
        <v>133</v>
      </c>
      <c r="BY59" s="176" t="str">
        <f t="shared" si="54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28"/>
        <v xml:space="preserve"> </v>
      </c>
      <c r="CH59" s="175">
        <f t="shared" si="56"/>
        <v>0</v>
      </c>
      <c r="CI59" s="176" t="str">
        <f t="shared" si="57"/>
        <v xml:space="preserve"> </v>
      </c>
      <c r="CK59" s="172">
        <v>13</v>
      </c>
      <c r="CL59" s="224">
        <v>13</v>
      </c>
      <c r="CM59" s="173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 t="s">
        <v>133</v>
      </c>
      <c r="CU59" s="176" t="str">
        <f t="shared" si="58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29"/>
        <v xml:space="preserve"> </v>
      </c>
      <c r="DD59" s="175">
        <f t="shared" si="60"/>
        <v>0</v>
      </c>
      <c r="DE59" s="176" t="str">
        <f t="shared" si="61"/>
        <v xml:space="preserve"> </v>
      </c>
      <c r="DG59" s="172">
        <v>13</v>
      </c>
      <c r="DH59" s="224">
        <v>13</v>
      </c>
      <c r="DI59" s="173" t="str">
        <f>IF(DK59=0," ",VLOOKUP(DK59,PROTOKOL!$A:$F,6,FALSE))</f>
        <v>PERDE KESME SULU SİST.</v>
      </c>
      <c r="DJ59" s="43">
        <v>40</v>
      </c>
      <c r="DK59" s="43">
        <v>8</v>
      </c>
      <c r="DL59" s="43">
        <v>2</v>
      </c>
      <c r="DM59" s="42">
        <f>IF(DK59=0," ",(VLOOKUP(DK59,PROTOKOL!$A$1:$E$29,2,FALSE))*DL59)</f>
        <v>26.133333333333333</v>
      </c>
      <c r="DN59" s="174">
        <f t="shared" si="10"/>
        <v>13.866666666666667</v>
      </c>
      <c r="DO59" s="211">
        <f>IF(DK59=0," ",VLOOKUP(DK59,PROTOKOL!$A:$E,5,FALSE))</f>
        <v>0.69150084134615386</v>
      </c>
      <c r="DP59" s="175" t="s">
        <v>133</v>
      </c>
      <c r="DQ59" s="176">
        <f t="shared" si="62"/>
        <v>9.5888116666666665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30"/>
        <v xml:space="preserve"> </v>
      </c>
      <c r="DZ59" s="175">
        <f t="shared" si="64"/>
        <v>0</v>
      </c>
      <c r="EA59" s="176" t="str">
        <f t="shared" si="65"/>
        <v xml:space="preserve"> </v>
      </c>
      <c r="EC59" s="172">
        <v>13</v>
      </c>
      <c r="ED59" s="224">
        <v>13</v>
      </c>
      <c r="EE59" s="173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 t="s">
        <v>133</v>
      </c>
      <c r="EM59" s="176" t="str">
        <f t="shared" si="66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31"/>
        <v xml:space="preserve"> </v>
      </c>
      <c r="EV59" s="175">
        <f t="shared" si="68"/>
        <v>0</v>
      </c>
      <c r="EW59" s="176" t="str">
        <f t="shared" si="69"/>
        <v xml:space="preserve"> </v>
      </c>
      <c r="EY59" s="172">
        <v>13</v>
      </c>
      <c r="EZ59" s="224">
        <v>13</v>
      </c>
      <c r="FA59" s="173" t="str">
        <f>IF(FC59=0," ",VLOOKUP(FC59,PROTOKOL!$A:$F,6,FALSE))</f>
        <v>VAKUM TEST</v>
      </c>
      <c r="FB59" s="43">
        <v>203</v>
      </c>
      <c r="FC59" s="43">
        <v>4</v>
      </c>
      <c r="FD59" s="43">
        <v>6.5</v>
      </c>
      <c r="FE59" s="42">
        <f>IF(FC59=0," ",(VLOOKUP(FC59,PROTOKOL!$A$1:$E$29,2,FALSE))*FD59)</f>
        <v>130</v>
      </c>
      <c r="FF59" s="174">
        <f t="shared" si="14"/>
        <v>73</v>
      </c>
      <c r="FG59" s="211">
        <f>IF(FC59=0," ",VLOOKUP(FC59,PROTOKOL!$A:$E,5,FALSE))</f>
        <v>0.44947554687499996</v>
      </c>
      <c r="FH59" s="175" t="s">
        <v>133</v>
      </c>
      <c r="FI59" s="176">
        <f t="shared" si="70"/>
        <v>32.811714921874994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32"/>
        <v xml:space="preserve"> </v>
      </c>
      <c r="FR59" s="175">
        <f t="shared" si="72"/>
        <v>0</v>
      </c>
      <c r="FS59" s="176" t="str">
        <f t="shared" si="73"/>
        <v xml:space="preserve"> </v>
      </c>
      <c r="FU59" s="172">
        <v>13</v>
      </c>
      <c r="FV59" s="224">
        <v>13</v>
      </c>
      <c r="FW59" s="173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 t="s">
        <v>133</v>
      </c>
      <c r="GE59" s="176" t="str">
        <f t="shared" si="74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33"/>
        <v xml:space="preserve"> </v>
      </c>
      <c r="GN59" s="175">
        <f t="shared" si="76"/>
        <v>0</v>
      </c>
      <c r="GO59" s="176" t="str">
        <f t="shared" si="77"/>
        <v xml:space="preserve"> </v>
      </c>
      <c r="GQ59" s="172">
        <v>13</v>
      </c>
      <c r="GR59" s="224">
        <v>13</v>
      </c>
      <c r="GS59" s="173" t="str">
        <f>IF(GU59=0," ",VLOOKUP(GU59,PROTOKOL!$A:$F,6,FALSE))</f>
        <v>WNZL. LAV. VE DUV. ASMA KLZ</v>
      </c>
      <c r="GT59" s="43">
        <v>222</v>
      </c>
      <c r="GU59" s="43">
        <v>1</v>
      </c>
      <c r="GV59" s="43">
        <v>7.5</v>
      </c>
      <c r="GW59" s="42">
        <f>IF(GU59=0," ",(VLOOKUP(GU59,PROTOKOL!$A$1:$E$29,2,FALSE))*GV59)</f>
        <v>144</v>
      </c>
      <c r="GX59" s="174">
        <f t="shared" si="18"/>
        <v>78</v>
      </c>
      <c r="GY59" s="211">
        <f>IF(GU59=0," ",VLOOKUP(GU59,PROTOKOL!$A:$E,5,FALSE))</f>
        <v>0.4731321546052632</v>
      </c>
      <c r="GZ59" s="175" t="s">
        <v>133</v>
      </c>
      <c r="HA59" s="176">
        <f t="shared" si="78"/>
        <v>36.904308059210528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34"/>
        <v xml:space="preserve"> </v>
      </c>
      <c r="HJ59" s="175">
        <f t="shared" si="80"/>
        <v>0</v>
      </c>
      <c r="HK59" s="176" t="str">
        <f t="shared" si="81"/>
        <v xml:space="preserve"> </v>
      </c>
      <c r="HM59" s="172">
        <v>13</v>
      </c>
      <c r="HN59" s="224">
        <v>13</v>
      </c>
      <c r="HO59" s="173" t="s">
        <v>36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 t="s">
        <v>133</v>
      </c>
      <c r="HW59" s="176" t="str">
        <f t="shared" si="82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35"/>
        <v xml:space="preserve"> </v>
      </c>
      <c r="IF59" s="175">
        <f t="shared" si="84"/>
        <v>0</v>
      </c>
      <c r="IG59" s="176" t="str">
        <f t="shared" si="85"/>
        <v xml:space="preserve"> </v>
      </c>
      <c r="II59" s="172">
        <v>13</v>
      </c>
      <c r="IJ59" s="224">
        <v>13</v>
      </c>
      <c r="IK59" s="173" t="str">
        <f>IF(IM59=0," ",VLOOKUP(IM59,PROTOKOL!$A:$F,6,FALSE))</f>
        <v>VAKUM TEST</v>
      </c>
      <c r="IL59" s="43">
        <v>180</v>
      </c>
      <c r="IM59" s="43">
        <v>4</v>
      </c>
      <c r="IN59" s="43">
        <v>5.5</v>
      </c>
      <c r="IO59" s="42">
        <f>IF(IM59=0," ",(VLOOKUP(IM59,PROTOKOL!$A$1:$E$29,2,FALSE))*IN59)</f>
        <v>110</v>
      </c>
      <c r="IP59" s="174">
        <f t="shared" si="22"/>
        <v>70</v>
      </c>
      <c r="IQ59" s="211">
        <f>IF(IM59=0," ",VLOOKUP(IM59,PROTOKOL!$A:$E,5,FALSE))</f>
        <v>0.44947554687499996</v>
      </c>
      <c r="IR59" s="175" t="s">
        <v>133</v>
      </c>
      <c r="IS59" s="176">
        <f t="shared" si="86"/>
        <v>31.463288281249998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36"/>
        <v xml:space="preserve"> </v>
      </c>
      <c r="JB59" s="175">
        <f t="shared" si="88"/>
        <v>0</v>
      </c>
      <c r="JC59" s="176" t="str">
        <f t="shared" si="89"/>
        <v xml:space="preserve"> </v>
      </c>
      <c r="JE59" s="172">
        <v>13</v>
      </c>
      <c r="JF59" s="224">
        <v>13</v>
      </c>
      <c r="JG59" s="173" t="str">
        <f>IF(JI59=0," ",VLOOKUP(JI59,PROTOKOL!$A:$F,6,FALSE))</f>
        <v>PANTOGRAF LAVABO TAŞLAMA</v>
      </c>
      <c r="JH59" s="43">
        <v>100</v>
      </c>
      <c r="JI59" s="43">
        <v>9</v>
      </c>
      <c r="JJ59" s="43">
        <v>7.5</v>
      </c>
      <c r="JK59" s="42">
        <f>IF(JI59=0," ",(VLOOKUP(JI59,PROTOKOL!$A$1:$E$29,2,FALSE))*JJ59)</f>
        <v>65</v>
      </c>
      <c r="JL59" s="174">
        <f t="shared" si="24"/>
        <v>35</v>
      </c>
      <c r="JM59" s="211">
        <f>IF(JI59=0," ",VLOOKUP(JI59,PROTOKOL!$A:$E,5,FALSE))</f>
        <v>1.0273726785714283</v>
      </c>
      <c r="JN59" s="175" t="s">
        <v>133</v>
      </c>
      <c r="JO59" s="176">
        <f t="shared" si="90"/>
        <v>35.958043749999995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37"/>
        <v xml:space="preserve"> </v>
      </c>
      <c r="JX59" s="175">
        <f t="shared" si="92"/>
        <v>0</v>
      </c>
      <c r="JY59" s="176" t="str">
        <f t="shared" si="93"/>
        <v xml:space="preserve"> </v>
      </c>
      <c r="KA59" s="172">
        <v>13</v>
      </c>
      <c r="KB59" s="224">
        <v>13</v>
      </c>
      <c r="KC59" s="173" t="str">
        <f>IF(KE59=0," ",VLOOKUP(KE59,PROTOKOL!$A:$F,6,FALSE))</f>
        <v>VAKUM TEST</v>
      </c>
      <c r="KD59" s="43">
        <v>232</v>
      </c>
      <c r="KE59" s="43">
        <v>4</v>
      </c>
      <c r="KF59" s="43">
        <v>7.5</v>
      </c>
      <c r="KG59" s="42">
        <f>IF(KE59=0," ",(VLOOKUP(KE59,PROTOKOL!$A$1:$E$29,2,FALSE))*KF59)</f>
        <v>150</v>
      </c>
      <c r="KH59" s="174">
        <f t="shared" si="26"/>
        <v>82</v>
      </c>
      <c r="KI59" s="211">
        <f>IF(KE59=0," ",VLOOKUP(KE59,PROTOKOL!$A:$E,5,FALSE))</f>
        <v>0.44947554687499996</v>
      </c>
      <c r="KJ59" s="175" t="s">
        <v>133</v>
      </c>
      <c r="KK59" s="176">
        <f t="shared" si="125"/>
        <v>36.856994843749995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38"/>
        <v xml:space="preserve"> </v>
      </c>
      <c r="KT59" s="175">
        <f t="shared" si="95"/>
        <v>0</v>
      </c>
      <c r="KU59" s="176" t="str">
        <f t="shared" si="96"/>
        <v xml:space="preserve"> </v>
      </c>
      <c r="KW59" s="172">
        <v>13</v>
      </c>
      <c r="KX59" s="224">
        <v>13</v>
      </c>
      <c r="KY59" s="173" t="s">
        <v>32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 t="s">
        <v>133</v>
      </c>
      <c r="LG59" s="176" t="str">
        <f t="shared" si="97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39"/>
        <v xml:space="preserve"> </v>
      </c>
      <c r="LP59" s="175">
        <f t="shared" si="99"/>
        <v>0</v>
      </c>
      <c r="LQ59" s="176" t="str">
        <f t="shared" si="100"/>
        <v xml:space="preserve"> </v>
      </c>
      <c r="LS59" s="172">
        <v>13</v>
      </c>
      <c r="LT59" s="224">
        <v>13</v>
      </c>
      <c r="LU59" s="173" t="s">
        <v>36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 t="s">
        <v>133</v>
      </c>
      <c r="MC59" s="176" t="str">
        <f t="shared" si="101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40"/>
        <v xml:space="preserve"> </v>
      </c>
      <c r="ML59" s="175">
        <f t="shared" si="103"/>
        <v>0</v>
      </c>
      <c r="MM59" s="176" t="str">
        <f t="shared" si="104"/>
        <v xml:space="preserve"> </v>
      </c>
      <c r="MO59" s="172">
        <v>13</v>
      </c>
      <c r="MP59" s="224">
        <v>13</v>
      </c>
      <c r="MQ59" s="173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 t="s">
        <v>133</v>
      </c>
      <c r="MY59" s="176" t="str">
        <f t="shared" si="105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41"/>
        <v xml:space="preserve"> </v>
      </c>
      <c r="NH59" s="175">
        <f t="shared" si="107"/>
        <v>0</v>
      </c>
      <c r="NI59" s="176" t="str">
        <f t="shared" si="108"/>
        <v xml:space="preserve"> </v>
      </c>
      <c r="NK59" s="172">
        <v>13</v>
      </c>
      <c r="NL59" s="224">
        <v>13</v>
      </c>
      <c r="NM59" s="173" t="str">
        <f>IF(NO59=0," ",VLOOKUP(NO59,PROTOKOL!$A:$F,6,FALSE))</f>
        <v>WNZL. LAV. VE DUV. ASMA KLZ</v>
      </c>
      <c r="NN59" s="43">
        <v>220</v>
      </c>
      <c r="NO59" s="43">
        <v>1</v>
      </c>
      <c r="NP59" s="43">
        <v>7.5</v>
      </c>
      <c r="NQ59" s="42">
        <f>IF(NO59=0," ",(VLOOKUP(NO59,PROTOKOL!$A$1:$E$29,2,FALSE))*NP59)</f>
        <v>144</v>
      </c>
      <c r="NR59" s="174">
        <f t="shared" si="34"/>
        <v>76</v>
      </c>
      <c r="NS59" s="211">
        <f>IF(NO59=0," ",VLOOKUP(NO59,PROTOKOL!$A:$E,5,FALSE))</f>
        <v>0.4731321546052632</v>
      </c>
      <c r="NT59" s="175" t="s">
        <v>133</v>
      </c>
      <c r="NU59" s="176">
        <f t="shared" si="109"/>
        <v>35.958043750000002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42"/>
        <v xml:space="preserve"> </v>
      </c>
      <c r="OD59" s="175">
        <f t="shared" si="111"/>
        <v>0</v>
      </c>
      <c r="OE59" s="176" t="str">
        <f t="shared" si="112"/>
        <v xml:space="preserve"> </v>
      </c>
      <c r="OG59" s="172">
        <v>13</v>
      </c>
      <c r="OH59" s="224">
        <v>13</v>
      </c>
      <c r="OI59" s="173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 t="s">
        <v>133</v>
      </c>
      <c r="OQ59" s="176" t="str">
        <f t="shared" si="113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43"/>
        <v xml:space="preserve"> </v>
      </c>
      <c r="OZ59" s="175">
        <f t="shared" si="115"/>
        <v>0</v>
      </c>
      <c r="PA59" s="176" t="str">
        <f t="shared" si="116"/>
        <v xml:space="preserve"> </v>
      </c>
      <c r="PC59" s="172">
        <v>13</v>
      </c>
      <c r="PD59" s="224">
        <v>13</v>
      </c>
      <c r="PE59" s="173" t="str">
        <f>IF(PG59=0," ",VLOOKUP(PG59,PROTOKOL!$A:$F,6,FALSE))</f>
        <v>VAKUM TEST</v>
      </c>
      <c r="PF59" s="43">
        <v>234</v>
      </c>
      <c r="PG59" s="43">
        <v>4</v>
      </c>
      <c r="PH59" s="43">
        <v>7.5</v>
      </c>
      <c r="PI59" s="42">
        <f>IF(PG59=0," ",(VLOOKUP(PG59,PROTOKOL!$A$1:$E$29,2,FALSE))*PH59)</f>
        <v>150</v>
      </c>
      <c r="PJ59" s="174">
        <f t="shared" si="38"/>
        <v>84</v>
      </c>
      <c r="PK59" s="211">
        <f>IF(PG59=0," ",VLOOKUP(PG59,PROTOKOL!$A:$E,5,FALSE))</f>
        <v>0.44947554687499996</v>
      </c>
      <c r="PL59" s="175" t="s">
        <v>133</v>
      </c>
      <c r="PM59" s="176">
        <f t="shared" si="117"/>
        <v>37.755945937499995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44"/>
        <v xml:space="preserve"> </v>
      </c>
      <c r="PV59" s="175">
        <f t="shared" si="119"/>
        <v>0</v>
      </c>
      <c r="PW59" s="176" t="str">
        <f t="shared" si="120"/>
        <v xml:space="preserve"> </v>
      </c>
      <c r="PY59" s="172">
        <v>13</v>
      </c>
      <c r="PZ59" s="224">
        <v>13</v>
      </c>
      <c r="QA59" s="173" t="str">
        <f>IF(QC59=0," ",VLOOKUP(QC59,PROTOKOL!$A:$F,6,FALSE))</f>
        <v>PANTOGRAF LAVABO TAŞLAMA</v>
      </c>
      <c r="QB59" s="43">
        <v>102</v>
      </c>
      <c r="QC59" s="43">
        <v>9</v>
      </c>
      <c r="QD59" s="43">
        <v>7.5</v>
      </c>
      <c r="QE59" s="42">
        <f>IF(QC59=0," ",(VLOOKUP(QC59,PROTOKOL!$A$1:$E$29,2,FALSE))*QD59)</f>
        <v>65</v>
      </c>
      <c r="QF59" s="174">
        <f t="shared" si="40"/>
        <v>37</v>
      </c>
      <c r="QG59" s="211">
        <f>IF(QC59=0," ",VLOOKUP(QC59,PROTOKOL!$A:$E,5,FALSE))</f>
        <v>1.0273726785714283</v>
      </c>
      <c r="QH59" s="175" t="s">
        <v>133</v>
      </c>
      <c r="QI59" s="176">
        <f t="shared" si="121"/>
        <v>38.012789107142851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45"/>
        <v xml:space="preserve"> </v>
      </c>
      <c r="QR59" s="175">
        <f t="shared" si="123"/>
        <v>0</v>
      </c>
      <c r="QS59" s="176" t="str">
        <f t="shared" si="124"/>
        <v xml:space="preserve"> </v>
      </c>
    </row>
    <row r="60" spans="1:461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 t="s">
        <v>133</v>
      </c>
      <c r="K60" s="176" t="str">
        <f t="shared" si="42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3"/>
        <v xml:space="preserve"> </v>
      </c>
      <c r="T60" s="175">
        <f t="shared" si="44"/>
        <v>0</v>
      </c>
      <c r="U60" s="176" t="str">
        <f t="shared" si="45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 t="s">
        <v>133</v>
      </c>
      <c r="AG60" s="176" t="str">
        <f t="shared" si="46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26"/>
        <v xml:space="preserve"> </v>
      </c>
      <c r="AP60" s="175">
        <f t="shared" si="48"/>
        <v>0</v>
      </c>
      <c r="AQ60" s="176" t="str">
        <f t="shared" si="49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 t="s">
        <v>133</v>
      </c>
      <c r="BC60" s="176" t="str">
        <f t="shared" si="50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27"/>
        <v xml:space="preserve"> </v>
      </c>
      <c r="BL60" s="175">
        <f t="shared" si="52"/>
        <v>0</v>
      </c>
      <c r="BM60" s="176" t="str">
        <f t="shared" si="53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 t="s">
        <v>133</v>
      </c>
      <c r="BY60" s="176" t="str">
        <f t="shared" si="54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28"/>
        <v xml:space="preserve"> </v>
      </c>
      <c r="CH60" s="175">
        <f t="shared" si="56"/>
        <v>0</v>
      </c>
      <c r="CI60" s="176" t="str">
        <f t="shared" si="57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 t="s">
        <v>133</v>
      </c>
      <c r="CU60" s="176" t="str">
        <f t="shared" si="58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29"/>
        <v xml:space="preserve"> </v>
      </c>
      <c r="DD60" s="175">
        <f t="shared" si="60"/>
        <v>0</v>
      </c>
      <c r="DE60" s="176" t="str">
        <f t="shared" si="61"/>
        <v xml:space="preserve"> </v>
      </c>
      <c r="DG60" s="172">
        <v>13</v>
      </c>
      <c r="DH60" s="225"/>
      <c r="DI60" s="173" t="str">
        <f>IF(DK60=0," ",VLOOKUP(DK60,PROTOKOL!$A:$F,6,FALSE))</f>
        <v>SIZDIRMAZLIK TAMİR</v>
      </c>
      <c r="DJ60" s="43">
        <v>100</v>
      </c>
      <c r="DK60" s="43">
        <v>12</v>
      </c>
      <c r="DL60" s="43">
        <v>5.5</v>
      </c>
      <c r="DM60" s="42">
        <f>IF(DK60=0," ",(VLOOKUP(DK60,PROTOKOL!$A$1:$E$29,2,FALSE))*DL60)</f>
        <v>57.2</v>
      </c>
      <c r="DN60" s="174">
        <f t="shared" si="10"/>
        <v>42.8</v>
      </c>
      <c r="DO60" s="211">
        <f>IF(DK60=0," ",VLOOKUP(DK60,PROTOKOL!$A:$E,5,FALSE))</f>
        <v>0.8561438988095238</v>
      </c>
      <c r="DP60" s="175" t="s">
        <v>133</v>
      </c>
      <c r="DQ60" s="176">
        <f t="shared" si="62"/>
        <v>36.642958869047618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30"/>
        <v xml:space="preserve"> </v>
      </c>
      <c r="DZ60" s="175">
        <f t="shared" si="64"/>
        <v>0</v>
      </c>
      <c r="EA60" s="176" t="str">
        <f t="shared" si="65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 t="s">
        <v>133</v>
      </c>
      <c r="EM60" s="176" t="str">
        <f t="shared" si="66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31"/>
        <v xml:space="preserve"> </v>
      </c>
      <c r="EV60" s="175">
        <f t="shared" si="68"/>
        <v>0</v>
      </c>
      <c r="EW60" s="176" t="str">
        <f t="shared" si="69"/>
        <v xml:space="preserve"> </v>
      </c>
      <c r="EY60" s="172">
        <v>13</v>
      </c>
      <c r="EZ60" s="225"/>
      <c r="FA60" s="173" t="str">
        <f>IF(FC60=0," ",VLOOKUP(FC60,PROTOKOL!$A:$F,6,FALSE))</f>
        <v>PERDE KESME SULU SİST.</v>
      </c>
      <c r="FB60" s="43">
        <v>24</v>
      </c>
      <c r="FC60" s="43">
        <v>8</v>
      </c>
      <c r="FD60" s="43">
        <v>1</v>
      </c>
      <c r="FE60" s="42">
        <f>IF(FC60=0," ",(VLOOKUP(FC60,PROTOKOL!$A$1:$E$29,2,FALSE))*FD60)</f>
        <v>13.066666666666666</v>
      </c>
      <c r="FF60" s="174">
        <f t="shared" si="14"/>
        <v>10.933333333333334</v>
      </c>
      <c r="FG60" s="211">
        <f>IF(FC60=0," ",VLOOKUP(FC60,PROTOKOL!$A:$E,5,FALSE))</f>
        <v>0.69150084134615386</v>
      </c>
      <c r="FH60" s="175" t="s">
        <v>133</v>
      </c>
      <c r="FI60" s="176">
        <f t="shared" si="70"/>
        <v>7.5604091987179487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32"/>
        <v xml:space="preserve"> </v>
      </c>
      <c r="FR60" s="175">
        <f t="shared" si="72"/>
        <v>0</v>
      </c>
      <c r="FS60" s="176" t="str">
        <f t="shared" si="73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 t="s">
        <v>133</v>
      </c>
      <c r="GE60" s="176" t="str">
        <f t="shared" si="74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33"/>
        <v xml:space="preserve"> </v>
      </c>
      <c r="GN60" s="175">
        <f t="shared" si="76"/>
        <v>0</v>
      </c>
      <c r="GO60" s="176" t="str">
        <f t="shared" si="77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 t="s">
        <v>133</v>
      </c>
      <c r="HA60" s="176" t="str">
        <f t="shared" si="78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34"/>
        <v xml:space="preserve"> </v>
      </c>
      <c r="HJ60" s="175">
        <f t="shared" si="80"/>
        <v>0</v>
      </c>
      <c r="HK60" s="176" t="str">
        <f t="shared" si="81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 t="s">
        <v>133</v>
      </c>
      <c r="HW60" s="176" t="str">
        <f t="shared" si="82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35"/>
        <v xml:space="preserve"> </v>
      </c>
      <c r="IF60" s="175">
        <f t="shared" si="84"/>
        <v>0</v>
      </c>
      <c r="IG60" s="176" t="str">
        <f t="shared" si="85"/>
        <v xml:space="preserve"> </v>
      </c>
      <c r="II60" s="172">
        <v>13</v>
      </c>
      <c r="IJ60" s="225"/>
      <c r="IK60" s="173" t="str">
        <f>IF(IM60=0," ",VLOOKUP(IM60,PROTOKOL!$A:$F,6,FALSE))</f>
        <v>PERDE KESME SULU SİST.</v>
      </c>
      <c r="IL60" s="43">
        <v>40</v>
      </c>
      <c r="IM60" s="43">
        <v>8</v>
      </c>
      <c r="IN60" s="43">
        <v>1</v>
      </c>
      <c r="IO60" s="42">
        <f>IF(IM60=0," ",(VLOOKUP(IM60,PROTOKOL!$A$1:$E$29,2,FALSE))*IN60)</f>
        <v>13.066666666666666</v>
      </c>
      <c r="IP60" s="174">
        <f t="shared" si="22"/>
        <v>26.933333333333334</v>
      </c>
      <c r="IQ60" s="211">
        <f>IF(IM60=0," ",VLOOKUP(IM60,PROTOKOL!$A:$E,5,FALSE))</f>
        <v>0.69150084134615386</v>
      </c>
      <c r="IR60" s="175" t="s">
        <v>133</v>
      </c>
      <c r="IS60" s="176">
        <f t="shared" si="86"/>
        <v>18.62442266025641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36"/>
        <v xml:space="preserve"> </v>
      </c>
      <c r="JB60" s="175">
        <f t="shared" si="88"/>
        <v>0</v>
      </c>
      <c r="JC60" s="176" t="str">
        <f t="shared" si="89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 t="s">
        <v>133</v>
      </c>
      <c r="JO60" s="176" t="str">
        <f t="shared" si="90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37"/>
        <v xml:space="preserve"> </v>
      </c>
      <c r="JX60" s="175">
        <f t="shared" si="92"/>
        <v>0</v>
      </c>
      <c r="JY60" s="176" t="str">
        <f t="shared" si="93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 t="s">
        <v>133</v>
      </c>
      <c r="KK60" s="176" t="str">
        <f t="shared" si="125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38"/>
        <v xml:space="preserve"> </v>
      </c>
      <c r="KT60" s="175">
        <f t="shared" si="95"/>
        <v>0</v>
      </c>
      <c r="KU60" s="176" t="str">
        <f t="shared" si="96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 t="s">
        <v>133</v>
      </c>
      <c r="LG60" s="176" t="str">
        <f t="shared" si="97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39"/>
        <v xml:space="preserve"> </v>
      </c>
      <c r="LP60" s="175">
        <f t="shared" si="99"/>
        <v>0</v>
      </c>
      <c r="LQ60" s="176" t="str">
        <f t="shared" si="100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 t="s">
        <v>133</v>
      </c>
      <c r="MC60" s="176" t="str">
        <f t="shared" si="101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40"/>
        <v xml:space="preserve"> </v>
      </c>
      <c r="ML60" s="175">
        <f t="shared" si="103"/>
        <v>0</v>
      </c>
      <c r="MM60" s="176" t="str">
        <f t="shared" si="104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 t="s">
        <v>133</v>
      </c>
      <c r="MY60" s="176" t="str">
        <f t="shared" si="105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41"/>
        <v xml:space="preserve"> </v>
      </c>
      <c r="NH60" s="175">
        <f t="shared" si="107"/>
        <v>0</v>
      </c>
      <c r="NI60" s="176" t="str">
        <f t="shared" si="108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 t="s">
        <v>133</v>
      </c>
      <c r="NU60" s="176" t="str">
        <f t="shared" si="109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42"/>
        <v xml:space="preserve"> </v>
      </c>
      <c r="OD60" s="175">
        <f t="shared" si="111"/>
        <v>0</v>
      </c>
      <c r="OE60" s="176" t="str">
        <f t="shared" si="112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 t="s">
        <v>133</v>
      </c>
      <c r="OQ60" s="176" t="str">
        <f t="shared" si="113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43"/>
        <v xml:space="preserve"> </v>
      </c>
      <c r="OZ60" s="175">
        <f t="shared" si="115"/>
        <v>0</v>
      </c>
      <c r="PA60" s="176" t="str">
        <f t="shared" si="116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 t="s">
        <v>133</v>
      </c>
      <c r="PM60" s="176" t="str">
        <f t="shared" si="117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44"/>
        <v xml:space="preserve"> </v>
      </c>
      <c r="PV60" s="175">
        <f t="shared" si="119"/>
        <v>0</v>
      </c>
      <c r="PW60" s="176" t="str">
        <f t="shared" si="120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 t="s">
        <v>133</v>
      </c>
      <c r="QI60" s="176" t="str">
        <f t="shared" si="121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45"/>
        <v xml:space="preserve"> </v>
      </c>
      <c r="QR60" s="175">
        <f t="shared" si="123"/>
        <v>0</v>
      </c>
      <c r="QS60" s="176" t="str">
        <f t="shared" si="124"/>
        <v xml:space="preserve"> </v>
      </c>
    </row>
    <row r="61" spans="1:461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 t="s">
        <v>133</v>
      </c>
      <c r="K61" s="176" t="str">
        <f t="shared" si="42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3"/>
        <v xml:space="preserve"> </v>
      </c>
      <c r="T61" s="175">
        <f t="shared" si="44"/>
        <v>0</v>
      </c>
      <c r="U61" s="176" t="str">
        <f t="shared" si="45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 t="s">
        <v>133</v>
      </c>
      <c r="AG61" s="176" t="str">
        <f t="shared" si="46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26"/>
        <v xml:space="preserve"> </v>
      </c>
      <c r="AP61" s="175">
        <f t="shared" si="48"/>
        <v>0</v>
      </c>
      <c r="AQ61" s="176" t="str">
        <f t="shared" si="49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 t="s">
        <v>133</v>
      </c>
      <c r="BC61" s="176" t="str">
        <f t="shared" si="50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27"/>
        <v xml:space="preserve"> </v>
      </c>
      <c r="BL61" s="175">
        <f t="shared" si="52"/>
        <v>0</v>
      </c>
      <c r="BM61" s="176" t="str">
        <f t="shared" si="53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 t="s">
        <v>133</v>
      </c>
      <c r="BY61" s="176" t="str">
        <f t="shared" si="54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28"/>
        <v xml:space="preserve"> </v>
      </c>
      <c r="CH61" s="175">
        <f t="shared" si="56"/>
        <v>0</v>
      </c>
      <c r="CI61" s="176" t="str">
        <f t="shared" si="57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 t="s">
        <v>133</v>
      </c>
      <c r="CU61" s="176" t="str">
        <f t="shared" si="58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29"/>
        <v xml:space="preserve"> </v>
      </c>
      <c r="DD61" s="175">
        <f t="shared" si="60"/>
        <v>0</v>
      </c>
      <c r="DE61" s="176" t="str">
        <f t="shared" si="61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 t="s">
        <v>133</v>
      </c>
      <c r="DQ61" s="176" t="str">
        <f t="shared" si="62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30"/>
        <v xml:space="preserve"> </v>
      </c>
      <c r="DZ61" s="175">
        <f t="shared" si="64"/>
        <v>0</v>
      </c>
      <c r="EA61" s="176" t="str">
        <f t="shared" si="65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 t="s">
        <v>133</v>
      </c>
      <c r="EM61" s="176" t="str">
        <f t="shared" si="66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31"/>
        <v xml:space="preserve"> </v>
      </c>
      <c r="EV61" s="175">
        <f t="shared" si="68"/>
        <v>0</v>
      </c>
      <c r="EW61" s="176" t="str">
        <f t="shared" si="69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 t="s">
        <v>133</v>
      </c>
      <c r="FI61" s="176" t="str">
        <f t="shared" si="70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32"/>
        <v xml:space="preserve"> </v>
      </c>
      <c r="FR61" s="175">
        <f t="shared" si="72"/>
        <v>0</v>
      </c>
      <c r="FS61" s="176" t="str">
        <f t="shared" si="73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 t="s">
        <v>133</v>
      </c>
      <c r="GE61" s="176" t="str">
        <f t="shared" si="74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33"/>
        <v xml:space="preserve"> </v>
      </c>
      <c r="GN61" s="175">
        <f t="shared" si="76"/>
        <v>0</v>
      </c>
      <c r="GO61" s="176" t="str">
        <f t="shared" si="77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 t="s">
        <v>133</v>
      </c>
      <c r="HA61" s="176" t="str">
        <f t="shared" si="78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34"/>
        <v xml:space="preserve"> </v>
      </c>
      <c r="HJ61" s="175">
        <f t="shared" si="80"/>
        <v>0</v>
      </c>
      <c r="HK61" s="176" t="str">
        <f t="shared" si="81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 t="s">
        <v>133</v>
      </c>
      <c r="HW61" s="176" t="str">
        <f t="shared" si="82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35"/>
        <v xml:space="preserve"> </v>
      </c>
      <c r="IF61" s="175">
        <f t="shared" si="84"/>
        <v>0</v>
      </c>
      <c r="IG61" s="176" t="str">
        <f t="shared" si="85"/>
        <v xml:space="preserve"> </v>
      </c>
      <c r="II61" s="172">
        <v>13</v>
      </c>
      <c r="IJ61" s="226"/>
      <c r="IK61" s="173" t="str">
        <f>IF(IM61=0," ",VLOOKUP(IM61,PROTOKOL!$A:$F,6,FALSE))</f>
        <v>KOKU TESTİ</v>
      </c>
      <c r="IL61" s="43">
        <v>1</v>
      </c>
      <c r="IM61" s="43">
        <v>17</v>
      </c>
      <c r="IN61" s="43">
        <v>1</v>
      </c>
      <c r="IO61" s="42">
        <f>IF(IM61=0," ",(VLOOKUP(IM61,PROTOKOL!$A$1:$E$29,2,FALSE))*IN61)</f>
        <v>0</v>
      </c>
      <c r="IP61" s="174">
        <f t="shared" si="22"/>
        <v>1</v>
      </c>
      <c r="IQ61" s="211">
        <f>IF(IM61=0," ",VLOOKUP(IM61,PROTOKOL!$A:$E,5,FALSE))</f>
        <v>36.335782102476131</v>
      </c>
      <c r="IR61" s="175" t="s">
        <v>133</v>
      </c>
      <c r="IS61" s="176">
        <f>IF(IM61=0," ",(IQ61*IP61))/7.5*1</f>
        <v>4.8447709469968174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36"/>
        <v xml:space="preserve"> </v>
      </c>
      <c r="JB61" s="175">
        <f t="shared" si="88"/>
        <v>0</v>
      </c>
      <c r="JC61" s="176" t="str">
        <f t="shared" si="89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 t="s">
        <v>133</v>
      </c>
      <c r="JO61" s="176" t="str">
        <f t="shared" si="90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37"/>
        <v xml:space="preserve"> </v>
      </c>
      <c r="JX61" s="175">
        <f t="shared" si="92"/>
        <v>0</v>
      </c>
      <c r="JY61" s="176" t="str">
        <f t="shared" si="93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 t="s">
        <v>133</v>
      </c>
      <c r="KK61" s="176" t="str">
        <f t="shared" si="125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38"/>
        <v xml:space="preserve"> </v>
      </c>
      <c r="KT61" s="175">
        <f t="shared" si="95"/>
        <v>0</v>
      </c>
      <c r="KU61" s="176" t="str">
        <f t="shared" si="96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 t="s">
        <v>133</v>
      </c>
      <c r="LG61" s="176" t="str">
        <f t="shared" si="97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39"/>
        <v xml:space="preserve"> </v>
      </c>
      <c r="LP61" s="175">
        <f t="shared" si="99"/>
        <v>0</v>
      </c>
      <c r="LQ61" s="176" t="str">
        <f t="shared" si="100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 t="s">
        <v>133</v>
      </c>
      <c r="MC61" s="176" t="str">
        <f t="shared" si="101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40"/>
        <v xml:space="preserve"> </v>
      </c>
      <c r="ML61" s="175">
        <f t="shared" si="103"/>
        <v>0</v>
      </c>
      <c r="MM61" s="176" t="str">
        <f t="shared" si="104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 t="s">
        <v>133</v>
      </c>
      <c r="MY61" s="176" t="str">
        <f t="shared" si="105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41"/>
        <v xml:space="preserve"> </v>
      </c>
      <c r="NH61" s="175">
        <f t="shared" si="107"/>
        <v>0</v>
      </c>
      <c r="NI61" s="176" t="str">
        <f t="shared" si="108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 t="s">
        <v>133</v>
      </c>
      <c r="NU61" s="176" t="str">
        <f t="shared" si="109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42"/>
        <v xml:space="preserve"> </v>
      </c>
      <c r="OD61" s="175">
        <f t="shared" si="111"/>
        <v>0</v>
      </c>
      <c r="OE61" s="176" t="str">
        <f t="shared" si="112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 t="s">
        <v>133</v>
      </c>
      <c r="OQ61" s="176" t="str">
        <f t="shared" si="113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43"/>
        <v xml:space="preserve"> </v>
      </c>
      <c r="OZ61" s="175">
        <f t="shared" si="115"/>
        <v>0</v>
      </c>
      <c r="PA61" s="176" t="str">
        <f t="shared" si="116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 t="s">
        <v>133</v>
      </c>
      <c r="PM61" s="176" t="str">
        <f t="shared" si="117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44"/>
        <v xml:space="preserve"> </v>
      </c>
      <c r="PV61" s="175">
        <f t="shared" si="119"/>
        <v>0</v>
      </c>
      <c r="PW61" s="176" t="str">
        <f t="shared" si="120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 t="s">
        <v>133</v>
      </c>
      <c r="QI61" s="176" t="str">
        <f t="shared" si="121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45"/>
        <v xml:space="preserve"> </v>
      </c>
      <c r="QR61" s="175">
        <f t="shared" si="123"/>
        <v>0</v>
      </c>
      <c r="QS61" s="176" t="str">
        <f t="shared" si="124"/>
        <v xml:space="preserve"> </v>
      </c>
    </row>
    <row r="62" spans="1:461" ht="13.8">
      <c r="A62" s="172">
        <v>14</v>
      </c>
      <c r="B62" s="224">
        <v>14</v>
      </c>
      <c r="C62" s="173" t="str">
        <f>IF(E62=0," ",VLOOKUP(E62,PROTOKOL!$A:$F,6,FALSE))</f>
        <v>VAKUM TEST</v>
      </c>
      <c r="D62" s="43">
        <v>230</v>
      </c>
      <c r="E62" s="43">
        <v>4</v>
      </c>
      <c r="F62" s="43">
        <v>7.5</v>
      </c>
      <c r="G62" s="42">
        <f>IF(E62=0," ",(VLOOKUP(E62,PROTOKOL!$A$1:$E$29,2,FALSE))*F62)</f>
        <v>150</v>
      </c>
      <c r="H62" s="174">
        <f t="shared" si="0"/>
        <v>80</v>
      </c>
      <c r="I62" s="211">
        <f>IF(E62=0," ",VLOOKUP(E62,PROTOKOL!$A:$E,5,FALSE))</f>
        <v>0.44947554687499996</v>
      </c>
      <c r="J62" s="175" t="s">
        <v>133</v>
      </c>
      <c r="K62" s="176">
        <f t="shared" si="42"/>
        <v>35.958043749999995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3"/>
        <v xml:space="preserve"> </v>
      </c>
      <c r="T62" s="175">
        <f t="shared" si="44"/>
        <v>0</v>
      </c>
      <c r="U62" s="176" t="str">
        <f t="shared" si="45"/>
        <v xml:space="preserve"> </v>
      </c>
      <c r="W62" s="172">
        <v>14</v>
      </c>
      <c r="X62" s="224">
        <v>14</v>
      </c>
      <c r="Y62" s="173" t="str">
        <f>IF(AA62=0," ",VLOOKUP(AA62,PROTOKOL!$A:$F,6,FALSE))</f>
        <v>SIZDIRMAZLIK TAMİR</v>
      </c>
      <c r="Z62" s="43">
        <v>121</v>
      </c>
      <c r="AA62" s="43">
        <v>12</v>
      </c>
      <c r="AB62" s="43">
        <v>7.5</v>
      </c>
      <c r="AC62" s="42">
        <f>IF(AA62=0," ",(VLOOKUP(AA62,PROTOKOL!$A$1:$E$29,2,FALSE))*AB62)</f>
        <v>78</v>
      </c>
      <c r="AD62" s="174">
        <f t="shared" si="2"/>
        <v>43</v>
      </c>
      <c r="AE62" s="211">
        <f>IF(AA62=0," ",VLOOKUP(AA62,PROTOKOL!$A:$E,5,FALSE))</f>
        <v>0.8561438988095238</v>
      </c>
      <c r="AF62" s="175" t="s">
        <v>133</v>
      </c>
      <c r="AG62" s="176">
        <f t="shared" si="46"/>
        <v>36.814187648809522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26"/>
        <v xml:space="preserve"> </v>
      </c>
      <c r="AP62" s="175">
        <f t="shared" si="48"/>
        <v>0</v>
      </c>
      <c r="AQ62" s="176" t="str">
        <f t="shared" si="49"/>
        <v xml:space="preserve"> </v>
      </c>
      <c r="AS62" s="172">
        <v>14</v>
      </c>
      <c r="AT62" s="224">
        <v>14</v>
      </c>
      <c r="AU62" s="173" t="s">
        <v>32</v>
      </c>
      <c r="AV62" s="43">
        <v>1</v>
      </c>
      <c r="AW62" s="43">
        <v>17</v>
      </c>
      <c r="AX62" s="43">
        <v>0.5</v>
      </c>
      <c r="AY62" s="42">
        <f>IF(AW62=0," ",(VLOOKUP(AW62,PROTOKOL!$A$1:$E$29,2,FALSE))*AX62)</f>
        <v>0</v>
      </c>
      <c r="AZ62" s="174">
        <f t="shared" si="4"/>
        <v>1</v>
      </c>
      <c r="BA62" s="211">
        <f>IF(AW62=0," ",VLOOKUP(AW62,PROTOKOL!$A:$E,5,FALSE))</f>
        <v>36.335782102476131</v>
      </c>
      <c r="BB62" s="175" t="s">
        <v>133</v>
      </c>
      <c r="BC62" s="176">
        <f>IF(AW62=0," ",(BA62*AZ62))/7.5*0.5</f>
        <v>2.4223854734984087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27"/>
        <v xml:space="preserve"> </v>
      </c>
      <c r="BL62" s="175">
        <f t="shared" si="52"/>
        <v>0</v>
      </c>
      <c r="BM62" s="176" t="str">
        <f t="shared" si="53"/>
        <v xml:space="preserve"> </v>
      </c>
      <c r="BO62" s="172">
        <v>14</v>
      </c>
      <c r="BP62" s="224">
        <v>14</v>
      </c>
      <c r="BQ62" s="173" t="str">
        <f>IF(BS62=0," ",VLOOKUP(BS62,PROTOKOL!$A:$F,6,FALSE))</f>
        <v>WNZL. LAV. VE DUV. ASMA KLZ</v>
      </c>
      <c r="BR62" s="43">
        <v>224</v>
      </c>
      <c r="BS62" s="43">
        <v>1</v>
      </c>
      <c r="BT62" s="43">
        <v>7.5</v>
      </c>
      <c r="BU62" s="42">
        <f>IF(BS62=0," ",(VLOOKUP(BS62,PROTOKOL!$A$1:$E$29,2,FALSE))*BT62)</f>
        <v>144</v>
      </c>
      <c r="BV62" s="174">
        <f t="shared" si="6"/>
        <v>80</v>
      </c>
      <c r="BW62" s="211">
        <f>IF(BS62=0," ",VLOOKUP(BS62,PROTOKOL!$A:$E,5,FALSE))</f>
        <v>0.4731321546052632</v>
      </c>
      <c r="BX62" s="175" t="s">
        <v>133</v>
      </c>
      <c r="BY62" s="176">
        <f t="shared" si="54"/>
        <v>37.850572368421055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28"/>
        <v xml:space="preserve"> </v>
      </c>
      <c r="CH62" s="175">
        <f t="shared" si="56"/>
        <v>0</v>
      </c>
      <c r="CI62" s="176" t="str">
        <f t="shared" si="57"/>
        <v xml:space="preserve"> </v>
      </c>
      <c r="CK62" s="172">
        <v>14</v>
      </c>
      <c r="CL62" s="224">
        <v>14</v>
      </c>
      <c r="CM62" s="173" t="str">
        <f>IF(CO62=0," ",VLOOKUP(CO62,PROTOKOL!$A:$F,6,FALSE))</f>
        <v>PERDE KESME SULU SİST.</v>
      </c>
      <c r="CN62" s="43">
        <v>30</v>
      </c>
      <c r="CO62" s="43">
        <v>8</v>
      </c>
      <c r="CP62" s="43">
        <v>1.5</v>
      </c>
      <c r="CQ62" s="42">
        <f>IF(CO62=0," ",(VLOOKUP(CO62,PROTOKOL!$A$1:$E$29,2,FALSE))*CP62)</f>
        <v>19.600000000000001</v>
      </c>
      <c r="CR62" s="174">
        <f t="shared" si="8"/>
        <v>10.399999999999999</v>
      </c>
      <c r="CS62" s="211">
        <f>IF(CO62=0," ",VLOOKUP(CO62,PROTOKOL!$A:$E,5,FALSE))</f>
        <v>0.69150084134615386</v>
      </c>
      <c r="CT62" s="175" t="s">
        <v>133</v>
      </c>
      <c r="CU62" s="176">
        <f t="shared" si="58"/>
        <v>7.1916087499999994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29"/>
        <v xml:space="preserve"> </v>
      </c>
      <c r="DD62" s="175">
        <f t="shared" si="60"/>
        <v>0</v>
      </c>
      <c r="DE62" s="176" t="str">
        <f t="shared" si="61"/>
        <v xml:space="preserve"> </v>
      </c>
      <c r="DG62" s="172">
        <v>14</v>
      </c>
      <c r="DH62" s="224">
        <v>14</v>
      </c>
      <c r="DI62" s="173" t="str">
        <f>IF(DK62=0," ",VLOOKUP(DK62,PROTOKOL!$A:$F,6,FALSE))</f>
        <v>VAKUM TEST</v>
      </c>
      <c r="DJ62" s="43">
        <v>110</v>
      </c>
      <c r="DK62" s="43">
        <v>4</v>
      </c>
      <c r="DL62" s="43">
        <v>3.5</v>
      </c>
      <c r="DM62" s="42">
        <f>IF(DK62=0," ",(VLOOKUP(DK62,PROTOKOL!$A$1:$E$29,2,FALSE))*DL62)</f>
        <v>70</v>
      </c>
      <c r="DN62" s="174">
        <f t="shared" si="10"/>
        <v>40</v>
      </c>
      <c r="DO62" s="211">
        <f>IF(DK62=0," ",VLOOKUP(DK62,PROTOKOL!$A:$E,5,FALSE))</f>
        <v>0.44947554687499996</v>
      </c>
      <c r="DP62" s="175" t="s">
        <v>133</v>
      </c>
      <c r="DQ62" s="176">
        <f t="shared" si="62"/>
        <v>17.979021874999997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30"/>
        <v xml:space="preserve"> </v>
      </c>
      <c r="DZ62" s="175">
        <f t="shared" si="64"/>
        <v>0</v>
      </c>
      <c r="EA62" s="176" t="str">
        <f t="shared" si="65"/>
        <v xml:space="preserve"> </v>
      </c>
      <c r="EC62" s="172">
        <v>14</v>
      </c>
      <c r="ED62" s="224">
        <v>14</v>
      </c>
      <c r="EE62" s="173" t="str">
        <f>IF(EG62=0," ",VLOOKUP(EG62,PROTOKOL!$A:$F,6,FALSE))</f>
        <v>SIZDIRMAZLIK TAMİR</v>
      </c>
      <c r="EF62" s="43">
        <v>100</v>
      </c>
      <c r="EG62" s="43">
        <v>12</v>
      </c>
      <c r="EH62" s="43">
        <v>6</v>
      </c>
      <c r="EI62" s="42">
        <f>IF(EG62=0," ",(VLOOKUP(EG62,PROTOKOL!$A$1:$E$29,2,FALSE))*EH62)</f>
        <v>62.400000000000006</v>
      </c>
      <c r="EJ62" s="174">
        <f t="shared" si="12"/>
        <v>37.599999999999994</v>
      </c>
      <c r="EK62" s="211">
        <f>IF(EG62=0," ",VLOOKUP(EG62,PROTOKOL!$A:$E,5,FALSE))</f>
        <v>0.8561438988095238</v>
      </c>
      <c r="EL62" s="175" t="s">
        <v>133</v>
      </c>
      <c r="EM62" s="176">
        <f t="shared" si="66"/>
        <v>32.19101059523809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31"/>
        <v xml:space="preserve"> </v>
      </c>
      <c r="EV62" s="175">
        <f t="shared" si="68"/>
        <v>0</v>
      </c>
      <c r="EW62" s="176" t="str">
        <f t="shared" si="69"/>
        <v xml:space="preserve"> </v>
      </c>
      <c r="EY62" s="172">
        <v>14</v>
      </c>
      <c r="EZ62" s="224">
        <v>14</v>
      </c>
      <c r="FA62" s="173" t="str">
        <f>IF(FC62=0," ",VLOOKUP(FC62,PROTOKOL!$A:$F,6,FALSE))</f>
        <v>VAKUM TEST</v>
      </c>
      <c r="FB62" s="43">
        <v>232</v>
      </c>
      <c r="FC62" s="43">
        <v>4</v>
      </c>
      <c r="FD62" s="43">
        <v>7.5</v>
      </c>
      <c r="FE62" s="42">
        <f>IF(FC62=0," ",(VLOOKUP(FC62,PROTOKOL!$A$1:$E$29,2,FALSE))*FD62)</f>
        <v>150</v>
      </c>
      <c r="FF62" s="174">
        <f t="shared" si="14"/>
        <v>82</v>
      </c>
      <c r="FG62" s="211">
        <f>IF(FC62=0," ",VLOOKUP(FC62,PROTOKOL!$A:$E,5,FALSE))</f>
        <v>0.44947554687499996</v>
      </c>
      <c r="FH62" s="175" t="s">
        <v>133</v>
      </c>
      <c r="FI62" s="176">
        <f t="shared" si="70"/>
        <v>36.856994843749995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32"/>
        <v xml:space="preserve"> </v>
      </c>
      <c r="FR62" s="175">
        <f t="shared" si="72"/>
        <v>0</v>
      </c>
      <c r="FS62" s="176" t="str">
        <f t="shared" si="73"/>
        <v xml:space="preserve"> </v>
      </c>
      <c r="FU62" s="172">
        <v>14</v>
      </c>
      <c r="FV62" s="224">
        <v>14</v>
      </c>
      <c r="FW62" s="173" t="str">
        <f>IF(FY62=0," ",VLOOKUP(FY62,PROTOKOL!$A:$F,6,FALSE))</f>
        <v>PANTOGRAF LAVABO TAŞLAMA</v>
      </c>
      <c r="FX62" s="43">
        <v>94</v>
      </c>
      <c r="FY62" s="43">
        <v>9</v>
      </c>
      <c r="FZ62" s="43">
        <v>7.5</v>
      </c>
      <c r="GA62" s="42">
        <f>IF(FY62=0," ",(VLOOKUP(FY62,PROTOKOL!$A$1:$E$29,2,FALSE))*FZ62)</f>
        <v>65</v>
      </c>
      <c r="GB62" s="174">
        <f t="shared" si="16"/>
        <v>29</v>
      </c>
      <c r="GC62" s="211">
        <f>IF(FY62=0," ",VLOOKUP(FY62,PROTOKOL!$A:$E,5,FALSE))</f>
        <v>1.0273726785714283</v>
      </c>
      <c r="GD62" s="175" t="s">
        <v>133</v>
      </c>
      <c r="GE62" s="176">
        <f t="shared" si="74"/>
        <v>29.793807678571422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33"/>
        <v xml:space="preserve"> </v>
      </c>
      <c r="GN62" s="175">
        <f t="shared" si="76"/>
        <v>0</v>
      </c>
      <c r="GO62" s="176" t="str">
        <f t="shared" si="77"/>
        <v xml:space="preserve"> </v>
      </c>
      <c r="GQ62" s="172">
        <v>14</v>
      </c>
      <c r="GR62" s="224">
        <v>14</v>
      </c>
      <c r="GS62" s="173" t="str">
        <f>IF(GU62=0," ",VLOOKUP(GU62,PROTOKOL!$A:$F,6,FALSE))</f>
        <v>PERDE KESME SULU SİST.</v>
      </c>
      <c r="GT62" s="43">
        <v>131</v>
      </c>
      <c r="GU62" s="43">
        <v>8</v>
      </c>
      <c r="GV62" s="43">
        <v>6.5</v>
      </c>
      <c r="GW62" s="42">
        <f>IF(GU62=0," ",(VLOOKUP(GU62,PROTOKOL!$A$1:$E$29,2,FALSE))*GV62)</f>
        <v>84.933333333333337</v>
      </c>
      <c r="GX62" s="174">
        <f t="shared" si="18"/>
        <v>46.066666666666663</v>
      </c>
      <c r="GY62" s="211">
        <f>IF(GU62=0," ",VLOOKUP(GU62,PROTOKOL!$A:$E,5,FALSE))</f>
        <v>0.69150084134615386</v>
      </c>
      <c r="GZ62" s="175" t="s">
        <v>133</v>
      </c>
      <c r="HA62" s="176">
        <f t="shared" si="78"/>
        <v>31.855138758012817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34"/>
        <v xml:space="preserve"> </v>
      </c>
      <c r="HJ62" s="175">
        <f t="shared" si="80"/>
        <v>0</v>
      </c>
      <c r="HK62" s="176" t="str">
        <f t="shared" si="81"/>
        <v xml:space="preserve"> </v>
      </c>
      <c r="HM62" s="172">
        <v>14</v>
      </c>
      <c r="HN62" s="224">
        <v>14</v>
      </c>
      <c r="HO62" s="173" t="str">
        <f>IF(HQ62=0," ",VLOOKUP(HQ62,PROTOKOL!$A:$F,6,FALSE))</f>
        <v>VAKUM TEST</v>
      </c>
      <c r="HP62" s="43">
        <v>231</v>
      </c>
      <c r="HQ62" s="43">
        <v>4</v>
      </c>
      <c r="HR62" s="43">
        <v>7.5</v>
      </c>
      <c r="HS62" s="42">
        <f>IF(HQ62=0," ",(VLOOKUP(HQ62,PROTOKOL!$A$1:$E$29,2,FALSE))*HR62)</f>
        <v>150</v>
      </c>
      <c r="HT62" s="174">
        <f t="shared" si="20"/>
        <v>81</v>
      </c>
      <c r="HU62" s="211">
        <f>IF(HQ62=0," ",VLOOKUP(HQ62,PROTOKOL!$A:$E,5,FALSE))</f>
        <v>0.44947554687499996</v>
      </c>
      <c r="HV62" s="175" t="s">
        <v>133</v>
      </c>
      <c r="HW62" s="176">
        <f t="shared" si="82"/>
        <v>36.407519296874995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35"/>
        <v xml:space="preserve"> </v>
      </c>
      <c r="IF62" s="175">
        <f t="shared" si="84"/>
        <v>0</v>
      </c>
      <c r="IG62" s="176" t="str">
        <f t="shared" si="85"/>
        <v xml:space="preserve"> </v>
      </c>
      <c r="II62" s="172">
        <v>14</v>
      </c>
      <c r="IJ62" s="224">
        <v>14</v>
      </c>
      <c r="IK62" s="173" t="str">
        <f>IF(IM62=0," ",VLOOKUP(IM62,PROTOKOL!$A:$F,6,FALSE))</f>
        <v>VAKUM TEST</v>
      </c>
      <c r="IL62" s="43">
        <v>131</v>
      </c>
      <c r="IM62" s="43">
        <v>4</v>
      </c>
      <c r="IN62" s="43">
        <v>4</v>
      </c>
      <c r="IO62" s="42">
        <f>IF(IM62=0," ",(VLOOKUP(IM62,PROTOKOL!$A$1:$E$29,2,FALSE))*IN62)</f>
        <v>80</v>
      </c>
      <c r="IP62" s="174">
        <f t="shared" si="22"/>
        <v>51</v>
      </c>
      <c r="IQ62" s="211">
        <f>IF(IM62=0," ",VLOOKUP(IM62,PROTOKOL!$A:$E,5,FALSE))</f>
        <v>0.44947554687499996</v>
      </c>
      <c r="IR62" s="175" t="s">
        <v>133</v>
      </c>
      <c r="IS62" s="176">
        <f t="shared" si="86"/>
        <v>22.923252890624997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36"/>
        <v xml:space="preserve"> </v>
      </c>
      <c r="JB62" s="175">
        <f t="shared" si="88"/>
        <v>0</v>
      </c>
      <c r="JC62" s="176" t="str">
        <f t="shared" si="89"/>
        <v xml:space="preserve"> </v>
      </c>
      <c r="JE62" s="172">
        <v>14</v>
      </c>
      <c r="JF62" s="224">
        <v>14</v>
      </c>
      <c r="JG62" s="173" t="s">
        <v>32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 t="s">
        <v>133</v>
      </c>
      <c r="JO62" s="176" t="str">
        <f t="shared" si="90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37"/>
        <v xml:space="preserve"> </v>
      </c>
      <c r="JX62" s="175">
        <f t="shared" si="92"/>
        <v>0</v>
      </c>
      <c r="JY62" s="176" t="str">
        <f t="shared" si="93"/>
        <v xml:space="preserve"> </v>
      </c>
      <c r="KA62" s="172">
        <v>14</v>
      </c>
      <c r="KB62" s="224">
        <v>14</v>
      </c>
      <c r="KC62" s="173" t="str">
        <f>IF(KE62=0," ",VLOOKUP(KE62,PROTOKOL!$A:$F,6,FALSE))</f>
        <v>VAKUM TEST</v>
      </c>
      <c r="KD62" s="43">
        <v>230</v>
      </c>
      <c r="KE62" s="43">
        <v>4</v>
      </c>
      <c r="KF62" s="43">
        <v>7.5</v>
      </c>
      <c r="KG62" s="42">
        <f>IF(KE62=0," ",(VLOOKUP(KE62,PROTOKOL!$A$1:$E$29,2,FALSE))*KF62)</f>
        <v>150</v>
      </c>
      <c r="KH62" s="174">
        <f t="shared" si="26"/>
        <v>80</v>
      </c>
      <c r="KI62" s="211">
        <f>IF(KE62=0," ",VLOOKUP(KE62,PROTOKOL!$A:$E,5,FALSE))</f>
        <v>0.44947554687499996</v>
      </c>
      <c r="KJ62" s="175" t="s">
        <v>133</v>
      </c>
      <c r="KK62" s="176">
        <f t="shared" si="125"/>
        <v>35.958043749999995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38"/>
        <v xml:space="preserve"> </v>
      </c>
      <c r="KT62" s="175">
        <f t="shared" si="95"/>
        <v>0</v>
      </c>
      <c r="KU62" s="176" t="str">
        <f t="shared" si="96"/>
        <v xml:space="preserve"> </v>
      </c>
      <c r="KW62" s="172">
        <v>14</v>
      </c>
      <c r="KX62" s="224">
        <v>14</v>
      </c>
      <c r="KY62" s="173" t="s">
        <v>32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 t="s">
        <v>133</v>
      </c>
      <c r="LG62" s="176" t="str">
        <f t="shared" si="97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39"/>
        <v xml:space="preserve"> </v>
      </c>
      <c r="LP62" s="175">
        <f t="shared" si="99"/>
        <v>0</v>
      </c>
      <c r="LQ62" s="176" t="str">
        <f t="shared" si="100"/>
        <v xml:space="preserve"> </v>
      </c>
      <c r="LS62" s="172">
        <v>14</v>
      </c>
      <c r="LT62" s="224">
        <v>14</v>
      </c>
      <c r="LU62" s="173" t="s">
        <v>134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 t="s">
        <v>133</v>
      </c>
      <c r="MC62" s="176" t="str">
        <f t="shared" si="101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40"/>
        <v xml:space="preserve"> </v>
      </c>
      <c r="ML62" s="175">
        <f t="shared" si="103"/>
        <v>0</v>
      </c>
      <c r="MM62" s="176" t="str">
        <f t="shared" si="104"/>
        <v xml:space="preserve"> </v>
      </c>
      <c r="MO62" s="172">
        <v>14</v>
      </c>
      <c r="MP62" s="224">
        <v>14</v>
      </c>
      <c r="MQ62" s="173" t="str">
        <f>IF(MS62=0," ",VLOOKUP(MS62,PROTOKOL!$A:$F,6,FALSE))</f>
        <v>PANTOGRAF LAVABO TAŞLAMA</v>
      </c>
      <c r="MR62" s="43">
        <v>120</v>
      </c>
      <c r="MS62" s="43">
        <v>9</v>
      </c>
      <c r="MT62" s="43">
        <v>7.5</v>
      </c>
      <c r="MU62" s="42">
        <f>IF(MS62=0," ",(VLOOKUP(MS62,PROTOKOL!$A$1:$E$29,2,FALSE))*MT62)</f>
        <v>65</v>
      </c>
      <c r="MV62" s="174">
        <f t="shared" si="32"/>
        <v>55</v>
      </c>
      <c r="MW62" s="211">
        <f>IF(MS62=0," ",VLOOKUP(MS62,PROTOKOL!$A:$E,5,FALSE))</f>
        <v>1.0273726785714283</v>
      </c>
      <c r="MX62" s="175" t="s">
        <v>133</v>
      </c>
      <c r="MY62" s="176">
        <f t="shared" si="105"/>
        <v>56.505497321428557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41"/>
        <v xml:space="preserve"> </v>
      </c>
      <c r="NH62" s="175">
        <f t="shared" si="107"/>
        <v>0</v>
      </c>
      <c r="NI62" s="176" t="str">
        <f t="shared" si="108"/>
        <v xml:space="preserve"> </v>
      </c>
      <c r="NK62" s="172">
        <v>14</v>
      </c>
      <c r="NL62" s="224">
        <v>14</v>
      </c>
      <c r="NM62" s="173" t="str">
        <f>IF(NO62=0," ",VLOOKUP(NO62,PROTOKOL!$A:$F,6,FALSE))</f>
        <v>WNZL. LAV. VE DUV. ASMA KLZ</v>
      </c>
      <c r="NN62" s="43">
        <v>222</v>
      </c>
      <c r="NO62" s="43">
        <v>1</v>
      </c>
      <c r="NP62" s="43">
        <v>7.5</v>
      </c>
      <c r="NQ62" s="42">
        <f>IF(NO62=0," ",(VLOOKUP(NO62,PROTOKOL!$A$1:$E$29,2,FALSE))*NP62)</f>
        <v>144</v>
      </c>
      <c r="NR62" s="174">
        <f t="shared" si="34"/>
        <v>78</v>
      </c>
      <c r="NS62" s="211">
        <f>IF(NO62=0," ",VLOOKUP(NO62,PROTOKOL!$A:$E,5,FALSE))</f>
        <v>0.4731321546052632</v>
      </c>
      <c r="NT62" s="175" t="s">
        <v>133</v>
      </c>
      <c r="NU62" s="176">
        <f t="shared" si="109"/>
        <v>36.904308059210528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42"/>
        <v xml:space="preserve"> </v>
      </c>
      <c r="OD62" s="175">
        <f t="shared" si="111"/>
        <v>0</v>
      </c>
      <c r="OE62" s="176" t="str">
        <f t="shared" si="112"/>
        <v xml:space="preserve"> </v>
      </c>
      <c r="OG62" s="172">
        <v>14</v>
      </c>
      <c r="OH62" s="224">
        <v>14</v>
      </c>
      <c r="OI62" s="173" t="str">
        <f>IF(OK62=0," ",VLOOKUP(OK62,PROTOKOL!$A:$F,6,FALSE))</f>
        <v>VAKUM TEST</v>
      </c>
      <c r="OJ62" s="43">
        <v>180</v>
      </c>
      <c r="OK62" s="43">
        <v>4</v>
      </c>
      <c r="OL62" s="43">
        <v>6</v>
      </c>
      <c r="OM62" s="42">
        <f>IF(OK62=0," ",(VLOOKUP(OK62,PROTOKOL!$A$1:$E$29,2,FALSE))*OL62)</f>
        <v>120</v>
      </c>
      <c r="ON62" s="174">
        <f t="shared" si="36"/>
        <v>60</v>
      </c>
      <c r="OO62" s="211">
        <f>IF(OK62=0," ",VLOOKUP(OK62,PROTOKOL!$A:$E,5,FALSE))</f>
        <v>0.44947554687499996</v>
      </c>
      <c r="OP62" s="175" t="s">
        <v>133</v>
      </c>
      <c r="OQ62" s="176">
        <f t="shared" si="113"/>
        <v>26.968532812499998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43"/>
        <v xml:space="preserve"> </v>
      </c>
      <c r="OZ62" s="175">
        <f t="shared" si="115"/>
        <v>0</v>
      </c>
      <c r="PA62" s="176" t="str">
        <f t="shared" si="116"/>
        <v xml:space="preserve"> </v>
      </c>
      <c r="PC62" s="172">
        <v>14</v>
      </c>
      <c r="PD62" s="224">
        <v>14</v>
      </c>
      <c r="PE62" s="173" t="str">
        <f>IF(PG62=0," ",VLOOKUP(PG62,PROTOKOL!$A:$F,6,FALSE))</f>
        <v>VAKUM TEST</v>
      </c>
      <c r="PF62" s="43">
        <v>238</v>
      </c>
      <c r="PG62" s="43">
        <v>4</v>
      </c>
      <c r="PH62" s="43">
        <v>7.5</v>
      </c>
      <c r="PI62" s="42">
        <f>IF(PG62=0," ",(VLOOKUP(PG62,PROTOKOL!$A$1:$E$29,2,FALSE))*PH62)</f>
        <v>150</v>
      </c>
      <c r="PJ62" s="174">
        <f t="shared" si="38"/>
        <v>88</v>
      </c>
      <c r="PK62" s="211">
        <f>IF(PG62=0," ",VLOOKUP(PG62,PROTOKOL!$A:$E,5,FALSE))</f>
        <v>0.44947554687499996</v>
      </c>
      <c r="PL62" s="175" t="s">
        <v>133</v>
      </c>
      <c r="PM62" s="176">
        <f t="shared" si="117"/>
        <v>39.553848124999995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44"/>
        <v xml:space="preserve"> </v>
      </c>
      <c r="PV62" s="175">
        <f t="shared" si="119"/>
        <v>0</v>
      </c>
      <c r="PW62" s="176" t="str">
        <f t="shared" si="120"/>
        <v xml:space="preserve"> </v>
      </c>
      <c r="PY62" s="172">
        <v>14</v>
      </c>
      <c r="PZ62" s="224">
        <v>14</v>
      </c>
      <c r="QA62" s="173" t="str">
        <f>IF(QC62=0," ",VLOOKUP(QC62,PROTOKOL!$A:$F,6,FALSE))</f>
        <v>PANTOGRAF LAVABO TAŞLAMA</v>
      </c>
      <c r="QB62" s="43">
        <v>103</v>
      </c>
      <c r="QC62" s="43">
        <v>9</v>
      </c>
      <c r="QD62" s="43">
        <v>7.5</v>
      </c>
      <c r="QE62" s="42">
        <f>IF(QC62=0," ",(VLOOKUP(QC62,PROTOKOL!$A$1:$E$29,2,FALSE))*QD62)</f>
        <v>65</v>
      </c>
      <c r="QF62" s="174">
        <f t="shared" si="40"/>
        <v>38</v>
      </c>
      <c r="QG62" s="211">
        <f>IF(QC62=0," ",VLOOKUP(QC62,PROTOKOL!$A:$E,5,FALSE))</f>
        <v>1.0273726785714283</v>
      </c>
      <c r="QH62" s="175" t="s">
        <v>133</v>
      </c>
      <c r="QI62" s="176">
        <f t="shared" si="121"/>
        <v>39.040161785714275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45"/>
        <v xml:space="preserve"> </v>
      </c>
      <c r="QR62" s="175">
        <f t="shared" si="123"/>
        <v>0</v>
      </c>
      <c r="QS62" s="176" t="str">
        <f t="shared" si="124"/>
        <v xml:space="preserve"> </v>
      </c>
    </row>
    <row r="63" spans="1:461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 t="s">
        <v>133</v>
      </c>
      <c r="K63" s="176" t="str">
        <f t="shared" si="42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3"/>
        <v xml:space="preserve"> </v>
      </c>
      <c r="T63" s="175">
        <f t="shared" si="44"/>
        <v>0</v>
      </c>
      <c r="U63" s="176" t="str">
        <f t="shared" si="45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 t="s">
        <v>133</v>
      </c>
      <c r="AG63" s="176" t="str">
        <f t="shared" si="46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26"/>
        <v xml:space="preserve"> </v>
      </c>
      <c r="AP63" s="175">
        <f t="shared" si="48"/>
        <v>0</v>
      </c>
      <c r="AQ63" s="176" t="str">
        <f t="shared" si="49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 t="s">
        <v>133</v>
      </c>
      <c r="BC63" s="176" t="str">
        <f t="shared" si="50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27"/>
        <v xml:space="preserve"> </v>
      </c>
      <c r="BL63" s="175">
        <f t="shared" si="52"/>
        <v>0</v>
      </c>
      <c r="BM63" s="176" t="str">
        <f t="shared" si="53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 t="s">
        <v>133</v>
      </c>
      <c r="BY63" s="176" t="str">
        <f t="shared" si="54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28"/>
        <v xml:space="preserve"> </v>
      </c>
      <c r="CH63" s="175">
        <f t="shared" si="56"/>
        <v>0</v>
      </c>
      <c r="CI63" s="176" t="str">
        <f t="shared" si="57"/>
        <v xml:space="preserve"> </v>
      </c>
      <c r="CK63" s="172">
        <v>14</v>
      </c>
      <c r="CL63" s="225"/>
      <c r="CM63" s="173" t="str">
        <f>IF(CO63=0," ",VLOOKUP(CO63,PROTOKOL!$A:$F,6,FALSE))</f>
        <v>PANTOGRAF LAVABO TAŞLAMA</v>
      </c>
      <c r="CN63" s="43">
        <v>80</v>
      </c>
      <c r="CO63" s="43">
        <v>9</v>
      </c>
      <c r="CP63" s="43">
        <v>6</v>
      </c>
      <c r="CQ63" s="42">
        <f>IF(CO63=0," ",(VLOOKUP(CO63,PROTOKOL!$A$1:$E$29,2,FALSE))*CP63)</f>
        <v>52</v>
      </c>
      <c r="CR63" s="174">
        <f t="shared" si="8"/>
        <v>28</v>
      </c>
      <c r="CS63" s="211">
        <f>IF(CO63=0," ",VLOOKUP(CO63,PROTOKOL!$A:$E,5,FALSE))</f>
        <v>1.0273726785714283</v>
      </c>
      <c r="CT63" s="175" t="s">
        <v>133</v>
      </c>
      <c r="CU63" s="176">
        <f t="shared" si="58"/>
        <v>28.766434999999994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29"/>
        <v xml:space="preserve"> </v>
      </c>
      <c r="DD63" s="175">
        <f t="shared" si="60"/>
        <v>0</v>
      </c>
      <c r="DE63" s="176" t="str">
        <f t="shared" si="61"/>
        <v xml:space="preserve"> </v>
      </c>
      <c r="DG63" s="172">
        <v>14</v>
      </c>
      <c r="DH63" s="225"/>
      <c r="DI63" s="173" t="str">
        <f>IF(DK63=0," ",VLOOKUP(DK63,PROTOKOL!$A:$F,6,FALSE))</f>
        <v>PERDE KESME SULU SİST.</v>
      </c>
      <c r="DJ63" s="43">
        <v>78</v>
      </c>
      <c r="DK63" s="43">
        <v>8</v>
      </c>
      <c r="DL63" s="43">
        <v>4</v>
      </c>
      <c r="DM63" s="42">
        <f>IF(DK63=0," ",(VLOOKUP(DK63,PROTOKOL!$A$1:$E$29,2,FALSE))*DL63)</f>
        <v>52.266666666666666</v>
      </c>
      <c r="DN63" s="174">
        <f t="shared" si="10"/>
        <v>25.733333333333334</v>
      </c>
      <c r="DO63" s="211">
        <f>IF(DK63=0," ",VLOOKUP(DK63,PROTOKOL!$A:$E,5,FALSE))</f>
        <v>0.69150084134615386</v>
      </c>
      <c r="DP63" s="175" t="s">
        <v>133</v>
      </c>
      <c r="DQ63" s="176">
        <f t="shared" si="62"/>
        <v>17.794621650641027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30"/>
        <v xml:space="preserve"> </v>
      </c>
      <c r="DZ63" s="175">
        <f t="shared" si="64"/>
        <v>0</v>
      </c>
      <c r="EA63" s="176" t="str">
        <f t="shared" si="65"/>
        <v xml:space="preserve"> </v>
      </c>
      <c r="EC63" s="172">
        <v>14</v>
      </c>
      <c r="ED63" s="225"/>
      <c r="EE63" s="173" t="str">
        <f>IF(EG63=0," ",VLOOKUP(EG63,PROTOKOL!$A:$F,6,FALSE))</f>
        <v>ÜRÜN KONTROL</v>
      </c>
      <c r="EF63" s="43">
        <v>1</v>
      </c>
      <c r="EG63" s="43">
        <v>20</v>
      </c>
      <c r="EH63" s="43">
        <v>1.5</v>
      </c>
      <c r="EI63" s="42">
        <f>IF(EG63=0," ",(VLOOKUP(EG63,PROTOKOL!$A$1:$E$29,2,FALSE))*EH63)</f>
        <v>0</v>
      </c>
      <c r="EJ63" s="174">
        <f t="shared" si="12"/>
        <v>1</v>
      </c>
      <c r="EK63" s="211">
        <f>IF(EG63=0," ",VLOOKUP(EG63,PROTOKOL!$A:$E,5,FALSE))</f>
        <v>32.702203892228518</v>
      </c>
      <c r="EL63" s="175" t="s">
        <v>133</v>
      </c>
      <c r="EM63" s="176">
        <f>IF(EG63=0," ",(EK63*EJ63))/7.5*1.5</f>
        <v>6.5404407784457028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31"/>
        <v xml:space="preserve"> </v>
      </c>
      <c r="EV63" s="175">
        <f t="shared" si="68"/>
        <v>0</v>
      </c>
      <c r="EW63" s="176" t="str">
        <f t="shared" si="69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 t="s">
        <v>133</v>
      </c>
      <c r="FI63" s="176" t="str">
        <f t="shared" si="70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32"/>
        <v xml:space="preserve"> </v>
      </c>
      <c r="FR63" s="175">
        <f t="shared" si="72"/>
        <v>0</v>
      </c>
      <c r="FS63" s="176" t="str">
        <f t="shared" si="73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 t="s">
        <v>133</v>
      </c>
      <c r="GE63" s="176" t="str">
        <f t="shared" si="74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33"/>
        <v xml:space="preserve"> </v>
      </c>
      <c r="GN63" s="175">
        <f t="shared" si="76"/>
        <v>0</v>
      </c>
      <c r="GO63" s="176" t="str">
        <f t="shared" si="77"/>
        <v xml:space="preserve"> </v>
      </c>
      <c r="GQ63" s="172">
        <v>14</v>
      </c>
      <c r="GR63" s="225"/>
      <c r="GS63" s="173" t="str">
        <f>IF(GU63=0," ",VLOOKUP(GU63,PROTOKOL!$A:$F,6,FALSE))</f>
        <v>WNZL. LAV. VE DUV. ASMA KLZ</v>
      </c>
      <c r="GT63" s="43">
        <v>32</v>
      </c>
      <c r="GU63" s="43">
        <v>1</v>
      </c>
      <c r="GV63" s="43">
        <v>1</v>
      </c>
      <c r="GW63" s="42">
        <f>IF(GU63=0," ",(VLOOKUP(GU63,PROTOKOL!$A$1:$E$29,2,FALSE))*GV63)</f>
        <v>19.2</v>
      </c>
      <c r="GX63" s="174">
        <f t="shared" si="18"/>
        <v>12.8</v>
      </c>
      <c r="GY63" s="211">
        <f>IF(GU63=0," ",VLOOKUP(GU63,PROTOKOL!$A:$E,5,FALSE))</f>
        <v>0.4731321546052632</v>
      </c>
      <c r="GZ63" s="175" t="s">
        <v>133</v>
      </c>
      <c r="HA63" s="176">
        <f t="shared" si="78"/>
        <v>6.0560915789473695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34"/>
        <v xml:space="preserve"> </v>
      </c>
      <c r="HJ63" s="175">
        <f t="shared" si="80"/>
        <v>0</v>
      </c>
      <c r="HK63" s="176" t="str">
        <f t="shared" si="81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 t="s">
        <v>133</v>
      </c>
      <c r="HW63" s="176" t="str">
        <f t="shared" si="82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35"/>
        <v xml:space="preserve"> </v>
      </c>
      <c r="IF63" s="175">
        <f t="shared" si="84"/>
        <v>0</v>
      </c>
      <c r="IG63" s="176" t="str">
        <f t="shared" si="85"/>
        <v xml:space="preserve"> </v>
      </c>
      <c r="II63" s="172">
        <v>14</v>
      </c>
      <c r="IJ63" s="225"/>
      <c r="IK63" s="173" t="str">
        <f>IF(IM63=0," ",VLOOKUP(IM63,PROTOKOL!$A:$F,6,FALSE))</f>
        <v>PERDE KESME SULU SİST.</v>
      </c>
      <c r="IL63" s="43">
        <v>61</v>
      </c>
      <c r="IM63" s="43">
        <v>8</v>
      </c>
      <c r="IN63" s="43">
        <v>3</v>
      </c>
      <c r="IO63" s="42">
        <f>IF(IM63=0," ",(VLOOKUP(IM63,PROTOKOL!$A$1:$E$29,2,FALSE))*IN63)</f>
        <v>39.200000000000003</v>
      </c>
      <c r="IP63" s="174">
        <f t="shared" si="22"/>
        <v>21.799999999999997</v>
      </c>
      <c r="IQ63" s="211">
        <f>IF(IM63=0," ",VLOOKUP(IM63,PROTOKOL!$A:$E,5,FALSE))</f>
        <v>0.69150084134615386</v>
      </c>
      <c r="IR63" s="175" t="s">
        <v>133</v>
      </c>
      <c r="IS63" s="176">
        <f t="shared" si="86"/>
        <v>15.074718341346152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36"/>
        <v xml:space="preserve"> </v>
      </c>
      <c r="JB63" s="175">
        <f t="shared" si="88"/>
        <v>0</v>
      </c>
      <c r="JC63" s="176" t="str">
        <f t="shared" si="89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 t="s">
        <v>133</v>
      </c>
      <c r="JO63" s="176" t="str">
        <f t="shared" si="90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37"/>
        <v xml:space="preserve"> </v>
      </c>
      <c r="JX63" s="175">
        <f t="shared" si="92"/>
        <v>0</v>
      </c>
      <c r="JY63" s="176" t="str">
        <f t="shared" si="93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 t="s">
        <v>133</v>
      </c>
      <c r="KK63" s="176" t="str">
        <f t="shared" si="125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38"/>
        <v xml:space="preserve"> </v>
      </c>
      <c r="KT63" s="175">
        <f t="shared" si="95"/>
        <v>0</v>
      </c>
      <c r="KU63" s="176" t="str">
        <f t="shared" si="96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 t="s">
        <v>133</v>
      </c>
      <c r="LG63" s="176" t="str">
        <f t="shared" si="97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39"/>
        <v xml:space="preserve"> </v>
      </c>
      <c r="LP63" s="175">
        <f t="shared" si="99"/>
        <v>0</v>
      </c>
      <c r="LQ63" s="176" t="str">
        <f t="shared" si="100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 t="s">
        <v>133</v>
      </c>
      <c r="MC63" s="176" t="str">
        <f t="shared" si="101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40"/>
        <v xml:space="preserve"> </v>
      </c>
      <c r="ML63" s="175">
        <f t="shared" si="103"/>
        <v>0</v>
      </c>
      <c r="MM63" s="176" t="str">
        <f t="shared" si="104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 t="s">
        <v>133</v>
      </c>
      <c r="MY63" s="176" t="str">
        <f t="shared" si="105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41"/>
        <v xml:space="preserve"> </v>
      </c>
      <c r="NH63" s="175">
        <f t="shared" si="107"/>
        <v>0</v>
      </c>
      <c r="NI63" s="176" t="str">
        <f t="shared" si="108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 t="s">
        <v>133</v>
      </c>
      <c r="NU63" s="176" t="str">
        <f t="shared" si="109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42"/>
        <v xml:space="preserve"> </v>
      </c>
      <c r="OD63" s="175">
        <f t="shared" si="111"/>
        <v>0</v>
      </c>
      <c r="OE63" s="176" t="str">
        <f t="shared" si="112"/>
        <v xml:space="preserve"> </v>
      </c>
      <c r="OG63" s="172">
        <v>14</v>
      </c>
      <c r="OH63" s="225"/>
      <c r="OI63" s="173" t="str">
        <f>IF(OK63=0," ",VLOOKUP(OK63,PROTOKOL!$A:$F,6,FALSE))</f>
        <v>PERDE KESME SULU SİST.</v>
      </c>
      <c r="OJ63" s="43">
        <v>10</v>
      </c>
      <c r="OK63" s="43">
        <v>8</v>
      </c>
      <c r="OL63" s="43">
        <v>0.5</v>
      </c>
      <c r="OM63" s="42">
        <f>IF(OK63=0," ",(VLOOKUP(OK63,PROTOKOL!$A$1:$E$29,2,FALSE))*OL63)</f>
        <v>6.5333333333333332</v>
      </c>
      <c r="ON63" s="174">
        <f t="shared" si="36"/>
        <v>3.4666666666666668</v>
      </c>
      <c r="OO63" s="211">
        <f>IF(OK63=0," ",VLOOKUP(OK63,PROTOKOL!$A:$E,5,FALSE))</f>
        <v>0.69150084134615386</v>
      </c>
      <c r="OP63" s="175" t="s">
        <v>133</v>
      </c>
      <c r="OQ63" s="176">
        <f t="shared" si="113"/>
        <v>2.3972029166666666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43"/>
        <v xml:space="preserve"> </v>
      </c>
      <c r="OZ63" s="175">
        <f t="shared" si="115"/>
        <v>0</v>
      </c>
      <c r="PA63" s="176" t="str">
        <f t="shared" si="116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 t="s">
        <v>133</v>
      </c>
      <c r="PM63" s="176" t="str">
        <f t="shared" si="117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44"/>
        <v xml:space="preserve"> </v>
      </c>
      <c r="PV63" s="175">
        <f t="shared" si="119"/>
        <v>0</v>
      </c>
      <c r="PW63" s="176" t="str">
        <f t="shared" si="120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 t="s">
        <v>133</v>
      </c>
      <c r="QI63" s="176" t="str">
        <f t="shared" si="121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45"/>
        <v xml:space="preserve"> </v>
      </c>
      <c r="QR63" s="175">
        <f t="shared" si="123"/>
        <v>0</v>
      </c>
      <c r="QS63" s="176" t="str">
        <f t="shared" si="124"/>
        <v xml:space="preserve"> </v>
      </c>
    </row>
    <row r="64" spans="1:461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 t="s">
        <v>133</v>
      </c>
      <c r="K64" s="176" t="str">
        <f t="shared" si="42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3"/>
        <v xml:space="preserve"> </v>
      </c>
      <c r="T64" s="175">
        <f t="shared" si="44"/>
        <v>0</v>
      </c>
      <c r="U64" s="176" t="str">
        <f t="shared" si="45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 t="s">
        <v>133</v>
      </c>
      <c r="AG64" s="176" t="str">
        <f t="shared" si="46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26"/>
        <v xml:space="preserve"> </v>
      </c>
      <c r="AP64" s="175">
        <f t="shared" si="48"/>
        <v>0</v>
      </c>
      <c r="AQ64" s="176" t="str">
        <f t="shared" si="49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 t="s">
        <v>133</v>
      </c>
      <c r="BC64" s="176" t="str">
        <f t="shared" si="50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27"/>
        <v xml:space="preserve"> </v>
      </c>
      <c r="BL64" s="175">
        <f t="shared" si="52"/>
        <v>0</v>
      </c>
      <c r="BM64" s="176" t="str">
        <f t="shared" si="53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 t="s">
        <v>133</v>
      </c>
      <c r="BY64" s="176" t="str">
        <f t="shared" si="54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28"/>
        <v xml:space="preserve"> </v>
      </c>
      <c r="CH64" s="175">
        <f t="shared" si="56"/>
        <v>0</v>
      </c>
      <c r="CI64" s="176" t="str">
        <f t="shared" si="57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 t="s">
        <v>133</v>
      </c>
      <c r="CU64" s="176" t="str">
        <f t="shared" si="58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29"/>
        <v xml:space="preserve"> </v>
      </c>
      <c r="DD64" s="175">
        <f t="shared" si="60"/>
        <v>0</v>
      </c>
      <c r="DE64" s="176" t="str">
        <f t="shared" si="61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 t="s">
        <v>133</v>
      </c>
      <c r="DQ64" s="176" t="str">
        <f t="shared" si="62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30"/>
        <v xml:space="preserve"> </v>
      </c>
      <c r="DZ64" s="175">
        <f t="shared" si="64"/>
        <v>0</v>
      </c>
      <c r="EA64" s="176" t="str">
        <f t="shared" si="65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 t="s">
        <v>133</v>
      </c>
      <c r="EM64" s="176" t="str">
        <f t="shared" si="66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31"/>
        <v xml:space="preserve"> </v>
      </c>
      <c r="EV64" s="175">
        <f t="shared" si="68"/>
        <v>0</v>
      </c>
      <c r="EW64" s="176" t="str">
        <f t="shared" si="69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 t="s">
        <v>133</v>
      </c>
      <c r="FI64" s="176" t="str">
        <f t="shared" si="70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32"/>
        <v xml:space="preserve"> </v>
      </c>
      <c r="FR64" s="175">
        <f t="shared" si="72"/>
        <v>0</v>
      </c>
      <c r="FS64" s="176" t="str">
        <f t="shared" si="73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 t="s">
        <v>133</v>
      </c>
      <c r="GE64" s="176" t="str">
        <f t="shared" si="74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33"/>
        <v xml:space="preserve"> </v>
      </c>
      <c r="GN64" s="175">
        <f t="shared" si="76"/>
        <v>0</v>
      </c>
      <c r="GO64" s="176" t="str">
        <f t="shared" si="77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 t="s">
        <v>133</v>
      </c>
      <c r="HA64" s="176" t="str">
        <f t="shared" si="78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34"/>
        <v xml:space="preserve"> </v>
      </c>
      <c r="HJ64" s="175">
        <f t="shared" si="80"/>
        <v>0</v>
      </c>
      <c r="HK64" s="176" t="str">
        <f t="shared" si="81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 t="s">
        <v>133</v>
      </c>
      <c r="HW64" s="176" t="str">
        <f t="shared" si="82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35"/>
        <v xml:space="preserve"> </v>
      </c>
      <c r="IF64" s="175">
        <f t="shared" si="84"/>
        <v>0</v>
      </c>
      <c r="IG64" s="176" t="str">
        <f t="shared" si="85"/>
        <v xml:space="preserve"> </v>
      </c>
      <c r="II64" s="172">
        <v>14</v>
      </c>
      <c r="IJ64" s="226"/>
      <c r="IK64" s="173" t="str">
        <f>IF(IM64=0," ",VLOOKUP(IM64,PROTOKOL!$A:$F,6,FALSE))</f>
        <v>KOKU TESTİ</v>
      </c>
      <c r="IL64" s="43">
        <v>1</v>
      </c>
      <c r="IM64" s="43">
        <v>17</v>
      </c>
      <c r="IN64" s="43">
        <v>0.5</v>
      </c>
      <c r="IO64" s="42">
        <f>IF(IM64=0," ",(VLOOKUP(IM64,PROTOKOL!$A$1:$E$29,2,FALSE))*IN64)</f>
        <v>0</v>
      </c>
      <c r="IP64" s="174">
        <f t="shared" si="22"/>
        <v>1</v>
      </c>
      <c r="IQ64" s="211">
        <f>IF(IM64=0," ",VLOOKUP(IM64,PROTOKOL!$A:$E,5,FALSE))</f>
        <v>36.335782102476131</v>
      </c>
      <c r="IR64" s="175" t="s">
        <v>133</v>
      </c>
      <c r="IS64" s="176">
        <f>IF(IM64=0," ",(IQ64*IP64))/7.5*0.5</f>
        <v>2.4223854734984087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36"/>
        <v xml:space="preserve"> </v>
      </c>
      <c r="JB64" s="175">
        <f t="shared" si="88"/>
        <v>0</v>
      </c>
      <c r="JC64" s="176" t="str">
        <f t="shared" si="89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 t="s">
        <v>133</v>
      </c>
      <c r="JO64" s="176" t="str">
        <f t="shared" si="90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37"/>
        <v xml:space="preserve"> </v>
      </c>
      <c r="JX64" s="175">
        <f t="shared" si="92"/>
        <v>0</v>
      </c>
      <c r="JY64" s="176" t="str">
        <f t="shared" si="93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 t="s">
        <v>133</v>
      </c>
      <c r="KK64" s="176" t="str">
        <f t="shared" si="125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38"/>
        <v xml:space="preserve"> </v>
      </c>
      <c r="KT64" s="175">
        <f t="shared" si="95"/>
        <v>0</v>
      </c>
      <c r="KU64" s="176" t="str">
        <f t="shared" si="96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 t="s">
        <v>133</v>
      </c>
      <c r="LG64" s="176" t="str">
        <f t="shared" si="97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39"/>
        <v xml:space="preserve"> </v>
      </c>
      <c r="LP64" s="175">
        <f t="shared" si="99"/>
        <v>0</v>
      </c>
      <c r="LQ64" s="176" t="str">
        <f t="shared" si="100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 t="s">
        <v>133</v>
      </c>
      <c r="MC64" s="176" t="str">
        <f t="shared" si="101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40"/>
        <v xml:space="preserve"> </v>
      </c>
      <c r="ML64" s="175">
        <f t="shared" si="103"/>
        <v>0</v>
      </c>
      <c r="MM64" s="176" t="str">
        <f t="shared" si="104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 t="s">
        <v>133</v>
      </c>
      <c r="MY64" s="176" t="str">
        <f t="shared" si="105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41"/>
        <v xml:space="preserve"> </v>
      </c>
      <c r="NH64" s="175">
        <f t="shared" si="107"/>
        <v>0</v>
      </c>
      <c r="NI64" s="176" t="str">
        <f t="shared" si="108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 t="s">
        <v>133</v>
      </c>
      <c r="NU64" s="176" t="str">
        <f t="shared" si="109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42"/>
        <v xml:space="preserve"> </v>
      </c>
      <c r="OD64" s="175">
        <f t="shared" si="111"/>
        <v>0</v>
      </c>
      <c r="OE64" s="176" t="str">
        <f t="shared" si="112"/>
        <v xml:space="preserve"> </v>
      </c>
      <c r="OG64" s="172">
        <v>14</v>
      </c>
      <c r="OH64" s="226"/>
      <c r="OI64" s="173" t="str">
        <f>IF(OK64=0," ",VLOOKUP(OK64,PROTOKOL!$A:$F,6,FALSE))</f>
        <v>KOKU TESTİ</v>
      </c>
      <c r="OJ64" s="43">
        <v>1</v>
      </c>
      <c r="OK64" s="43">
        <v>17</v>
      </c>
      <c r="OL64" s="43">
        <v>1</v>
      </c>
      <c r="OM64" s="42">
        <f>IF(OK64=0," ",(VLOOKUP(OK64,PROTOKOL!$A$1:$E$29,2,FALSE))*OL64)</f>
        <v>0</v>
      </c>
      <c r="ON64" s="174">
        <f t="shared" si="36"/>
        <v>1</v>
      </c>
      <c r="OO64" s="211">
        <f>IF(OK64=0," ",VLOOKUP(OK64,PROTOKOL!$A:$E,5,FALSE))</f>
        <v>36.335782102476131</v>
      </c>
      <c r="OP64" s="175" t="s">
        <v>133</v>
      </c>
      <c r="OQ64" s="176">
        <f>IF(OK64=0," ",(OO64*ON64))/7.5*1</f>
        <v>4.8447709469968174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43"/>
        <v xml:space="preserve"> </v>
      </c>
      <c r="OZ64" s="175">
        <f t="shared" si="115"/>
        <v>0</v>
      </c>
      <c r="PA64" s="176" t="str">
        <f t="shared" si="116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 t="s">
        <v>133</v>
      </c>
      <c r="PM64" s="176" t="str">
        <f t="shared" si="117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44"/>
        <v xml:space="preserve"> </v>
      </c>
      <c r="PV64" s="175">
        <f t="shared" si="119"/>
        <v>0</v>
      </c>
      <c r="PW64" s="176" t="str">
        <f t="shared" si="120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 t="s">
        <v>133</v>
      </c>
      <c r="QI64" s="176" t="str">
        <f t="shared" si="121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45"/>
        <v xml:space="preserve"> </v>
      </c>
      <c r="QR64" s="175">
        <f t="shared" si="123"/>
        <v>0</v>
      </c>
      <c r="QS64" s="176" t="str">
        <f t="shared" si="124"/>
        <v xml:space="preserve"> </v>
      </c>
    </row>
    <row r="65" spans="1:461" ht="13.8">
      <c r="A65" s="172">
        <v>15</v>
      </c>
      <c r="B65" s="224">
        <v>15</v>
      </c>
      <c r="C65" s="173" t="str">
        <f>IF(E65=0," ",VLOOKUP(E65,PROTOKOL!$A:$F,6,FALSE))</f>
        <v>VAKUM TEST</v>
      </c>
      <c r="D65" s="43">
        <v>196</v>
      </c>
      <c r="E65" s="43">
        <v>4</v>
      </c>
      <c r="F65" s="43">
        <v>7.5</v>
      </c>
      <c r="G65" s="42">
        <f>IF(E65=0," ",(VLOOKUP(E65,PROTOKOL!$A$1:$E$29,2,FALSE))*F65)</f>
        <v>150</v>
      </c>
      <c r="H65" s="174">
        <f t="shared" si="0"/>
        <v>46</v>
      </c>
      <c r="I65" s="211">
        <f>IF(E65=0," ",VLOOKUP(E65,PROTOKOL!$A:$E,5,FALSE))</f>
        <v>0.44947554687499996</v>
      </c>
      <c r="J65" s="175" t="s">
        <v>133</v>
      </c>
      <c r="K65" s="176">
        <f t="shared" si="42"/>
        <v>20.675875156249997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3"/>
        <v xml:space="preserve"> </v>
      </c>
      <c r="T65" s="175">
        <f t="shared" si="44"/>
        <v>0</v>
      </c>
      <c r="U65" s="176" t="str">
        <f t="shared" si="45"/>
        <v xml:space="preserve"> </v>
      </c>
      <c r="W65" s="172">
        <v>15</v>
      </c>
      <c r="X65" s="224">
        <v>15</v>
      </c>
      <c r="Y65" s="173" t="str">
        <f>IF(AA65=0," ",VLOOKUP(AA65,PROTOKOL!$A:$F,6,FALSE))</f>
        <v>SIZDIRMAZLIK TAMİR</v>
      </c>
      <c r="Z65" s="43">
        <v>120</v>
      </c>
      <c r="AA65" s="43">
        <v>12</v>
      </c>
      <c r="AB65" s="43">
        <v>7.5</v>
      </c>
      <c r="AC65" s="42">
        <f>IF(AA65=0," ",(VLOOKUP(AA65,PROTOKOL!$A$1:$E$29,2,FALSE))*AB65)</f>
        <v>78</v>
      </c>
      <c r="AD65" s="174">
        <f t="shared" si="2"/>
        <v>42</v>
      </c>
      <c r="AE65" s="211">
        <f>IF(AA65=0," ",VLOOKUP(AA65,PROTOKOL!$A:$E,5,FALSE))</f>
        <v>0.8561438988095238</v>
      </c>
      <c r="AF65" s="175" t="s">
        <v>133</v>
      </c>
      <c r="AG65" s="176">
        <f t="shared" si="46"/>
        <v>35.958043750000002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26"/>
        <v xml:space="preserve"> </v>
      </c>
      <c r="AP65" s="175">
        <f t="shared" si="48"/>
        <v>0</v>
      </c>
      <c r="AQ65" s="176" t="str">
        <f t="shared" si="49"/>
        <v xml:space="preserve"> </v>
      </c>
      <c r="AS65" s="172">
        <v>15</v>
      </c>
      <c r="AT65" s="224">
        <v>15</v>
      </c>
      <c r="AU65" s="173" t="str">
        <f>IF(AW65=0," ",VLOOKUP(AW65,PROTOKOL!$A:$F,6,FALSE))</f>
        <v>VAKUM TEST</v>
      </c>
      <c r="AV65" s="43">
        <v>200</v>
      </c>
      <c r="AW65" s="43">
        <v>4</v>
      </c>
      <c r="AX65" s="43">
        <v>7.5</v>
      </c>
      <c r="AY65" s="42">
        <f>IF(AW65=0," ",(VLOOKUP(AW65,PROTOKOL!$A$1:$E$29,2,FALSE))*AX65)</f>
        <v>150</v>
      </c>
      <c r="AZ65" s="174">
        <f t="shared" si="4"/>
        <v>50</v>
      </c>
      <c r="BA65" s="211">
        <f>IF(AW65=0," ",VLOOKUP(AW65,PROTOKOL!$A:$E,5,FALSE))</f>
        <v>0.44947554687499996</v>
      </c>
      <c r="BB65" s="175" t="s">
        <v>133</v>
      </c>
      <c r="BC65" s="176">
        <f t="shared" si="50"/>
        <v>22.473777343749997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27"/>
        <v xml:space="preserve"> </v>
      </c>
      <c r="BL65" s="175">
        <f t="shared" si="52"/>
        <v>0</v>
      </c>
      <c r="BM65" s="176" t="str">
        <f t="shared" si="53"/>
        <v xml:space="preserve"> </v>
      </c>
      <c r="BO65" s="172">
        <v>15</v>
      </c>
      <c r="BP65" s="224">
        <v>15</v>
      </c>
      <c r="BQ65" s="173" t="str">
        <f>IF(BS65=0," ",VLOOKUP(BS65,PROTOKOL!$A:$F,6,FALSE))</f>
        <v>VAKUM TEST</v>
      </c>
      <c r="BR65" s="43">
        <v>201</v>
      </c>
      <c r="BS65" s="43">
        <v>4</v>
      </c>
      <c r="BT65" s="43">
        <v>7.5</v>
      </c>
      <c r="BU65" s="42">
        <f>IF(BS65=0," ",(VLOOKUP(BS65,PROTOKOL!$A$1:$E$29,2,FALSE))*BT65)</f>
        <v>150</v>
      </c>
      <c r="BV65" s="174">
        <f t="shared" si="6"/>
        <v>51</v>
      </c>
      <c r="BW65" s="211">
        <f>IF(BS65=0," ",VLOOKUP(BS65,PROTOKOL!$A:$E,5,FALSE))</f>
        <v>0.44947554687499996</v>
      </c>
      <c r="BX65" s="175" t="s">
        <v>133</v>
      </c>
      <c r="BY65" s="176">
        <f t="shared" si="54"/>
        <v>22.923252890624997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28"/>
        <v xml:space="preserve"> </v>
      </c>
      <c r="CH65" s="175">
        <f t="shared" si="56"/>
        <v>0</v>
      </c>
      <c r="CI65" s="176" t="str">
        <f t="shared" si="57"/>
        <v xml:space="preserve"> </v>
      </c>
      <c r="CK65" s="172">
        <v>15</v>
      </c>
      <c r="CL65" s="224">
        <v>15</v>
      </c>
      <c r="CM65" s="173" t="str">
        <f>IF(CO65=0," ",VLOOKUP(CO65,PROTOKOL!$A:$F,6,FALSE))</f>
        <v>DEPO ÜRÜN KONTROL</v>
      </c>
      <c r="CN65" s="43">
        <v>1</v>
      </c>
      <c r="CO65" s="43">
        <v>24</v>
      </c>
      <c r="CP65" s="43">
        <v>7.5</v>
      </c>
      <c r="CQ65" s="42">
        <f>IF(CO65=0," ",(VLOOKUP(CO65,PROTOKOL!$A$1:$E$29,2,FALSE))*CP65)</f>
        <v>0</v>
      </c>
      <c r="CR65" s="174">
        <f t="shared" si="8"/>
        <v>1</v>
      </c>
      <c r="CS65" s="211">
        <f>IF(CO65=0," ",VLOOKUP(CO65,PROTOKOL!$A:$E,5,FALSE))</f>
        <v>32.702203892228518</v>
      </c>
      <c r="CT65" s="175" t="s">
        <v>133</v>
      </c>
      <c r="CU65" s="176">
        <f>IF(CO65=0," ",(CS65*CR65))/7.5*7.5</f>
        <v>32.702203892228518</v>
      </c>
      <c r="CV65" s="216" t="str">
        <f>IF(CX65=0," ",VLOOKUP(CX65,PROTOKOL!$A:$F,6,FALSE))</f>
        <v>DEPO ÜRÜN KONTROL</v>
      </c>
      <c r="CW65" s="43">
        <v>1</v>
      </c>
      <c r="CX65" s="43">
        <v>24</v>
      </c>
      <c r="CY65" s="43">
        <v>2.5</v>
      </c>
      <c r="CZ65" s="91">
        <f>IF(CX65=0," ",(VLOOKUP(CX65,PROTOKOL!$A$1:$E$29,2,FALSE))*CY65)</f>
        <v>0</v>
      </c>
      <c r="DA65" s="174">
        <f t="shared" si="9"/>
        <v>1</v>
      </c>
      <c r="DB65" s="175">
        <f>IF(CX65=0," ",VLOOKUP(CX65,PROTOKOL!$A:$E,5,FALSE))</f>
        <v>32.702203892228518</v>
      </c>
      <c r="DC65" s="211">
        <f>IF(CX65=0," ",(DA65*DB65))/7.5*2.5</f>
        <v>10.900734630742839</v>
      </c>
      <c r="DD65" s="175">
        <f t="shared" si="60"/>
        <v>5</v>
      </c>
      <c r="DE65" s="176">
        <f t="shared" si="61"/>
        <v>21.801469261485678</v>
      </c>
      <c r="DG65" s="172">
        <v>15</v>
      </c>
      <c r="DH65" s="224">
        <v>15</v>
      </c>
      <c r="DI65" s="173" t="str">
        <f>IF(DK65=0," ",VLOOKUP(DK65,PROTOKOL!$A:$F,6,FALSE))</f>
        <v>PANTOGRAF LAVABO TAŞLAMA</v>
      </c>
      <c r="DJ65" s="43">
        <v>103</v>
      </c>
      <c r="DK65" s="43">
        <v>9</v>
      </c>
      <c r="DL65" s="43">
        <v>7.5</v>
      </c>
      <c r="DM65" s="42">
        <f>IF(DK65=0," ",(VLOOKUP(DK65,PROTOKOL!$A$1:$E$29,2,FALSE))*DL65)</f>
        <v>65</v>
      </c>
      <c r="DN65" s="174">
        <f t="shared" si="10"/>
        <v>38</v>
      </c>
      <c r="DO65" s="211">
        <f>IF(DK65=0," ",VLOOKUP(DK65,PROTOKOL!$A:$E,5,FALSE))</f>
        <v>1.0273726785714283</v>
      </c>
      <c r="DP65" s="175" t="s">
        <v>133</v>
      </c>
      <c r="DQ65" s="176">
        <f t="shared" si="62"/>
        <v>39.040161785714275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30"/>
        <v xml:space="preserve"> </v>
      </c>
      <c r="DZ65" s="175">
        <f t="shared" si="64"/>
        <v>0</v>
      </c>
      <c r="EA65" s="176" t="str">
        <f t="shared" si="65"/>
        <v xml:space="preserve"> </v>
      </c>
      <c r="EC65" s="172">
        <v>15</v>
      </c>
      <c r="ED65" s="224">
        <v>15</v>
      </c>
      <c r="EE65" s="173" t="str">
        <f>IF(EG65=0," ",VLOOKUP(EG65,PROTOKOL!$A:$F,6,FALSE))</f>
        <v>SIZDIRMAZLIK TAMİR</v>
      </c>
      <c r="EF65" s="43">
        <v>100</v>
      </c>
      <c r="EG65" s="43">
        <v>12</v>
      </c>
      <c r="EH65" s="43">
        <v>6</v>
      </c>
      <c r="EI65" s="42">
        <f>IF(EG65=0," ",(VLOOKUP(EG65,PROTOKOL!$A$1:$E$29,2,FALSE))*EH65)</f>
        <v>62.400000000000006</v>
      </c>
      <c r="EJ65" s="174">
        <f t="shared" si="12"/>
        <v>37.599999999999994</v>
      </c>
      <c r="EK65" s="211">
        <f>IF(EG65=0," ",VLOOKUP(EG65,PROTOKOL!$A:$E,5,FALSE))</f>
        <v>0.8561438988095238</v>
      </c>
      <c r="EL65" s="175" t="s">
        <v>133</v>
      </c>
      <c r="EM65" s="176">
        <f t="shared" si="66"/>
        <v>32.19101059523809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31"/>
        <v xml:space="preserve"> </v>
      </c>
      <c r="EV65" s="175">
        <f t="shared" si="68"/>
        <v>0</v>
      </c>
      <c r="EW65" s="176" t="str">
        <f t="shared" si="69"/>
        <v xml:space="preserve"> </v>
      </c>
      <c r="EY65" s="172">
        <v>15</v>
      </c>
      <c r="EZ65" s="224">
        <v>15</v>
      </c>
      <c r="FA65" s="173" t="str">
        <f>IF(FC65=0," ",VLOOKUP(FC65,PROTOKOL!$A:$F,6,FALSE))</f>
        <v>PERDE KESME SULU SİST.</v>
      </c>
      <c r="FB65" s="43">
        <v>150</v>
      </c>
      <c r="FC65" s="43">
        <v>8</v>
      </c>
      <c r="FD65" s="43">
        <v>7.5</v>
      </c>
      <c r="FE65" s="42">
        <f>IF(FC65=0," ",(VLOOKUP(FC65,PROTOKOL!$A$1:$E$29,2,FALSE))*FD65)</f>
        <v>98</v>
      </c>
      <c r="FF65" s="174">
        <f t="shared" si="14"/>
        <v>52</v>
      </c>
      <c r="FG65" s="211">
        <f>IF(FC65=0," ",VLOOKUP(FC65,PROTOKOL!$A:$E,5,FALSE))</f>
        <v>0.69150084134615386</v>
      </c>
      <c r="FH65" s="175" t="s">
        <v>133</v>
      </c>
      <c r="FI65" s="176">
        <f t="shared" si="70"/>
        <v>35.958043750000002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32"/>
        <v xml:space="preserve"> </v>
      </c>
      <c r="FR65" s="175">
        <f t="shared" si="72"/>
        <v>0</v>
      </c>
      <c r="FS65" s="176" t="str">
        <f t="shared" si="73"/>
        <v xml:space="preserve"> </v>
      </c>
      <c r="FU65" s="172">
        <v>15</v>
      </c>
      <c r="FV65" s="224">
        <v>15</v>
      </c>
      <c r="FW65" s="173" t="str">
        <f>IF(FY65=0," ",VLOOKUP(FY65,PROTOKOL!$A:$F,6,FALSE))</f>
        <v>SIZDIRMAZLIK TAMİR</v>
      </c>
      <c r="FX65" s="43">
        <v>120</v>
      </c>
      <c r="FY65" s="43">
        <v>12</v>
      </c>
      <c r="FZ65" s="43">
        <v>7.5</v>
      </c>
      <c r="GA65" s="42">
        <f>IF(FY65=0," ",(VLOOKUP(FY65,PROTOKOL!$A$1:$E$29,2,FALSE))*FZ65)</f>
        <v>78</v>
      </c>
      <c r="GB65" s="174">
        <f t="shared" si="16"/>
        <v>42</v>
      </c>
      <c r="GC65" s="211">
        <f>IF(FY65=0," ",VLOOKUP(FY65,PROTOKOL!$A:$E,5,FALSE))</f>
        <v>0.8561438988095238</v>
      </c>
      <c r="GD65" s="175" t="s">
        <v>133</v>
      </c>
      <c r="GE65" s="176">
        <f t="shared" si="74"/>
        <v>35.958043750000002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33"/>
        <v xml:space="preserve"> </v>
      </c>
      <c r="GN65" s="175">
        <f t="shared" si="76"/>
        <v>0</v>
      </c>
      <c r="GO65" s="176" t="str">
        <f t="shared" si="77"/>
        <v xml:space="preserve"> </v>
      </c>
      <c r="GQ65" s="172">
        <v>15</v>
      </c>
      <c r="GR65" s="224">
        <v>15</v>
      </c>
      <c r="GS65" s="173" t="str">
        <f>IF(GU65=0," ",VLOOKUP(GU65,PROTOKOL!$A:$F,6,FALSE))</f>
        <v>WNZL. LAV. VE DUV. ASMA KLZ</v>
      </c>
      <c r="GT65" s="43">
        <v>202</v>
      </c>
      <c r="GU65" s="43">
        <v>1</v>
      </c>
      <c r="GV65" s="43">
        <v>7.5</v>
      </c>
      <c r="GW65" s="42">
        <f>IF(GU65=0," ",(VLOOKUP(GU65,PROTOKOL!$A$1:$E$29,2,FALSE))*GV65)</f>
        <v>144</v>
      </c>
      <c r="GX65" s="174">
        <f t="shared" si="18"/>
        <v>58</v>
      </c>
      <c r="GY65" s="211">
        <f>IF(GU65=0," ",VLOOKUP(GU65,PROTOKOL!$A:$E,5,FALSE))</f>
        <v>0.4731321546052632</v>
      </c>
      <c r="GZ65" s="175" t="s">
        <v>133</v>
      </c>
      <c r="HA65" s="176">
        <f t="shared" si="78"/>
        <v>27.441664967105265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34"/>
        <v xml:space="preserve"> </v>
      </c>
      <c r="HJ65" s="175">
        <f t="shared" si="80"/>
        <v>0</v>
      </c>
      <c r="HK65" s="176" t="str">
        <f t="shared" si="81"/>
        <v xml:space="preserve"> </v>
      </c>
      <c r="HM65" s="172">
        <v>15</v>
      </c>
      <c r="HN65" s="224">
        <v>15</v>
      </c>
      <c r="HO65" s="173" t="str">
        <f>IF(HQ65=0," ",VLOOKUP(HQ65,PROTOKOL!$A:$F,6,FALSE))</f>
        <v>PERDE KESME SULU SİST.</v>
      </c>
      <c r="HP65" s="43">
        <v>236</v>
      </c>
      <c r="HQ65" s="43">
        <v>8</v>
      </c>
      <c r="HR65" s="43">
        <v>7.5</v>
      </c>
      <c r="HS65" s="42">
        <f>IF(HQ65=0," ",(VLOOKUP(HQ65,PROTOKOL!$A$1:$E$29,2,FALSE))*HR65)</f>
        <v>98</v>
      </c>
      <c r="HT65" s="174">
        <f t="shared" si="20"/>
        <v>138</v>
      </c>
      <c r="HU65" s="211">
        <f>IF(HQ65=0," ",VLOOKUP(HQ65,PROTOKOL!$A:$E,5,FALSE))</f>
        <v>0.69150084134615386</v>
      </c>
      <c r="HV65" s="175" t="s">
        <v>133</v>
      </c>
      <c r="HW65" s="176">
        <f t="shared" si="82"/>
        <v>95.42711610576923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35"/>
        <v xml:space="preserve"> </v>
      </c>
      <c r="IF65" s="175">
        <f t="shared" si="84"/>
        <v>0</v>
      </c>
      <c r="IG65" s="176" t="str">
        <f t="shared" si="85"/>
        <v xml:space="preserve"> </v>
      </c>
      <c r="II65" s="172">
        <v>15</v>
      </c>
      <c r="IJ65" s="224">
        <v>15</v>
      </c>
      <c r="IK65" s="173" t="str">
        <f>IF(IM65=0," ",VLOOKUP(IM65,PROTOKOL!$A:$F,6,FALSE))</f>
        <v>VAKUM TEST</v>
      </c>
      <c r="IL65" s="43">
        <v>59</v>
      </c>
      <c r="IM65" s="43">
        <v>4</v>
      </c>
      <c r="IN65" s="43">
        <v>3</v>
      </c>
      <c r="IO65" s="42">
        <f>IF(IM65=0," ",(VLOOKUP(IM65,PROTOKOL!$A$1:$E$29,2,FALSE))*IN65)</f>
        <v>60</v>
      </c>
      <c r="IP65" s="174">
        <f t="shared" si="22"/>
        <v>-1</v>
      </c>
      <c r="IQ65" s="211">
        <f>IF(IM65=0," ",VLOOKUP(IM65,PROTOKOL!$A:$E,5,FALSE))</f>
        <v>0.44947554687499996</v>
      </c>
      <c r="IR65" s="175" t="s">
        <v>133</v>
      </c>
      <c r="IS65" s="176">
        <f t="shared" si="86"/>
        <v>-0.44947554687499996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36"/>
        <v xml:space="preserve"> </v>
      </c>
      <c r="JB65" s="175">
        <f t="shared" si="88"/>
        <v>0</v>
      </c>
      <c r="JC65" s="176" t="str">
        <f t="shared" si="89"/>
        <v xml:space="preserve"> </v>
      </c>
      <c r="JE65" s="172">
        <v>15</v>
      </c>
      <c r="JF65" s="224">
        <v>15</v>
      </c>
      <c r="JG65" s="173" t="str">
        <f>IF(JI65=0," ",VLOOKUP(JI65,PROTOKOL!$A:$F,6,FALSE))</f>
        <v>PANTOGRAF LAVABO TAŞLAMA</v>
      </c>
      <c r="JH65" s="43">
        <v>100</v>
      </c>
      <c r="JI65" s="43">
        <v>9</v>
      </c>
      <c r="JJ65" s="43">
        <v>7.5</v>
      </c>
      <c r="JK65" s="42">
        <f>IF(JI65=0," ",(VLOOKUP(JI65,PROTOKOL!$A$1:$E$29,2,FALSE))*JJ65)</f>
        <v>65</v>
      </c>
      <c r="JL65" s="174">
        <f t="shared" si="24"/>
        <v>35</v>
      </c>
      <c r="JM65" s="211">
        <f>IF(JI65=0," ",VLOOKUP(JI65,PROTOKOL!$A:$E,5,FALSE))</f>
        <v>1.0273726785714283</v>
      </c>
      <c r="JN65" s="175" t="s">
        <v>133</v>
      </c>
      <c r="JO65" s="176">
        <f t="shared" si="90"/>
        <v>35.958043749999995</v>
      </c>
      <c r="JP65" s="216" t="str">
        <f>IF(JR65=0," ",VLOOKUP(JR65,PROTOKOL!$A:$F,6,FALSE))</f>
        <v>PANTOGRAF LAVABO TAŞLAMA</v>
      </c>
      <c r="JQ65" s="43">
        <v>30</v>
      </c>
      <c r="JR65" s="43">
        <v>9</v>
      </c>
      <c r="JS65" s="43">
        <v>2.5</v>
      </c>
      <c r="JT65" s="91">
        <f>IF(JR65=0," ",(VLOOKUP(JR65,PROTOKOL!$A$1:$E$29,2,FALSE))*JS65)</f>
        <v>21.666666666666664</v>
      </c>
      <c r="JU65" s="174">
        <f t="shared" si="25"/>
        <v>8.3333333333333357</v>
      </c>
      <c r="JV65" s="175">
        <f>IF(JR65=0," ",VLOOKUP(JR65,PROTOKOL!$A:$E,5,FALSE))</f>
        <v>1.0273726785714283</v>
      </c>
      <c r="JW65" s="211">
        <f t="shared" si="137"/>
        <v>8.5614389880952384</v>
      </c>
      <c r="JX65" s="175">
        <f t="shared" si="92"/>
        <v>5</v>
      </c>
      <c r="JY65" s="176">
        <f t="shared" si="93"/>
        <v>17.122877976190477</v>
      </c>
      <c r="KA65" s="172">
        <v>15</v>
      </c>
      <c r="KB65" s="224">
        <v>15</v>
      </c>
      <c r="KC65" s="173" t="str">
        <f>IF(KE65=0," ",VLOOKUP(KE65,PROTOKOL!$A:$F,6,FALSE))</f>
        <v>VAKUM TEST</v>
      </c>
      <c r="KD65" s="43">
        <v>195</v>
      </c>
      <c r="KE65" s="43">
        <v>4</v>
      </c>
      <c r="KF65" s="43">
        <v>7.5</v>
      </c>
      <c r="KG65" s="42">
        <f>IF(KE65=0," ",(VLOOKUP(KE65,PROTOKOL!$A$1:$E$29,2,FALSE))*KF65)</f>
        <v>150</v>
      </c>
      <c r="KH65" s="174">
        <f t="shared" si="26"/>
        <v>45</v>
      </c>
      <c r="KI65" s="211">
        <f>IF(KE65=0," ",VLOOKUP(KE65,PROTOKOL!$A:$E,5,FALSE))</f>
        <v>0.44947554687499996</v>
      </c>
      <c r="KJ65" s="175" t="s">
        <v>133</v>
      </c>
      <c r="KK65" s="176">
        <f t="shared" si="125"/>
        <v>20.226399609374997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38"/>
        <v xml:space="preserve"> </v>
      </c>
      <c r="KT65" s="175">
        <f t="shared" si="95"/>
        <v>0</v>
      </c>
      <c r="KU65" s="176" t="str">
        <f t="shared" si="96"/>
        <v xml:space="preserve"> </v>
      </c>
      <c r="KW65" s="172">
        <v>15</v>
      </c>
      <c r="KX65" s="224">
        <v>15</v>
      </c>
      <c r="KY65" s="173" t="str">
        <f>IF(LA65=0," ",VLOOKUP(LA65,PROTOKOL!$A:$F,6,FALSE))</f>
        <v>VAKUM TEST</v>
      </c>
      <c r="KZ65" s="43">
        <v>235</v>
      </c>
      <c r="LA65" s="43">
        <v>4</v>
      </c>
      <c r="LB65" s="43">
        <v>7.5</v>
      </c>
      <c r="LC65" s="42">
        <f>IF(LA65=0," ",(VLOOKUP(LA65,PROTOKOL!$A$1:$E$29,2,FALSE))*LB65)</f>
        <v>150</v>
      </c>
      <c r="LD65" s="174">
        <f t="shared" si="28"/>
        <v>85</v>
      </c>
      <c r="LE65" s="211">
        <f>IF(LA65=0," ",VLOOKUP(LA65,PROTOKOL!$A:$E,5,FALSE))</f>
        <v>0.44947554687499996</v>
      </c>
      <c r="LF65" s="175" t="s">
        <v>133</v>
      </c>
      <c r="LG65" s="176">
        <f t="shared" si="97"/>
        <v>38.205421484374995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39"/>
        <v xml:space="preserve"> </v>
      </c>
      <c r="LP65" s="175">
        <f t="shared" si="99"/>
        <v>0</v>
      </c>
      <c r="LQ65" s="176" t="str">
        <f t="shared" si="100"/>
        <v xml:space="preserve"> </v>
      </c>
      <c r="LS65" s="172">
        <v>15</v>
      </c>
      <c r="LT65" s="224">
        <v>15</v>
      </c>
      <c r="LU65" s="173" t="s">
        <v>134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 t="s">
        <v>133</v>
      </c>
      <c r="MC65" s="176" t="str">
        <f t="shared" si="101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40"/>
        <v xml:space="preserve"> </v>
      </c>
      <c r="ML65" s="175">
        <f t="shared" si="103"/>
        <v>0</v>
      </c>
      <c r="MM65" s="176" t="str">
        <f t="shared" si="104"/>
        <v xml:space="preserve"> </v>
      </c>
      <c r="MO65" s="172">
        <v>15</v>
      </c>
      <c r="MP65" s="224">
        <v>15</v>
      </c>
      <c r="MQ65" s="173" t="str">
        <f>IF(MS65=0," ",VLOOKUP(MS65,PROTOKOL!$A:$F,6,FALSE))</f>
        <v>PANTOGRAF LAVABO TAŞLAMA</v>
      </c>
      <c r="MR65" s="43">
        <v>110</v>
      </c>
      <c r="MS65" s="43">
        <v>9</v>
      </c>
      <c r="MT65" s="43">
        <v>7.5</v>
      </c>
      <c r="MU65" s="42">
        <f>IF(MS65=0," ",(VLOOKUP(MS65,PROTOKOL!$A$1:$E$29,2,FALSE))*MT65)</f>
        <v>65</v>
      </c>
      <c r="MV65" s="174">
        <f t="shared" si="32"/>
        <v>45</v>
      </c>
      <c r="MW65" s="211">
        <f>IF(MS65=0," ",VLOOKUP(MS65,PROTOKOL!$A:$E,5,FALSE))</f>
        <v>1.0273726785714283</v>
      </c>
      <c r="MX65" s="175" t="s">
        <v>133</v>
      </c>
      <c r="MY65" s="176">
        <f t="shared" si="105"/>
        <v>46.231770535714276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41"/>
        <v xml:space="preserve"> </v>
      </c>
      <c r="NH65" s="175">
        <f t="shared" si="107"/>
        <v>0</v>
      </c>
      <c r="NI65" s="176" t="str">
        <f t="shared" si="108"/>
        <v xml:space="preserve"> </v>
      </c>
      <c r="NK65" s="172">
        <v>15</v>
      </c>
      <c r="NL65" s="224">
        <v>15</v>
      </c>
      <c r="NM65" s="173" t="str">
        <f>IF(NO65=0," ",VLOOKUP(NO65,PROTOKOL!$A:$F,6,FALSE))</f>
        <v>WNZL. LAV. VE DUV. ASMA KLZ</v>
      </c>
      <c r="NN65" s="43">
        <v>225</v>
      </c>
      <c r="NO65" s="43">
        <v>1</v>
      </c>
      <c r="NP65" s="43">
        <v>7.5</v>
      </c>
      <c r="NQ65" s="42">
        <f>IF(NO65=0," ",(VLOOKUP(NO65,PROTOKOL!$A$1:$E$29,2,FALSE))*NP65)</f>
        <v>144</v>
      </c>
      <c r="NR65" s="174">
        <f t="shared" si="34"/>
        <v>81</v>
      </c>
      <c r="NS65" s="211">
        <f>IF(NO65=0," ",VLOOKUP(NO65,PROTOKOL!$A:$E,5,FALSE))</f>
        <v>0.4731321546052632</v>
      </c>
      <c r="NT65" s="175" t="s">
        <v>133</v>
      </c>
      <c r="NU65" s="176">
        <f t="shared" si="109"/>
        <v>38.323704523026322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42"/>
        <v xml:space="preserve"> </v>
      </c>
      <c r="OD65" s="175">
        <f t="shared" si="111"/>
        <v>0</v>
      </c>
      <c r="OE65" s="176" t="str">
        <f t="shared" si="112"/>
        <v xml:space="preserve"> </v>
      </c>
      <c r="OG65" s="172">
        <v>15</v>
      </c>
      <c r="OH65" s="224">
        <v>15</v>
      </c>
      <c r="OI65" s="173" t="str">
        <f>IF(OK65=0," ",VLOOKUP(OK65,PROTOKOL!$A:$F,6,FALSE))</f>
        <v>PERDE KESME SULU SİST.</v>
      </c>
      <c r="OJ65" s="43">
        <v>108</v>
      </c>
      <c r="OK65" s="43">
        <v>8</v>
      </c>
      <c r="OL65" s="43">
        <v>6</v>
      </c>
      <c r="OM65" s="42">
        <f>IF(OK65=0," ",(VLOOKUP(OK65,PROTOKOL!$A$1:$E$29,2,FALSE))*OL65)</f>
        <v>78.400000000000006</v>
      </c>
      <c r="ON65" s="174">
        <f t="shared" si="36"/>
        <v>29.599999999999994</v>
      </c>
      <c r="OO65" s="211">
        <f>IF(OK65=0," ",VLOOKUP(OK65,PROTOKOL!$A:$E,5,FALSE))</f>
        <v>0.69150084134615386</v>
      </c>
      <c r="OP65" s="175" t="s">
        <v>133</v>
      </c>
      <c r="OQ65" s="176">
        <f t="shared" si="113"/>
        <v>20.468424903846149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43"/>
        <v xml:space="preserve"> </v>
      </c>
      <c r="OZ65" s="175">
        <f t="shared" si="115"/>
        <v>0</v>
      </c>
      <c r="PA65" s="176" t="str">
        <f t="shared" si="116"/>
        <v xml:space="preserve"> </v>
      </c>
      <c r="PC65" s="172">
        <v>15</v>
      </c>
      <c r="PD65" s="224">
        <v>15</v>
      </c>
      <c r="PE65" s="173" t="str">
        <f>IF(PG65=0," ",VLOOKUP(PG65,PROTOKOL!$A:$F,6,FALSE))</f>
        <v>VAKUM TEST</v>
      </c>
      <c r="PF65" s="43">
        <v>200</v>
      </c>
      <c r="PG65" s="43">
        <v>4</v>
      </c>
      <c r="PH65" s="43">
        <v>7.5</v>
      </c>
      <c r="PI65" s="42">
        <f>IF(PG65=0," ",(VLOOKUP(PG65,PROTOKOL!$A$1:$E$29,2,FALSE))*PH65)</f>
        <v>150</v>
      </c>
      <c r="PJ65" s="174">
        <f t="shared" si="38"/>
        <v>50</v>
      </c>
      <c r="PK65" s="211">
        <f>IF(PG65=0," ",VLOOKUP(PG65,PROTOKOL!$A:$E,5,FALSE))</f>
        <v>0.44947554687499996</v>
      </c>
      <c r="PL65" s="175" t="s">
        <v>133</v>
      </c>
      <c r="PM65" s="176">
        <f t="shared" si="117"/>
        <v>22.473777343749997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44"/>
        <v xml:space="preserve"> </v>
      </c>
      <c r="PV65" s="175">
        <f t="shared" si="119"/>
        <v>0</v>
      </c>
      <c r="PW65" s="176" t="str">
        <f t="shared" si="120"/>
        <v xml:space="preserve"> </v>
      </c>
      <c r="PY65" s="172">
        <v>15</v>
      </c>
      <c r="PZ65" s="224">
        <v>15</v>
      </c>
      <c r="QA65" s="173" t="str">
        <f>IF(QC65=0," ",VLOOKUP(QC65,PROTOKOL!$A:$F,6,FALSE))</f>
        <v>PANTOGRAF LAVABO TAŞLAMA</v>
      </c>
      <c r="QB65" s="43">
        <v>105</v>
      </c>
      <c r="QC65" s="43">
        <v>9</v>
      </c>
      <c r="QD65" s="43">
        <v>7.5</v>
      </c>
      <c r="QE65" s="42">
        <f>IF(QC65=0," ",(VLOOKUP(QC65,PROTOKOL!$A$1:$E$29,2,FALSE))*QD65)</f>
        <v>65</v>
      </c>
      <c r="QF65" s="174">
        <f t="shared" si="40"/>
        <v>40</v>
      </c>
      <c r="QG65" s="211">
        <f>IF(QC65=0," ",VLOOKUP(QC65,PROTOKOL!$A:$E,5,FALSE))</f>
        <v>1.0273726785714283</v>
      </c>
      <c r="QH65" s="175" t="s">
        <v>133</v>
      </c>
      <c r="QI65" s="176">
        <f t="shared" si="121"/>
        <v>41.094907142857132</v>
      </c>
      <c r="QJ65" s="216" t="str">
        <f>IF(QL65=0," ",VLOOKUP(QL65,PROTOKOL!$A:$F,6,FALSE))</f>
        <v>DEPO ÜRÜN KONTROL</v>
      </c>
      <c r="QK65" s="43">
        <v>1</v>
      </c>
      <c r="QL65" s="43">
        <v>24</v>
      </c>
      <c r="QM65" s="43">
        <v>2.5</v>
      </c>
      <c r="QN65" s="91">
        <f>IF(QL65=0," ",(VLOOKUP(QL65,PROTOKOL!$A$1:$E$29,2,FALSE))*QM65)</f>
        <v>0</v>
      </c>
      <c r="QO65" s="174">
        <f t="shared" si="41"/>
        <v>1</v>
      </c>
      <c r="QP65" s="175">
        <f>IF(QL65=0," ",VLOOKUP(QL65,PROTOKOL!$A:$E,5,FALSE))</f>
        <v>32.702203892228518</v>
      </c>
      <c r="QQ65" s="211">
        <f>IF(QL65=0," ",(QO65*QP65))/7.5*2.5</f>
        <v>10.900734630742839</v>
      </c>
      <c r="QR65" s="175">
        <f t="shared" si="123"/>
        <v>5</v>
      </c>
      <c r="QS65" s="176">
        <f t="shared" si="124"/>
        <v>21.801469261485678</v>
      </c>
    </row>
    <row r="66" spans="1:461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 t="s">
        <v>133</v>
      </c>
      <c r="K66" s="176" t="str">
        <f t="shared" si="42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3"/>
        <v xml:space="preserve"> </v>
      </c>
      <c r="T66" s="175">
        <f t="shared" si="44"/>
        <v>0</v>
      </c>
      <c r="U66" s="176" t="str">
        <f t="shared" si="45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 t="s">
        <v>133</v>
      </c>
      <c r="AG66" s="176" t="str">
        <f t="shared" si="46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26"/>
        <v xml:space="preserve"> </v>
      </c>
      <c r="AP66" s="175">
        <f t="shared" si="48"/>
        <v>0</v>
      </c>
      <c r="AQ66" s="176" t="str">
        <f t="shared" si="49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 t="s">
        <v>133</v>
      </c>
      <c r="BC66" s="176" t="str">
        <f t="shared" si="50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27"/>
        <v xml:space="preserve"> </v>
      </c>
      <c r="BL66" s="175">
        <f t="shared" si="52"/>
        <v>0</v>
      </c>
      <c r="BM66" s="176" t="str">
        <f t="shared" si="53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 t="s">
        <v>133</v>
      </c>
      <c r="BY66" s="176" t="str">
        <f t="shared" si="54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28"/>
        <v xml:space="preserve"> </v>
      </c>
      <c r="CH66" s="175">
        <f t="shared" si="56"/>
        <v>0</v>
      </c>
      <c r="CI66" s="176" t="str">
        <f t="shared" si="57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 t="s">
        <v>133</v>
      </c>
      <c r="CU66" s="176" t="str">
        <f t="shared" si="58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29"/>
        <v xml:space="preserve"> </v>
      </c>
      <c r="DD66" s="175">
        <f t="shared" si="60"/>
        <v>0</v>
      </c>
      <c r="DE66" s="176" t="str">
        <f t="shared" si="61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 t="s">
        <v>133</v>
      </c>
      <c r="DQ66" s="176" t="str">
        <f t="shared" si="62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30"/>
        <v xml:space="preserve"> </v>
      </c>
      <c r="DZ66" s="175">
        <f t="shared" si="64"/>
        <v>0</v>
      </c>
      <c r="EA66" s="176" t="str">
        <f t="shared" si="65"/>
        <v xml:space="preserve"> </v>
      </c>
      <c r="EC66" s="172">
        <v>15</v>
      </c>
      <c r="ED66" s="225"/>
      <c r="EE66" s="173" t="str">
        <f>IF(EG66=0," ",VLOOKUP(EG66,PROTOKOL!$A:$F,6,FALSE))</f>
        <v>ÜRÜN KONTROL</v>
      </c>
      <c r="EF66" s="43">
        <v>1</v>
      </c>
      <c r="EG66" s="43">
        <v>20</v>
      </c>
      <c r="EH66" s="43">
        <v>1.5</v>
      </c>
      <c r="EI66" s="42">
        <f>IF(EG66=0," ",(VLOOKUP(EG66,PROTOKOL!$A$1:$E$29,2,FALSE))*EH66)</f>
        <v>0</v>
      </c>
      <c r="EJ66" s="174">
        <f t="shared" si="12"/>
        <v>1</v>
      </c>
      <c r="EK66" s="211">
        <f>IF(EG66=0," ",VLOOKUP(EG66,PROTOKOL!$A:$E,5,FALSE))</f>
        <v>32.702203892228518</v>
      </c>
      <c r="EL66" s="175" t="s">
        <v>133</v>
      </c>
      <c r="EM66" s="176">
        <f>IF(EG66=0," ",(EK66*EJ66))/7.5*1.5</f>
        <v>6.5404407784457028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31"/>
        <v xml:space="preserve"> </v>
      </c>
      <c r="EV66" s="175">
        <f t="shared" si="68"/>
        <v>0</v>
      </c>
      <c r="EW66" s="176" t="str">
        <f t="shared" si="69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 t="s">
        <v>133</v>
      </c>
      <c r="FI66" s="176" t="str">
        <f t="shared" si="70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32"/>
        <v xml:space="preserve"> </v>
      </c>
      <c r="FR66" s="175">
        <f t="shared" si="72"/>
        <v>0</v>
      </c>
      <c r="FS66" s="176" t="str">
        <f t="shared" si="73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 t="s">
        <v>133</v>
      </c>
      <c r="GE66" s="176" t="str">
        <f t="shared" si="74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33"/>
        <v xml:space="preserve"> </v>
      </c>
      <c r="GN66" s="175">
        <f t="shared" si="76"/>
        <v>0</v>
      </c>
      <c r="GO66" s="176" t="str">
        <f t="shared" si="77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 t="s">
        <v>133</v>
      </c>
      <c r="HA66" s="176" t="str">
        <f t="shared" si="78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34"/>
        <v xml:space="preserve"> </v>
      </c>
      <c r="HJ66" s="175">
        <f t="shared" si="80"/>
        <v>0</v>
      </c>
      <c r="HK66" s="176" t="str">
        <f t="shared" si="81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 t="s">
        <v>133</v>
      </c>
      <c r="HW66" s="176" t="str">
        <f t="shared" si="82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35"/>
        <v xml:space="preserve"> </v>
      </c>
      <c r="IF66" s="175">
        <f t="shared" si="84"/>
        <v>0</v>
      </c>
      <c r="IG66" s="176" t="str">
        <f t="shared" si="85"/>
        <v xml:space="preserve"> </v>
      </c>
      <c r="II66" s="172">
        <v>15</v>
      </c>
      <c r="IJ66" s="225"/>
      <c r="IK66" s="173" t="str">
        <f>IF(IM66=0," ",VLOOKUP(IM66,PROTOKOL!$A:$F,6,FALSE))</f>
        <v>PERDE KESME SULU SİST.</v>
      </c>
      <c r="IL66" s="43">
        <v>70</v>
      </c>
      <c r="IM66" s="43">
        <v>8</v>
      </c>
      <c r="IN66" s="43">
        <v>3.5</v>
      </c>
      <c r="IO66" s="42">
        <f>IF(IM66=0," ",(VLOOKUP(IM66,PROTOKOL!$A$1:$E$29,2,FALSE))*IN66)</f>
        <v>45.733333333333334</v>
      </c>
      <c r="IP66" s="174">
        <f t="shared" si="22"/>
        <v>24.266666666666666</v>
      </c>
      <c r="IQ66" s="211">
        <f>IF(IM66=0," ",VLOOKUP(IM66,PROTOKOL!$A:$E,5,FALSE))</f>
        <v>0.69150084134615386</v>
      </c>
      <c r="IR66" s="175" t="s">
        <v>133</v>
      </c>
      <c r="IS66" s="176">
        <f t="shared" si="86"/>
        <v>16.780420416666665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36"/>
        <v xml:space="preserve"> </v>
      </c>
      <c r="JB66" s="175">
        <f t="shared" si="88"/>
        <v>0</v>
      </c>
      <c r="JC66" s="176" t="str">
        <f t="shared" si="89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 t="s">
        <v>133</v>
      </c>
      <c r="JO66" s="176" t="str">
        <f t="shared" si="90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37"/>
        <v xml:space="preserve"> </v>
      </c>
      <c r="JX66" s="175">
        <f t="shared" si="92"/>
        <v>0</v>
      </c>
      <c r="JY66" s="176" t="str">
        <f t="shared" si="93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 t="s">
        <v>133</v>
      </c>
      <c r="KK66" s="176" t="str">
        <f t="shared" si="125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38"/>
        <v xml:space="preserve"> </v>
      </c>
      <c r="KT66" s="175">
        <f t="shared" si="95"/>
        <v>0</v>
      </c>
      <c r="KU66" s="176" t="str">
        <f t="shared" si="96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 t="s">
        <v>133</v>
      </c>
      <c r="LG66" s="176" t="str">
        <f t="shared" si="97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39"/>
        <v xml:space="preserve"> </v>
      </c>
      <c r="LP66" s="175">
        <f t="shared" si="99"/>
        <v>0</v>
      </c>
      <c r="LQ66" s="176" t="str">
        <f t="shared" si="100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 t="s">
        <v>133</v>
      </c>
      <c r="MC66" s="176" t="str">
        <f t="shared" si="101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40"/>
        <v xml:space="preserve"> </v>
      </c>
      <c r="ML66" s="175">
        <f t="shared" si="103"/>
        <v>0</v>
      </c>
      <c r="MM66" s="176" t="str">
        <f t="shared" si="104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 t="s">
        <v>133</v>
      </c>
      <c r="MY66" s="176" t="str">
        <f t="shared" si="105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41"/>
        <v xml:space="preserve"> </v>
      </c>
      <c r="NH66" s="175">
        <f t="shared" si="107"/>
        <v>0</v>
      </c>
      <c r="NI66" s="176" t="str">
        <f t="shared" si="108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 t="s">
        <v>133</v>
      </c>
      <c r="NU66" s="176" t="str">
        <f t="shared" si="109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42"/>
        <v xml:space="preserve"> </v>
      </c>
      <c r="OD66" s="175">
        <f t="shared" si="111"/>
        <v>0</v>
      </c>
      <c r="OE66" s="176" t="str">
        <f t="shared" si="112"/>
        <v xml:space="preserve"> </v>
      </c>
      <c r="OG66" s="172">
        <v>15</v>
      </c>
      <c r="OH66" s="225"/>
      <c r="OI66" s="173" t="str">
        <f>IF(OK66=0," ",VLOOKUP(OK66,PROTOKOL!$A:$F,6,FALSE))</f>
        <v>KOKU TESTİ</v>
      </c>
      <c r="OJ66" s="43">
        <v>1</v>
      </c>
      <c r="OK66" s="43">
        <v>17</v>
      </c>
      <c r="OL66" s="43">
        <v>1.5</v>
      </c>
      <c r="OM66" s="42">
        <f>IF(OK66=0," ",(VLOOKUP(OK66,PROTOKOL!$A$1:$E$29,2,FALSE))*OL66)</f>
        <v>0</v>
      </c>
      <c r="ON66" s="174">
        <f t="shared" si="36"/>
        <v>1</v>
      </c>
      <c r="OO66" s="211">
        <f>IF(OK66=0," ",VLOOKUP(OK66,PROTOKOL!$A:$E,5,FALSE))</f>
        <v>36.335782102476131</v>
      </c>
      <c r="OP66" s="175" t="s">
        <v>133</v>
      </c>
      <c r="OQ66" s="176">
        <f>IF(OK66=0," ",(OO66*ON66))/7.5*1.5</f>
        <v>7.2671564204952261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43"/>
        <v xml:space="preserve"> </v>
      </c>
      <c r="OZ66" s="175">
        <f t="shared" si="115"/>
        <v>0</v>
      </c>
      <c r="PA66" s="176" t="str">
        <f t="shared" si="116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 t="s">
        <v>133</v>
      </c>
      <c r="PM66" s="176" t="str">
        <f t="shared" si="117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44"/>
        <v xml:space="preserve"> </v>
      </c>
      <c r="PV66" s="175">
        <f t="shared" si="119"/>
        <v>0</v>
      </c>
      <c r="PW66" s="176" t="str">
        <f t="shared" si="120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 t="s">
        <v>133</v>
      </c>
      <c r="QI66" s="176" t="str">
        <f t="shared" si="121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45"/>
        <v xml:space="preserve"> </v>
      </c>
      <c r="QR66" s="175">
        <f t="shared" si="123"/>
        <v>0</v>
      </c>
      <c r="QS66" s="176" t="str">
        <f t="shared" si="124"/>
        <v xml:space="preserve"> </v>
      </c>
    </row>
    <row r="67" spans="1:461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 t="s">
        <v>133</v>
      </c>
      <c r="K67" s="176" t="str">
        <f t="shared" si="42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3"/>
        <v xml:space="preserve"> </v>
      </c>
      <c r="T67" s="175">
        <f t="shared" si="44"/>
        <v>0</v>
      </c>
      <c r="U67" s="176" t="str">
        <f t="shared" si="45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 t="s">
        <v>133</v>
      </c>
      <c r="AG67" s="176" t="str">
        <f t="shared" si="46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26"/>
        <v xml:space="preserve"> </v>
      </c>
      <c r="AP67" s="175">
        <f t="shared" si="48"/>
        <v>0</v>
      </c>
      <c r="AQ67" s="176" t="str">
        <f t="shared" si="49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 t="s">
        <v>133</v>
      </c>
      <c r="BC67" s="176" t="str">
        <f t="shared" si="50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27"/>
        <v xml:space="preserve"> </v>
      </c>
      <c r="BL67" s="175">
        <f t="shared" si="52"/>
        <v>0</v>
      </c>
      <c r="BM67" s="176" t="str">
        <f t="shared" si="53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 t="s">
        <v>133</v>
      </c>
      <c r="BY67" s="176" t="str">
        <f t="shared" si="54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28"/>
        <v xml:space="preserve"> </v>
      </c>
      <c r="CH67" s="175">
        <f t="shared" si="56"/>
        <v>0</v>
      </c>
      <c r="CI67" s="176" t="str">
        <f t="shared" si="57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 t="s">
        <v>133</v>
      </c>
      <c r="CU67" s="176" t="str">
        <f t="shared" si="58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29"/>
        <v xml:space="preserve"> </v>
      </c>
      <c r="DD67" s="175">
        <f t="shared" si="60"/>
        <v>0</v>
      </c>
      <c r="DE67" s="176" t="str">
        <f t="shared" si="61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 t="s">
        <v>133</v>
      </c>
      <c r="DQ67" s="176" t="str">
        <f t="shared" si="62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30"/>
        <v xml:space="preserve"> </v>
      </c>
      <c r="DZ67" s="175">
        <f t="shared" si="64"/>
        <v>0</v>
      </c>
      <c r="EA67" s="176" t="str">
        <f t="shared" si="65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 t="s">
        <v>133</v>
      </c>
      <c r="EM67" s="176" t="str">
        <f t="shared" si="66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31"/>
        <v xml:space="preserve"> </v>
      </c>
      <c r="EV67" s="175">
        <f t="shared" si="68"/>
        <v>0</v>
      </c>
      <c r="EW67" s="176" t="str">
        <f t="shared" si="69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 t="s">
        <v>133</v>
      </c>
      <c r="FI67" s="176" t="str">
        <f t="shared" si="70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32"/>
        <v xml:space="preserve"> </v>
      </c>
      <c r="FR67" s="175">
        <f t="shared" si="72"/>
        <v>0</v>
      </c>
      <c r="FS67" s="176" t="str">
        <f t="shared" si="73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 t="s">
        <v>133</v>
      </c>
      <c r="GE67" s="176" t="str">
        <f t="shared" si="74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33"/>
        <v xml:space="preserve"> </v>
      </c>
      <c r="GN67" s="175">
        <f t="shared" si="76"/>
        <v>0</v>
      </c>
      <c r="GO67" s="176" t="str">
        <f t="shared" si="77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 t="s">
        <v>133</v>
      </c>
      <c r="HA67" s="176" t="str">
        <f t="shared" si="78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34"/>
        <v xml:space="preserve"> </v>
      </c>
      <c r="HJ67" s="175">
        <f t="shared" si="80"/>
        <v>0</v>
      </c>
      <c r="HK67" s="176" t="str">
        <f t="shared" si="81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 t="s">
        <v>133</v>
      </c>
      <c r="HW67" s="176" t="str">
        <f t="shared" si="82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35"/>
        <v xml:space="preserve"> </v>
      </c>
      <c r="IF67" s="175">
        <f t="shared" si="84"/>
        <v>0</v>
      </c>
      <c r="IG67" s="176" t="str">
        <f t="shared" si="85"/>
        <v xml:space="preserve"> </v>
      </c>
      <c r="II67" s="172">
        <v>15</v>
      </c>
      <c r="IJ67" s="226"/>
      <c r="IK67" s="173" t="str">
        <f>IF(IM67=0," ",VLOOKUP(IM67,PROTOKOL!$A:$F,6,FALSE))</f>
        <v>PERDE KESME SULU SİST.</v>
      </c>
      <c r="IL67" s="43">
        <v>41</v>
      </c>
      <c r="IM67" s="43">
        <v>8</v>
      </c>
      <c r="IN67" s="43">
        <v>1</v>
      </c>
      <c r="IO67" s="42">
        <f>IF(IM67=0," ",(VLOOKUP(IM67,PROTOKOL!$A$1:$E$29,2,FALSE))*IN67)</f>
        <v>13.066666666666666</v>
      </c>
      <c r="IP67" s="174">
        <f t="shared" si="22"/>
        <v>27.933333333333334</v>
      </c>
      <c r="IQ67" s="211">
        <f>IF(IM67=0," ",VLOOKUP(IM67,PROTOKOL!$A:$E,5,FALSE))</f>
        <v>0.69150084134615386</v>
      </c>
      <c r="IR67" s="175" t="s">
        <v>133</v>
      </c>
      <c r="IS67" s="176">
        <f t="shared" si="86"/>
        <v>19.315923501602565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36"/>
        <v xml:space="preserve"> </v>
      </c>
      <c r="JB67" s="175">
        <f t="shared" si="88"/>
        <v>0</v>
      </c>
      <c r="JC67" s="176" t="str">
        <f t="shared" si="89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 t="s">
        <v>133</v>
      </c>
      <c r="JO67" s="176" t="str">
        <f t="shared" si="90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37"/>
        <v xml:space="preserve"> </v>
      </c>
      <c r="JX67" s="175">
        <f t="shared" si="92"/>
        <v>0</v>
      </c>
      <c r="JY67" s="176" t="str">
        <f t="shared" si="93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 t="s">
        <v>133</v>
      </c>
      <c r="KK67" s="176" t="str">
        <f t="shared" si="125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38"/>
        <v xml:space="preserve"> </v>
      </c>
      <c r="KT67" s="175">
        <f t="shared" si="95"/>
        <v>0</v>
      </c>
      <c r="KU67" s="176" t="str">
        <f t="shared" si="96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 t="s">
        <v>133</v>
      </c>
      <c r="LG67" s="176" t="str">
        <f t="shared" si="97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39"/>
        <v xml:space="preserve"> </v>
      </c>
      <c r="LP67" s="175">
        <f t="shared" si="99"/>
        <v>0</v>
      </c>
      <c r="LQ67" s="176" t="str">
        <f t="shared" si="100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 t="s">
        <v>133</v>
      </c>
      <c r="MC67" s="176" t="str">
        <f t="shared" si="101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40"/>
        <v xml:space="preserve"> </v>
      </c>
      <c r="ML67" s="175">
        <f t="shared" si="103"/>
        <v>0</v>
      </c>
      <c r="MM67" s="176" t="str">
        <f t="shared" si="104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 t="s">
        <v>133</v>
      </c>
      <c r="MY67" s="176" t="str">
        <f t="shared" si="105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41"/>
        <v xml:space="preserve"> </v>
      </c>
      <c r="NH67" s="175">
        <f t="shared" si="107"/>
        <v>0</v>
      </c>
      <c r="NI67" s="176" t="str">
        <f t="shared" si="108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 t="s">
        <v>133</v>
      </c>
      <c r="NU67" s="176" t="str">
        <f t="shared" si="109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42"/>
        <v xml:space="preserve"> </v>
      </c>
      <c r="OD67" s="175">
        <f t="shared" si="111"/>
        <v>0</v>
      </c>
      <c r="OE67" s="176" t="str">
        <f t="shared" si="112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 t="s">
        <v>133</v>
      </c>
      <c r="OQ67" s="176" t="str">
        <f t="shared" si="113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43"/>
        <v xml:space="preserve"> </v>
      </c>
      <c r="OZ67" s="175">
        <f t="shared" si="115"/>
        <v>0</v>
      </c>
      <c r="PA67" s="176" t="str">
        <f t="shared" si="116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 t="s">
        <v>133</v>
      </c>
      <c r="PM67" s="176" t="str">
        <f t="shared" si="117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44"/>
        <v xml:space="preserve"> </v>
      </c>
      <c r="PV67" s="175">
        <f t="shared" si="119"/>
        <v>0</v>
      </c>
      <c r="PW67" s="176" t="str">
        <f t="shared" si="120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 t="s">
        <v>133</v>
      </c>
      <c r="QI67" s="176" t="str">
        <f t="shared" si="121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45"/>
        <v xml:space="preserve"> </v>
      </c>
      <c r="QR67" s="175">
        <f t="shared" si="123"/>
        <v>0</v>
      </c>
      <c r="QS67" s="176" t="str">
        <f t="shared" si="124"/>
        <v xml:space="preserve"> </v>
      </c>
    </row>
    <row r="68" spans="1:461" ht="13.8">
      <c r="A68" s="172">
        <v>16</v>
      </c>
      <c r="B68" s="224">
        <v>16</v>
      </c>
      <c r="C68" s="173" t="str">
        <f>IF(E68=0," ",VLOOKUP(E68,PROTOKOL!$A:$F,6,FALSE))</f>
        <v>VAKUM TEST</v>
      </c>
      <c r="D68" s="43">
        <v>230</v>
      </c>
      <c r="E68" s="43">
        <v>4</v>
      </c>
      <c r="F68" s="43">
        <v>7.5</v>
      </c>
      <c r="G68" s="42">
        <f>IF(E68=0," ",(VLOOKUP(E68,PROTOKOL!$A$1:$E$29,2,FALSE))*F68)</f>
        <v>150</v>
      </c>
      <c r="H68" s="174">
        <f t="shared" si="0"/>
        <v>80</v>
      </c>
      <c r="I68" s="211">
        <f>IF(E68=0," ",VLOOKUP(E68,PROTOKOL!$A:$E,5,FALSE))</f>
        <v>0.44947554687499996</v>
      </c>
      <c r="J68" s="175" t="s">
        <v>133</v>
      </c>
      <c r="K68" s="176">
        <f t="shared" si="42"/>
        <v>35.958043749999995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3"/>
        <v xml:space="preserve"> </v>
      </c>
      <c r="T68" s="175">
        <f t="shared" si="44"/>
        <v>0</v>
      </c>
      <c r="U68" s="176" t="str">
        <f t="shared" si="45"/>
        <v xml:space="preserve"> </v>
      </c>
      <c r="W68" s="172">
        <v>16</v>
      </c>
      <c r="X68" s="224">
        <v>16</v>
      </c>
      <c r="Y68" s="173" t="str">
        <f>IF(AA68=0," ",VLOOKUP(AA68,PROTOKOL!$A:$F,6,FALSE))</f>
        <v>SIZDIRMAZLIK TAMİR</v>
      </c>
      <c r="Z68" s="43">
        <v>114</v>
      </c>
      <c r="AA68" s="43">
        <v>12</v>
      </c>
      <c r="AB68" s="43">
        <v>7.5</v>
      </c>
      <c r="AC68" s="42">
        <f>IF(AA68=0," ",(VLOOKUP(AA68,PROTOKOL!$A$1:$E$29,2,FALSE))*AB68)</f>
        <v>78</v>
      </c>
      <c r="AD68" s="174">
        <f t="shared" si="2"/>
        <v>36</v>
      </c>
      <c r="AE68" s="211">
        <f>IF(AA68=0," ",VLOOKUP(AA68,PROTOKOL!$A:$E,5,FALSE))</f>
        <v>0.8561438988095238</v>
      </c>
      <c r="AF68" s="175" t="s">
        <v>133</v>
      </c>
      <c r="AG68" s="176">
        <f t="shared" si="46"/>
        <v>30.821180357142858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26"/>
        <v xml:space="preserve"> </v>
      </c>
      <c r="AP68" s="175">
        <f t="shared" si="48"/>
        <v>0</v>
      </c>
      <c r="AQ68" s="176" t="str">
        <f t="shared" si="49"/>
        <v xml:space="preserve"> </v>
      </c>
      <c r="AS68" s="172">
        <v>16</v>
      </c>
      <c r="AT68" s="224">
        <v>16</v>
      </c>
      <c r="AU68" s="173" t="str">
        <f>IF(AW68=0," ",VLOOKUP(AW68,PROTOKOL!$A:$F,6,FALSE))</f>
        <v>VAKUM TEST</v>
      </c>
      <c r="AV68" s="43">
        <v>242</v>
      </c>
      <c r="AW68" s="43">
        <v>4</v>
      </c>
      <c r="AX68" s="43">
        <v>7.5</v>
      </c>
      <c r="AY68" s="42">
        <f>IF(AW68=0," ",(VLOOKUP(AW68,PROTOKOL!$A$1:$E$29,2,FALSE))*AX68)</f>
        <v>150</v>
      </c>
      <c r="AZ68" s="174">
        <f t="shared" si="4"/>
        <v>92</v>
      </c>
      <c r="BA68" s="211">
        <f>IF(AW68=0," ",VLOOKUP(AW68,PROTOKOL!$A:$E,5,FALSE))</f>
        <v>0.44947554687499996</v>
      </c>
      <c r="BB68" s="175" t="s">
        <v>133</v>
      </c>
      <c r="BC68" s="176">
        <f t="shared" si="50"/>
        <v>41.351750312499995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27"/>
        <v xml:space="preserve"> </v>
      </c>
      <c r="BL68" s="175">
        <f t="shared" si="52"/>
        <v>0</v>
      </c>
      <c r="BM68" s="176" t="str">
        <f t="shared" si="53"/>
        <v xml:space="preserve"> </v>
      </c>
      <c r="BO68" s="172">
        <v>16</v>
      </c>
      <c r="BP68" s="224">
        <v>16</v>
      </c>
      <c r="BQ68" s="173" t="str">
        <f>IF(BS68=0," ",VLOOKUP(BS68,PROTOKOL!$A:$F,6,FALSE))</f>
        <v>WNZL. LAV. VE DUV. ASMA KLZ</v>
      </c>
      <c r="BR68" s="43">
        <v>95</v>
      </c>
      <c r="BS68" s="43">
        <v>1</v>
      </c>
      <c r="BT68" s="43">
        <v>3</v>
      </c>
      <c r="BU68" s="42">
        <f>IF(BS68=0," ",(VLOOKUP(BS68,PROTOKOL!$A$1:$E$29,2,FALSE))*BT68)</f>
        <v>57.599999999999994</v>
      </c>
      <c r="BV68" s="174">
        <f t="shared" si="6"/>
        <v>37.400000000000006</v>
      </c>
      <c r="BW68" s="211">
        <f>IF(BS68=0," ",VLOOKUP(BS68,PROTOKOL!$A:$E,5,FALSE))</f>
        <v>0.4731321546052632</v>
      </c>
      <c r="BX68" s="175" t="s">
        <v>133</v>
      </c>
      <c r="BY68" s="176">
        <f t="shared" si="54"/>
        <v>17.695142582236848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28"/>
        <v xml:space="preserve"> </v>
      </c>
      <c r="CH68" s="175">
        <f t="shared" si="56"/>
        <v>0</v>
      </c>
      <c r="CI68" s="176" t="str">
        <f t="shared" si="57"/>
        <v xml:space="preserve"> </v>
      </c>
      <c r="CK68" s="172">
        <v>16</v>
      </c>
      <c r="CL68" s="224">
        <v>16</v>
      </c>
      <c r="CM68" s="173" t="str">
        <f>IF(CO68=0," ",VLOOKUP(CO68,PROTOKOL!$A:$F,6,FALSE))</f>
        <v>PANTOGRAF LAVABO TAŞLAMA</v>
      </c>
      <c r="CN68" s="43">
        <v>49</v>
      </c>
      <c r="CO68" s="43">
        <v>9</v>
      </c>
      <c r="CP68" s="43">
        <v>4</v>
      </c>
      <c r="CQ68" s="42">
        <f>IF(CO68=0," ",(VLOOKUP(CO68,PROTOKOL!$A$1:$E$29,2,FALSE))*CP68)</f>
        <v>34.666666666666664</v>
      </c>
      <c r="CR68" s="174">
        <f t="shared" si="8"/>
        <v>14.333333333333336</v>
      </c>
      <c r="CS68" s="211">
        <f>IF(CO68=0," ",VLOOKUP(CO68,PROTOKOL!$A:$E,5,FALSE))</f>
        <v>1.0273726785714283</v>
      </c>
      <c r="CT68" s="175" t="s">
        <v>133</v>
      </c>
      <c r="CU68" s="176">
        <f t="shared" si="58"/>
        <v>14.725675059523809</v>
      </c>
      <c r="CV68" s="216" t="str">
        <f>IF(CX68=0," ",VLOOKUP(CX68,PROTOKOL!$A:$F,6,FALSE))</f>
        <v>DEPO ÜRÜN KONTROL</v>
      </c>
      <c r="CW68" s="43">
        <v>1</v>
      </c>
      <c r="CX68" s="43">
        <v>24</v>
      </c>
      <c r="CY68" s="43">
        <v>2.5</v>
      </c>
      <c r="CZ68" s="91">
        <f>IF(CX68=0," ",(VLOOKUP(CX68,PROTOKOL!$A$1:$E$29,2,FALSE))*CY68)</f>
        <v>0</v>
      </c>
      <c r="DA68" s="174">
        <f t="shared" si="9"/>
        <v>1</v>
      </c>
      <c r="DB68" s="175">
        <f>IF(CX68=0," ",VLOOKUP(CX68,PROTOKOL!$A:$E,5,FALSE))</f>
        <v>32.702203892228518</v>
      </c>
      <c r="DC68" s="211">
        <f>IF(CX68=0," ",(DA68*DB68))/7.5*2.5</f>
        <v>10.900734630742839</v>
      </c>
      <c r="DD68" s="175">
        <f t="shared" si="60"/>
        <v>5</v>
      </c>
      <c r="DE68" s="176">
        <f t="shared" si="61"/>
        <v>21.801469261485678</v>
      </c>
      <c r="DG68" s="172">
        <v>16</v>
      </c>
      <c r="DH68" s="224">
        <v>16</v>
      </c>
      <c r="DI68" s="173" t="s">
        <v>32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 t="s">
        <v>133</v>
      </c>
      <c r="DQ68" s="176" t="str">
        <f t="shared" si="62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30"/>
        <v xml:space="preserve"> </v>
      </c>
      <c r="DZ68" s="175">
        <f t="shared" si="64"/>
        <v>0</v>
      </c>
      <c r="EA68" s="176" t="str">
        <f t="shared" si="65"/>
        <v xml:space="preserve"> </v>
      </c>
      <c r="EC68" s="172">
        <v>16</v>
      </c>
      <c r="ED68" s="224">
        <v>16</v>
      </c>
      <c r="EE68" s="173" t="str">
        <f>IF(EG68=0," ",VLOOKUP(EG68,PROTOKOL!$A:$F,6,FALSE))</f>
        <v>SIZDIRMAZLIK TAMİR</v>
      </c>
      <c r="EF68" s="43">
        <v>105</v>
      </c>
      <c r="EG68" s="43">
        <v>12</v>
      </c>
      <c r="EH68" s="43">
        <v>6</v>
      </c>
      <c r="EI68" s="42">
        <f>IF(EG68=0," ",(VLOOKUP(EG68,PROTOKOL!$A$1:$E$29,2,FALSE))*EH68)</f>
        <v>62.400000000000006</v>
      </c>
      <c r="EJ68" s="174">
        <f t="shared" si="12"/>
        <v>42.599999999999994</v>
      </c>
      <c r="EK68" s="211">
        <f>IF(EG68=0," ",VLOOKUP(EG68,PROTOKOL!$A:$E,5,FALSE))</f>
        <v>0.8561438988095238</v>
      </c>
      <c r="EL68" s="175" t="s">
        <v>133</v>
      </c>
      <c r="EM68" s="176">
        <f t="shared" si="66"/>
        <v>36.471730089285707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31"/>
        <v xml:space="preserve"> </v>
      </c>
      <c r="EV68" s="175">
        <f t="shared" si="68"/>
        <v>0</v>
      </c>
      <c r="EW68" s="176" t="str">
        <f t="shared" si="69"/>
        <v xml:space="preserve"> </v>
      </c>
      <c r="EY68" s="172">
        <v>16</v>
      </c>
      <c r="EZ68" s="224">
        <v>16</v>
      </c>
      <c r="FA68" s="173" t="str">
        <f>IF(FC68=0," ",VLOOKUP(FC68,PROTOKOL!$A:$F,6,FALSE))</f>
        <v>PERDE KESME SULU SİST.</v>
      </c>
      <c r="FB68" s="43">
        <v>123</v>
      </c>
      <c r="FC68" s="43">
        <v>8</v>
      </c>
      <c r="FD68" s="43">
        <v>6</v>
      </c>
      <c r="FE68" s="42">
        <f>IF(FC68=0," ",(VLOOKUP(FC68,PROTOKOL!$A$1:$E$29,2,FALSE))*FD68)</f>
        <v>78.400000000000006</v>
      </c>
      <c r="FF68" s="174">
        <f t="shared" si="14"/>
        <v>44.599999999999994</v>
      </c>
      <c r="FG68" s="211">
        <f>IF(FC68=0," ",VLOOKUP(FC68,PROTOKOL!$A:$E,5,FALSE))</f>
        <v>0.69150084134615386</v>
      </c>
      <c r="FH68" s="175" t="s">
        <v>133</v>
      </c>
      <c r="FI68" s="176">
        <f t="shared" si="70"/>
        <v>30.840937524038459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32"/>
        <v xml:space="preserve"> </v>
      </c>
      <c r="FR68" s="175">
        <f t="shared" si="72"/>
        <v>0</v>
      </c>
      <c r="FS68" s="176" t="str">
        <f t="shared" si="73"/>
        <v xml:space="preserve"> </v>
      </c>
      <c r="FU68" s="172">
        <v>16</v>
      </c>
      <c r="FV68" s="224">
        <v>16</v>
      </c>
      <c r="FW68" s="173" t="str">
        <f>IF(FY68=0," ",VLOOKUP(FY68,PROTOKOL!$A:$F,6,FALSE))</f>
        <v>SIZDIRMAZLIK TAMİR</v>
      </c>
      <c r="FX68" s="43">
        <v>114</v>
      </c>
      <c r="FY68" s="43">
        <v>12</v>
      </c>
      <c r="FZ68" s="43">
        <v>7.5</v>
      </c>
      <c r="GA68" s="42">
        <f>IF(FY68=0," ",(VLOOKUP(FY68,PROTOKOL!$A$1:$E$29,2,FALSE))*FZ68)</f>
        <v>78</v>
      </c>
      <c r="GB68" s="174">
        <f t="shared" si="16"/>
        <v>36</v>
      </c>
      <c r="GC68" s="211">
        <f>IF(FY68=0," ",VLOOKUP(FY68,PROTOKOL!$A:$E,5,FALSE))</f>
        <v>0.8561438988095238</v>
      </c>
      <c r="GD68" s="175" t="s">
        <v>133</v>
      </c>
      <c r="GE68" s="176">
        <f t="shared" si="74"/>
        <v>30.821180357142858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33"/>
        <v xml:space="preserve"> </v>
      </c>
      <c r="GN68" s="175">
        <f t="shared" si="76"/>
        <v>0</v>
      </c>
      <c r="GO68" s="176" t="str">
        <f t="shared" si="77"/>
        <v xml:space="preserve"> </v>
      </c>
      <c r="GQ68" s="172">
        <v>16</v>
      </c>
      <c r="GR68" s="224">
        <v>16</v>
      </c>
      <c r="GS68" s="173" t="str">
        <f>IF(GU68=0," ",VLOOKUP(GU68,PROTOKOL!$A:$F,6,FALSE))</f>
        <v>PERDE KESME SULU SİST.</v>
      </c>
      <c r="GT68" s="43">
        <v>10</v>
      </c>
      <c r="GU68" s="43">
        <v>8</v>
      </c>
      <c r="GV68" s="43">
        <v>0.5</v>
      </c>
      <c r="GW68" s="42">
        <f>IF(GU68=0," ",(VLOOKUP(GU68,PROTOKOL!$A$1:$E$29,2,FALSE))*GV68)</f>
        <v>6.5333333333333332</v>
      </c>
      <c r="GX68" s="174">
        <f t="shared" si="18"/>
        <v>3.4666666666666668</v>
      </c>
      <c r="GY68" s="211">
        <f>IF(GU68=0," ",VLOOKUP(GU68,PROTOKOL!$A:$E,5,FALSE))</f>
        <v>0.69150084134615386</v>
      </c>
      <c r="GZ68" s="175" t="s">
        <v>133</v>
      </c>
      <c r="HA68" s="176">
        <f t="shared" si="78"/>
        <v>2.3972029166666666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34"/>
        <v xml:space="preserve"> </v>
      </c>
      <c r="HJ68" s="175">
        <f t="shared" si="80"/>
        <v>0</v>
      </c>
      <c r="HK68" s="176" t="str">
        <f t="shared" si="81"/>
        <v xml:space="preserve"> </v>
      </c>
      <c r="HM68" s="172">
        <v>16</v>
      </c>
      <c r="HN68" s="224">
        <v>16</v>
      </c>
      <c r="HO68" s="173" t="str">
        <f>IF(HQ68=0," ",VLOOKUP(HQ68,PROTOKOL!$A:$F,6,FALSE))</f>
        <v>VAKUM TEST</v>
      </c>
      <c r="HP68" s="43">
        <v>231</v>
      </c>
      <c r="HQ68" s="43">
        <v>4</v>
      </c>
      <c r="HR68" s="43">
        <v>7.5</v>
      </c>
      <c r="HS68" s="42">
        <f>IF(HQ68=0," ",(VLOOKUP(HQ68,PROTOKOL!$A$1:$E$29,2,FALSE))*HR68)</f>
        <v>150</v>
      </c>
      <c r="HT68" s="174">
        <f t="shared" si="20"/>
        <v>81</v>
      </c>
      <c r="HU68" s="211">
        <f>IF(HQ68=0," ",VLOOKUP(HQ68,PROTOKOL!$A:$E,5,FALSE))</f>
        <v>0.44947554687499996</v>
      </c>
      <c r="HV68" s="175" t="s">
        <v>133</v>
      </c>
      <c r="HW68" s="176">
        <f t="shared" si="82"/>
        <v>36.407519296874995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35"/>
        <v xml:space="preserve"> </v>
      </c>
      <c r="IF68" s="175">
        <f t="shared" si="84"/>
        <v>0</v>
      </c>
      <c r="IG68" s="176" t="str">
        <f t="shared" si="85"/>
        <v xml:space="preserve"> </v>
      </c>
      <c r="II68" s="172">
        <v>16</v>
      </c>
      <c r="IJ68" s="224">
        <v>16</v>
      </c>
      <c r="IK68" s="173" t="str">
        <f>IF(IM68=0," ",VLOOKUP(IM68,PROTOKOL!$A:$F,6,FALSE))</f>
        <v>VAKUM TEST</v>
      </c>
      <c r="IL68" s="43">
        <v>100</v>
      </c>
      <c r="IM68" s="43">
        <v>4</v>
      </c>
      <c r="IN68" s="43">
        <v>3</v>
      </c>
      <c r="IO68" s="42">
        <f>IF(IM68=0," ",(VLOOKUP(IM68,PROTOKOL!$A$1:$E$29,2,FALSE))*IN68)</f>
        <v>60</v>
      </c>
      <c r="IP68" s="174">
        <f t="shared" si="22"/>
        <v>40</v>
      </c>
      <c r="IQ68" s="211">
        <f>IF(IM68=0," ",VLOOKUP(IM68,PROTOKOL!$A:$E,5,FALSE))</f>
        <v>0.44947554687499996</v>
      </c>
      <c r="IR68" s="175" t="s">
        <v>133</v>
      </c>
      <c r="IS68" s="176">
        <f t="shared" si="86"/>
        <v>17.979021874999997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36"/>
        <v xml:space="preserve"> </v>
      </c>
      <c r="JB68" s="175">
        <f t="shared" si="88"/>
        <v>0</v>
      </c>
      <c r="JC68" s="176" t="str">
        <f t="shared" si="89"/>
        <v xml:space="preserve"> </v>
      </c>
      <c r="JE68" s="172">
        <v>16</v>
      </c>
      <c r="JF68" s="224">
        <v>16</v>
      </c>
      <c r="JG68" s="173" t="str">
        <f>IF(JI68=0," ",VLOOKUP(JI68,PROTOKOL!$A:$F,6,FALSE))</f>
        <v>PANTOGRAF LAVABO TAŞLAMA</v>
      </c>
      <c r="JH68" s="43">
        <v>45</v>
      </c>
      <c r="JI68" s="43">
        <v>9</v>
      </c>
      <c r="JJ68" s="43">
        <v>7.5</v>
      </c>
      <c r="JK68" s="42">
        <f>IF(JI68=0," ",(VLOOKUP(JI68,PROTOKOL!$A$1:$E$29,2,FALSE))*JJ68)</f>
        <v>65</v>
      </c>
      <c r="JL68" s="174">
        <f t="shared" si="24"/>
        <v>-20</v>
      </c>
      <c r="JM68" s="211">
        <f>IF(JI68=0," ",VLOOKUP(JI68,PROTOKOL!$A:$E,5,FALSE))</f>
        <v>1.0273726785714283</v>
      </c>
      <c r="JN68" s="175" t="s">
        <v>133</v>
      </c>
      <c r="JO68" s="176">
        <f t="shared" si="90"/>
        <v>-20.547453571428566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37"/>
        <v xml:space="preserve"> </v>
      </c>
      <c r="JX68" s="175">
        <f t="shared" si="92"/>
        <v>0</v>
      </c>
      <c r="JY68" s="176" t="str">
        <f t="shared" si="93"/>
        <v xml:space="preserve"> </v>
      </c>
      <c r="KA68" s="172">
        <v>16</v>
      </c>
      <c r="KB68" s="224">
        <v>16</v>
      </c>
      <c r="KC68" s="173" t="s">
        <v>134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 t="s">
        <v>133</v>
      </c>
      <c r="KK68" s="176" t="str">
        <f t="shared" si="125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38"/>
        <v xml:space="preserve"> </v>
      </c>
      <c r="KT68" s="175">
        <f t="shared" si="95"/>
        <v>0</v>
      </c>
      <c r="KU68" s="176" t="str">
        <f t="shared" si="96"/>
        <v xml:space="preserve"> </v>
      </c>
      <c r="KW68" s="172">
        <v>16</v>
      </c>
      <c r="KX68" s="224">
        <v>16</v>
      </c>
      <c r="KY68" s="173" t="str">
        <f>IF(LA68=0," ",VLOOKUP(LA68,PROTOKOL!$A:$F,6,FALSE))</f>
        <v>VAKUM TEST</v>
      </c>
      <c r="KZ68" s="43">
        <v>236</v>
      </c>
      <c r="LA68" s="43">
        <v>4</v>
      </c>
      <c r="LB68" s="43">
        <v>7.5</v>
      </c>
      <c r="LC68" s="42">
        <f>IF(LA68=0," ",(VLOOKUP(LA68,PROTOKOL!$A$1:$E$29,2,FALSE))*LB68)</f>
        <v>150</v>
      </c>
      <c r="LD68" s="174">
        <f t="shared" si="28"/>
        <v>86</v>
      </c>
      <c r="LE68" s="211">
        <f>IF(LA68=0," ",VLOOKUP(LA68,PROTOKOL!$A:$E,5,FALSE))</f>
        <v>0.44947554687499996</v>
      </c>
      <c r="LF68" s="175" t="s">
        <v>133</v>
      </c>
      <c r="LG68" s="176">
        <f t="shared" si="97"/>
        <v>38.654897031249995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39"/>
        <v xml:space="preserve"> </v>
      </c>
      <c r="LP68" s="175">
        <f t="shared" si="99"/>
        <v>0</v>
      </c>
      <c r="LQ68" s="176" t="str">
        <f t="shared" si="100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 t="s">
        <v>133</v>
      </c>
      <c r="MC68" s="176" t="str">
        <f t="shared" si="101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40"/>
        <v xml:space="preserve"> </v>
      </c>
      <c r="ML68" s="175">
        <f t="shared" si="103"/>
        <v>0</v>
      </c>
      <c r="MM68" s="176" t="str">
        <f t="shared" si="104"/>
        <v xml:space="preserve"> </v>
      </c>
      <c r="MO68" s="172">
        <v>16</v>
      </c>
      <c r="MP68" s="224">
        <v>16</v>
      </c>
      <c r="MQ68" s="173" t="s">
        <v>134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 t="s">
        <v>133</v>
      </c>
      <c r="MY68" s="176" t="str">
        <f t="shared" si="105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41"/>
        <v xml:space="preserve"> </v>
      </c>
      <c r="NH68" s="175">
        <f t="shared" si="107"/>
        <v>0</v>
      </c>
      <c r="NI68" s="176" t="str">
        <f t="shared" si="108"/>
        <v xml:space="preserve"> </v>
      </c>
      <c r="NK68" s="172">
        <v>16</v>
      </c>
      <c r="NL68" s="224">
        <v>16</v>
      </c>
      <c r="NM68" s="173" t="str">
        <f>IF(NO68=0," ",VLOOKUP(NO68,PROTOKOL!$A:$F,6,FALSE))</f>
        <v>WNZL. LAV. VE DUV. ASMA KLZ</v>
      </c>
      <c r="NN68" s="43">
        <v>246</v>
      </c>
      <c r="NO68" s="43">
        <v>1</v>
      </c>
      <c r="NP68" s="43">
        <v>7.5</v>
      </c>
      <c r="NQ68" s="42">
        <f>IF(NO68=0," ",(VLOOKUP(NO68,PROTOKOL!$A$1:$E$29,2,FALSE))*NP68)</f>
        <v>144</v>
      </c>
      <c r="NR68" s="174">
        <f t="shared" si="34"/>
        <v>102</v>
      </c>
      <c r="NS68" s="211">
        <f>IF(NO68=0," ",VLOOKUP(NO68,PROTOKOL!$A:$E,5,FALSE))</f>
        <v>0.4731321546052632</v>
      </c>
      <c r="NT68" s="175" t="s">
        <v>133</v>
      </c>
      <c r="NU68" s="176">
        <f t="shared" si="109"/>
        <v>48.259479769736849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42"/>
        <v xml:space="preserve"> </v>
      </c>
      <c r="OD68" s="175">
        <f t="shared" si="111"/>
        <v>0</v>
      </c>
      <c r="OE68" s="176" t="str">
        <f t="shared" si="112"/>
        <v xml:space="preserve"> </v>
      </c>
      <c r="OG68" s="172">
        <v>16</v>
      </c>
      <c r="OH68" s="224">
        <v>16</v>
      </c>
      <c r="OI68" s="173" t="s">
        <v>134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 t="s">
        <v>133</v>
      </c>
      <c r="OQ68" s="176" t="str">
        <f t="shared" si="113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43"/>
        <v xml:space="preserve"> </v>
      </c>
      <c r="OZ68" s="175">
        <f t="shared" si="115"/>
        <v>0</v>
      </c>
      <c r="PA68" s="176" t="str">
        <f t="shared" si="116"/>
        <v xml:space="preserve"> </v>
      </c>
      <c r="PC68" s="172">
        <v>16</v>
      </c>
      <c r="PD68" s="224">
        <v>16</v>
      </c>
      <c r="PE68" s="173" t="str">
        <f>IF(PG68=0," ",VLOOKUP(PG68,PROTOKOL!$A:$F,6,FALSE))</f>
        <v>VAKUM TEST</v>
      </c>
      <c r="PF68" s="43">
        <v>245</v>
      </c>
      <c r="PG68" s="43">
        <v>4</v>
      </c>
      <c r="PH68" s="43">
        <v>7.5</v>
      </c>
      <c r="PI68" s="42">
        <f>IF(PG68=0," ",(VLOOKUP(PG68,PROTOKOL!$A$1:$E$29,2,FALSE))*PH68)</f>
        <v>150</v>
      </c>
      <c r="PJ68" s="174">
        <f t="shared" si="38"/>
        <v>95</v>
      </c>
      <c r="PK68" s="211">
        <f>IF(PG68=0," ",VLOOKUP(PG68,PROTOKOL!$A:$E,5,FALSE))</f>
        <v>0.44947554687499996</v>
      </c>
      <c r="PL68" s="175" t="s">
        <v>133</v>
      </c>
      <c r="PM68" s="176">
        <f t="shared" si="117"/>
        <v>42.700176953124995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44"/>
        <v xml:space="preserve"> </v>
      </c>
      <c r="PV68" s="175">
        <f t="shared" si="119"/>
        <v>0</v>
      </c>
      <c r="PW68" s="176" t="str">
        <f t="shared" si="120"/>
        <v xml:space="preserve"> </v>
      </c>
      <c r="PY68" s="172">
        <v>16</v>
      </c>
      <c r="PZ68" s="224">
        <v>16</v>
      </c>
      <c r="QA68" s="173" t="str">
        <f>IF(QC68=0," ",VLOOKUP(QC68,PROTOKOL!$A:$F,6,FALSE))</f>
        <v>PANTOGRAF LAVABO TAŞLAMA</v>
      </c>
      <c r="QB68" s="43">
        <v>104</v>
      </c>
      <c r="QC68" s="43">
        <v>9</v>
      </c>
      <c r="QD68" s="43">
        <v>7.5</v>
      </c>
      <c r="QE68" s="42">
        <f>IF(QC68=0," ",(VLOOKUP(QC68,PROTOKOL!$A$1:$E$29,2,FALSE))*QD68)</f>
        <v>65</v>
      </c>
      <c r="QF68" s="174">
        <f t="shared" si="40"/>
        <v>39</v>
      </c>
      <c r="QG68" s="211">
        <f>IF(QC68=0," ",VLOOKUP(QC68,PROTOKOL!$A:$E,5,FALSE))</f>
        <v>1.0273726785714283</v>
      </c>
      <c r="QH68" s="175" t="s">
        <v>133</v>
      </c>
      <c r="QI68" s="176">
        <f t="shared" si="121"/>
        <v>40.067534464285707</v>
      </c>
      <c r="QJ68" s="216" t="str">
        <f>IF(QL68=0," ",VLOOKUP(QL68,PROTOKOL!$A:$F,6,FALSE))</f>
        <v>DEPO ÜRÜN KONTROL</v>
      </c>
      <c r="QK68" s="43">
        <v>1</v>
      </c>
      <c r="QL68" s="43">
        <v>24</v>
      </c>
      <c r="QM68" s="43">
        <v>2.5</v>
      </c>
      <c r="QN68" s="91">
        <f>IF(QL68=0," ",(VLOOKUP(QL68,PROTOKOL!$A$1:$E$29,2,FALSE))*QM68)</f>
        <v>0</v>
      </c>
      <c r="QO68" s="174">
        <f t="shared" si="41"/>
        <v>1</v>
      </c>
      <c r="QP68" s="175">
        <f>IF(QL68=0," ",VLOOKUP(QL68,PROTOKOL!$A:$E,5,FALSE))</f>
        <v>32.702203892228518</v>
      </c>
      <c r="QQ68" s="211">
        <f>IF(QL68=0," ",(QO68*QP68))/7.5*2.5</f>
        <v>10.900734630742839</v>
      </c>
      <c r="QR68" s="175">
        <f t="shared" si="123"/>
        <v>5</v>
      </c>
      <c r="QS68" s="176">
        <f t="shared" si="124"/>
        <v>21.801469261485678</v>
      </c>
    </row>
    <row r="69" spans="1:461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 t="s">
        <v>133</v>
      </c>
      <c r="K69" s="176" t="str">
        <f t="shared" si="42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3"/>
        <v xml:space="preserve"> </v>
      </c>
      <c r="T69" s="175">
        <f t="shared" si="44"/>
        <v>0</v>
      </c>
      <c r="U69" s="176" t="str">
        <f t="shared" si="45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 t="s">
        <v>133</v>
      </c>
      <c r="AG69" s="176" t="str">
        <f t="shared" si="46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26"/>
        <v xml:space="preserve"> </v>
      </c>
      <c r="AP69" s="175">
        <f t="shared" si="48"/>
        <v>0</v>
      </c>
      <c r="AQ69" s="176" t="str">
        <f t="shared" si="49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 t="s">
        <v>133</v>
      </c>
      <c r="BC69" s="176" t="str">
        <f t="shared" si="50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27"/>
        <v xml:space="preserve"> </v>
      </c>
      <c r="BL69" s="175">
        <f t="shared" si="52"/>
        <v>0</v>
      </c>
      <c r="BM69" s="176" t="str">
        <f t="shared" si="53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 t="s">
        <v>133</v>
      </c>
      <c r="BY69" s="176" t="str">
        <f t="shared" si="54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28"/>
        <v xml:space="preserve"> </v>
      </c>
      <c r="CH69" s="175">
        <f t="shared" si="56"/>
        <v>0</v>
      </c>
      <c r="CI69" s="176" t="str">
        <f t="shared" si="57"/>
        <v xml:space="preserve"> </v>
      </c>
      <c r="CK69" s="172">
        <v>16</v>
      </c>
      <c r="CL69" s="225"/>
      <c r="CM69" s="173" t="str">
        <f>IF(CO69=0," ",VLOOKUP(CO69,PROTOKOL!$A:$F,6,FALSE))</f>
        <v>DEPO ÜRÜN KONTROL</v>
      </c>
      <c r="CN69" s="43">
        <v>1</v>
      </c>
      <c r="CO69" s="43">
        <v>24</v>
      </c>
      <c r="CP69" s="43">
        <v>3.5</v>
      </c>
      <c r="CQ69" s="42">
        <f>IF(CO69=0," ",(VLOOKUP(CO69,PROTOKOL!$A$1:$E$29,2,FALSE))*CP69)</f>
        <v>0</v>
      </c>
      <c r="CR69" s="174">
        <f t="shared" si="8"/>
        <v>1</v>
      </c>
      <c r="CS69" s="211">
        <f>IF(CO69=0," ",VLOOKUP(CO69,PROTOKOL!$A:$E,5,FALSE))</f>
        <v>32.702203892228518</v>
      </c>
      <c r="CT69" s="175" t="s">
        <v>133</v>
      </c>
      <c r="CU69" s="176">
        <f>IF(CO69=0," ",(CS69*CR69))/7.5*3.5</f>
        <v>15.261028483039974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29"/>
        <v xml:space="preserve"> </v>
      </c>
      <c r="DD69" s="175">
        <f t="shared" si="60"/>
        <v>0</v>
      </c>
      <c r="DE69" s="176" t="str">
        <f t="shared" si="61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 t="s">
        <v>133</v>
      </c>
      <c r="DQ69" s="176" t="str">
        <f t="shared" si="62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30"/>
        <v xml:space="preserve"> </v>
      </c>
      <c r="DZ69" s="175">
        <f t="shared" si="64"/>
        <v>0</v>
      </c>
      <c r="EA69" s="176" t="str">
        <f t="shared" si="65"/>
        <v xml:space="preserve"> </v>
      </c>
      <c r="EC69" s="172">
        <v>16</v>
      </c>
      <c r="ED69" s="225"/>
      <c r="EE69" s="173" t="str">
        <f>IF(EG69=0," ",VLOOKUP(EG69,PROTOKOL!$A:$F,6,FALSE))</f>
        <v>ÜRÜN KONTROL</v>
      </c>
      <c r="EF69" s="43">
        <v>1</v>
      </c>
      <c r="EG69" s="43">
        <v>20</v>
      </c>
      <c r="EH69" s="43">
        <v>1.5</v>
      </c>
      <c r="EI69" s="42">
        <f>IF(EG69=0," ",(VLOOKUP(EG69,PROTOKOL!$A$1:$E$29,2,FALSE))*EH69)</f>
        <v>0</v>
      </c>
      <c r="EJ69" s="174">
        <f t="shared" si="12"/>
        <v>1</v>
      </c>
      <c r="EK69" s="211">
        <f>IF(EG69=0," ",VLOOKUP(EG69,PROTOKOL!$A:$E,5,FALSE))</f>
        <v>32.702203892228518</v>
      </c>
      <c r="EL69" s="175" t="s">
        <v>133</v>
      </c>
      <c r="EM69" s="176">
        <f>IF(EG69=0," ",(EK69*EJ69))/7.5*1.5</f>
        <v>6.5404407784457028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31"/>
        <v xml:space="preserve"> </v>
      </c>
      <c r="EV69" s="175">
        <f t="shared" si="68"/>
        <v>0</v>
      </c>
      <c r="EW69" s="176" t="str">
        <f t="shared" si="69"/>
        <v xml:space="preserve"> </v>
      </c>
      <c r="EY69" s="172">
        <v>16</v>
      </c>
      <c r="EZ69" s="225"/>
      <c r="FA69" s="173" t="str">
        <f>IF(FC69=0," ",VLOOKUP(FC69,PROTOKOL!$A:$F,6,FALSE))</f>
        <v>KOKU TESTİ</v>
      </c>
      <c r="FB69" s="43">
        <v>1</v>
      </c>
      <c r="FC69" s="43">
        <v>17</v>
      </c>
      <c r="FD69" s="43">
        <v>1.5</v>
      </c>
      <c r="FE69" s="42">
        <f>IF(FC69=0," ",(VLOOKUP(FC69,PROTOKOL!$A$1:$E$29,2,FALSE))*FD69)</f>
        <v>0</v>
      </c>
      <c r="FF69" s="174">
        <f t="shared" si="14"/>
        <v>1</v>
      </c>
      <c r="FG69" s="211">
        <f>IF(FC69=0," ",VLOOKUP(FC69,PROTOKOL!$A:$E,5,FALSE))</f>
        <v>36.335782102476131</v>
      </c>
      <c r="FH69" s="175" t="s">
        <v>133</v>
      </c>
      <c r="FI69" s="176">
        <f>IF(FC69=0," ",(FG69*FF69))/7.5*1.5</f>
        <v>7.2671564204952261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32"/>
        <v xml:space="preserve"> </v>
      </c>
      <c r="FR69" s="175">
        <f t="shared" si="72"/>
        <v>0</v>
      </c>
      <c r="FS69" s="176" t="str">
        <f t="shared" si="73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 t="s">
        <v>133</v>
      </c>
      <c r="GE69" s="176" t="str">
        <f t="shared" si="74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33"/>
        <v xml:space="preserve"> </v>
      </c>
      <c r="GN69" s="175">
        <f t="shared" si="76"/>
        <v>0</v>
      </c>
      <c r="GO69" s="176" t="str">
        <f t="shared" si="77"/>
        <v xml:space="preserve"> </v>
      </c>
      <c r="GQ69" s="172">
        <v>16</v>
      </c>
      <c r="GR69" s="225"/>
      <c r="GS69" s="173" t="str">
        <f>IF(GU69=0," ",VLOOKUP(GU69,PROTOKOL!$A:$F,6,FALSE))</f>
        <v>WNZL. LAV. VE DUV. ASMA KLZ</v>
      </c>
      <c r="GT69" s="43">
        <v>216</v>
      </c>
      <c r="GU69" s="43">
        <v>1</v>
      </c>
      <c r="GV69" s="43">
        <v>7</v>
      </c>
      <c r="GW69" s="42">
        <f>IF(GU69=0," ",(VLOOKUP(GU69,PROTOKOL!$A$1:$E$29,2,FALSE))*GV69)</f>
        <v>134.4</v>
      </c>
      <c r="GX69" s="174">
        <f t="shared" si="18"/>
        <v>81.599999999999994</v>
      </c>
      <c r="GY69" s="211">
        <f>IF(GU69=0," ",VLOOKUP(GU69,PROTOKOL!$A:$E,5,FALSE))</f>
        <v>0.4731321546052632</v>
      </c>
      <c r="GZ69" s="175" t="s">
        <v>133</v>
      </c>
      <c r="HA69" s="176">
        <f t="shared" si="78"/>
        <v>38.607583815789475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34"/>
        <v xml:space="preserve"> </v>
      </c>
      <c r="HJ69" s="175">
        <f t="shared" si="80"/>
        <v>0</v>
      </c>
      <c r="HK69" s="176" t="str">
        <f t="shared" si="81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 t="s">
        <v>133</v>
      </c>
      <c r="HW69" s="176" t="str">
        <f t="shared" si="82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35"/>
        <v xml:space="preserve"> </v>
      </c>
      <c r="IF69" s="175">
        <f t="shared" si="84"/>
        <v>0</v>
      </c>
      <c r="IG69" s="176" t="str">
        <f t="shared" si="85"/>
        <v xml:space="preserve"> </v>
      </c>
      <c r="II69" s="172">
        <v>16</v>
      </c>
      <c r="IJ69" s="225"/>
      <c r="IK69" s="173" t="str">
        <f>IF(IM69=0," ",VLOOKUP(IM69,PROTOKOL!$A:$F,6,FALSE))</f>
        <v>PERDE KESME SULU SİST.</v>
      </c>
      <c r="IL69" s="43">
        <v>71</v>
      </c>
      <c r="IM69" s="43">
        <v>8</v>
      </c>
      <c r="IN69" s="43">
        <v>3.5</v>
      </c>
      <c r="IO69" s="42">
        <f>IF(IM69=0," ",(VLOOKUP(IM69,PROTOKOL!$A$1:$E$29,2,FALSE))*IN69)</f>
        <v>45.733333333333334</v>
      </c>
      <c r="IP69" s="174">
        <f t="shared" si="22"/>
        <v>25.266666666666666</v>
      </c>
      <c r="IQ69" s="211">
        <f>IF(IM69=0," ",VLOOKUP(IM69,PROTOKOL!$A:$E,5,FALSE))</f>
        <v>0.69150084134615386</v>
      </c>
      <c r="IR69" s="175" t="s">
        <v>133</v>
      </c>
      <c r="IS69" s="176">
        <f t="shared" si="86"/>
        <v>17.47192125801282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36"/>
        <v xml:space="preserve"> </v>
      </c>
      <c r="JB69" s="175">
        <f t="shared" si="88"/>
        <v>0</v>
      </c>
      <c r="JC69" s="176" t="str">
        <f t="shared" si="89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 t="s">
        <v>133</v>
      </c>
      <c r="JO69" s="176" t="str">
        <f t="shared" si="90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37"/>
        <v xml:space="preserve"> </v>
      </c>
      <c r="JX69" s="175">
        <f t="shared" si="92"/>
        <v>0</v>
      </c>
      <c r="JY69" s="176" t="str">
        <f t="shared" si="93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 t="s">
        <v>133</v>
      </c>
      <c r="KK69" s="176" t="str">
        <f t="shared" si="125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38"/>
        <v xml:space="preserve"> </v>
      </c>
      <c r="KT69" s="175">
        <f t="shared" si="95"/>
        <v>0</v>
      </c>
      <c r="KU69" s="176" t="str">
        <f t="shared" si="96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 t="s">
        <v>133</v>
      </c>
      <c r="LG69" s="176" t="str">
        <f t="shared" si="97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39"/>
        <v xml:space="preserve"> </v>
      </c>
      <c r="LP69" s="175">
        <f t="shared" si="99"/>
        <v>0</v>
      </c>
      <c r="LQ69" s="176" t="str">
        <f t="shared" si="100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 t="s">
        <v>133</v>
      </c>
      <c r="MC69" s="176" t="str">
        <f t="shared" si="101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40"/>
        <v xml:space="preserve"> </v>
      </c>
      <c r="ML69" s="175">
        <f t="shared" si="103"/>
        <v>0</v>
      </c>
      <c r="MM69" s="176" t="str">
        <f t="shared" si="104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 t="s">
        <v>133</v>
      </c>
      <c r="MY69" s="176" t="str">
        <f t="shared" si="105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41"/>
        <v xml:space="preserve"> </v>
      </c>
      <c r="NH69" s="175">
        <f t="shared" si="107"/>
        <v>0</v>
      </c>
      <c r="NI69" s="176" t="str">
        <f t="shared" si="108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 t="s">
        <v>133</v>
      </c>
      <c r="NU69" s="176" t="str">
        <f t="shared" si="109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42"/>
        <v xml:space="preserve"> </v>
      </c>
      <c r="OD69" s="175">
        <f t="shared" si="111"/>
        <v>0</v>
      </c>
      <c r="OE69" s="176" t="str">
        <f t="shared" si="112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 t="s">
        <v>133</v>
      </c>
      <c r="OQ69" s="176" t="str">
        <f t="shared" si="113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43"/>
        <v xml:space="preserve"> </v>
      </c>
      <c r="OZ69" s="175">
        <f t="shared" si="115"/>
        <v>0</v>
      </c>
      <c r="PA69" s="176" t="str">
        <f t="shared" si="116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 t="s">
        <v>133</v>
      </c>
      <c r="PM69" s="176" t="str">
        <f t="shared" si="117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44"/>
        <v xml:space="preserve"> </v>
      </c>
      <c r="PV69" s="175">
        <f t="shared" si="119"/>
        <v>0</v>
      </c>
      <c r="PW69" s="176" t="str">
        <f t="shared" si="120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 t="s">
        <v>133</v>
      </c>
      <c r="QI69" s="176" t="str">
        <f t="shared" si="121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45"/>
        <v xml:space="preserve"> </v>
      </c>
      <c r="QR69" s="175">
        <f t="shared" si="123"/>
        <v>0</v>
      </c>
      <c r="QS69" s="176" t="str">
        <f t="shared" si="124"/>
        <v xml:space="preserve"> </v>
      </c>
    </row>
    <row r="70" spans="1:461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 t="s">
        <v>133</v>
      </c>
      <c r="K70" s="176" t="str">
        <f t="shared" si="42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3"/>
        <v xml:space="preserve"> </v>
      </c>
      <c r="T70" s="175">
        <f t="shared" si="44"/>
        <v>0</v>
      </c>
      <c r="U70" s="176" t="str">
        <f t="shared" si="45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 t="s">
        <v>133</v>
      </c>
      <c r="AG70" s="176" t="str">
        <f t="shared" si="46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26"/>
        <v xml:space="preserve"> </v>
      </c>
      <c r="AP70" s="175">
        <f t="shared" si="48"/>
        <v>0</v>
      </c>
      <c r="AQ70" s="176" t="str">
        <f t="shared" si="49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 t="s">
        <v>133</v>
      </c>
      <c r="BC70" s="176" t="str">
        <f t="shared" si="50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27"/>
        <v xml:space="preserve"> </v>
      </c>
      <c r="BL70" s="175">
        <f t="shared" si="52"/>
        <v>0</v>
      </c>
      <c r="BM70" s="176" t="str">
        <f t="shared" si="53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 t="s">
        <v>133</v>
      </c>
      <c r="BY70" s="176" t="str">
        <f t="shared" si="54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28"/>
        <v xml:space="preserve"> </v>
      </c>
      <c r="CH70" s="175">
        <f t="shared" si="56"/>
        <v>0</v>
      </c>
      <c r="CI70" s="176" t="str">
        <f t="shared" si="57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 t="s">
        <v>133</v>
      </c>
      <c r="CU70" s="176" t="str">
        <f t="shared" si="58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29"/>
        <v xml:space="preserve"> </v>
      </c>
      <c r="DD70" s="175">
        <f t="shared" si="60"/>
        <v>0</v>
      </c>
      <c r="DE70" s="176" t="str">
        <f t="shared" si="61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 t="s">
        <v>133</v>
      </c>
      <c r="DQ70" s="176" t="str">
        <f t="shared" si="62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30"/>
        <v xml:space="preserve"> </v>
      </c>
      <c r="DZ70" s="175">
        <f t="shared" si="64"/>
        <v>0</v>
      </c>
      <c r="EA70" s="176" t="str">
        <f t="shared" si="65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 t="s">
        <v>133</v>
      </c>
      <c r="EM70" s="176" t="str">
        <f t="shared" si="66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31"/>
        <v xml:space="preserve"> </v>
      </c>
      <c r="EV70" s="175">
        <f t="shared" si="68"/>
        <v>0</v>
      </c>
      <c r="EW70" s="176" t="str">
        <f t="shared" si="69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 t="s">
        <v>133</v>
      </c>
      <c r="FI70" s="176" t="str">
        <f t="shared" si="70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32"/>
        <v xml:space="preserve"> </v>
      </c>
      <c r="FR70" s="175">
        <f t="shared" si="72"/>
        <v>0</v>
      </c>
      <c r="FS70" s="176" t="str">
        <f t="shared" si="73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 t="s">
        <v>133</v>
      </c>
      <c r="GE70" s="176" t="str">
        <f t="shared" si="74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33"/>
        <v xml:space="preserve"> </v>
      </c>
      <c r="GN70" s="175">
        <f t="shared" si="76"/>
        <v>0</v>
      </c>
      <c r="GO70" s="176" t="str">
        <f t="shared" si="77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 t="s">
        <v>133</v>
      </c>
      <c r="HA70" s="176" t="str">
        <f t="shared" si="78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34"/>
        <v xml:space="preserve"> </v>
      </c>
      <c r="HJ70" s="175">
        <f t="shared" si="80"/>
        <v>0</v>
      </c>
      <c r="HK70" s="176" t="str">
        <f t="shared" si="81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 t="s">
        <v>133</v>
      </c>
      <c r="HW70" s="176" t="str">
        <f t="shared" si="82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35"/>
        <v xml:space="preserve"> </v>
      </c>
      <c r="IF70" s="175">
        <f t="shared" si="84"/>
        <v>0</v>
      </c>
      <c r="IG70" s="176" t="str">
        <f t="shared" si="85"/>
        <v xml:space="preserve"> </v>
      </c>
      <c r="II70" s="172">
        <v>16</v>
      </c>
      <c r="IJ70" s="226"/>
      <c r="IK70" s="173" t="str">
        <f>IF(IM70=0," ",VLOOKUP(IM70,PROTOKOL!$A:$F,6,FALSE))</f>
        <v>KOKU TESTİ</v>
      </c>
      <c r="IL70" s="43">
        <v>1</v>
      </c>
      <c r="IM70" s="43">
        <v>17</v>
      </c>
      <c r="IN70" s="43">
        <v>1</v>
      </c>
      <c r="IO70" s="42">
        <f>IF(IM70=0," ",(VLOOKUP(IM70,PROTOKOL!$A$1:$E$29,2,FALSE))*IN70)</f>
        <v>0</v>
      </c>
      <c r="IP70" s="174">
        <f t="shared" si="22"/>
        <v>1</v>
      </c>
      <c r="IQ70" s="211">
        <f>IF(IM70=0," ",VLOOKUP(IM70,PROTOKOL!$A:$E,5,FALSE))</f>
        <v>36.335782102476131</v>
      </c>
      <c r="IR70" s="175" t="s">
        <v>133</v>
      </c>
      <c r="IS70" s="176">
        <f>IF(IM70=0," ",(IQ70*IP70))/7.5*1</f>
        <v>4.8447709469968174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36"/>
        <v xml:space="preserve"> </v>
      </c>
      <c r="JB70" s="175">
        <f t="shared" si="88"/>
        <v>0</v>
      </c>
      <c r="JC70" s="176" t="str">
        <f t="shared" si="89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 t="s">
        <v>133</v>
      </c>
      <c r="JO70" s="176" t="str">
        <f t="shared" si="90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37"/>
        <v xml:space="preserve"> </v>
      </c>
      <c r="JX70" s="175">
        <f t="shared" si="92"/>
        <v>0</v>
      </c>
      <c r="JY70" s="176" t="str">
        <f t="shared" si="93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 t="s">
        <v>133</v>
      </c>
      <c r="KK70" s="176" t="str">
        <f t="shared" si="125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38"/>
        <v xml:space="preserve"> </v>
      </c>
      <c r="KT70" s="175">
        <f t="shared" si="95"/>
        <v>0</v>
      </c>
      <c r="KU70" s="176" t="str">
        <f t="shared" si="96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 t="s">
        <v>133</v>
      </c>
      <c r="LG70" s="176" t="str">
        <f t="shared" si="97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39"/>
        <v xml:space="preserve"> </v>
      </c>
      <c r="LP70" s="175">
        <f t="shared" si="99"/>
        <v>0</v>
      </c>
      <c r="LQ70" s="176" t="str">
        <f t="shared" si="100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 t="s">
        <v>133</v>
      </c>
      <c r="MC70" s="176" t="str">
        <f t="shared" si="101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40"/>
        <v xml:space="preserve"> </v>
      </c>
      <c r="ML70" s="175">
        <f t="shared" si="103"/>
        <v>0</v>
      </c>
      <c r="MM70" s="176" t="str">
        <f t="shared" si="104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 t="s">
        <v>133</v>
      </c>
      <c r="MY70" s="176" t="str">
        <f t="shared" si="105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41"/>
        <v xml:space="preserve"> </v>
      </c>
      <c r="NH70" s="175">
        <f t="shared" si="107"/>
        <v>0</v>
      </c>
      <c r="NI70" s="176" t="str">
        <f t="shared" si="108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 t="s">
        <v>133</v>
      </c>
      <c r="NU70" s="176" t="str">
        <f t="shared" si="109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42"/>
        <v xml:space="preserve"> </v>
      </c>
      <c r="OD70" s="175">
        <f t="shared" si="111"/>
        <v>0</v>
      </c>
      <c r="OE70" s="176" t="str">
        <f t="shared" si="112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 t="s">
        <v>133</v>
      </c>
      <c r="OQ70" s="176" t="str">
        <f t="shared" si="113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43"/>
        <v xml:space="preserve"> </v>
      </c>
      <c r="OZ70" s="175">
        <f t="shared" si="115"/>
        <v>0</v>
      </c>
      <c r="PA70" s="176" t="str">
        <f t="shared" si="116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 t="s">
        <v>133</v>
      </c>
      <c r="PM70" s="176" t="str">
        <f t="shared" si="117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44"/>
        <v xml:space="preserve"> </v>
      </c>
      <c r="PV70" s="175">
        <f t="shared" si="119"/>
        <v>0</v>
      </c>
      <c r="PW70" s="176" t="str">
        <f t="shared" si="120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 t="s">
        <v>133</v>
      </c>
      <c r="QI70" s="176" t="str">
        <f t="shared" si="121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45"/>
        <v xml:space="preserve"> </v>
      </c>
      <c r="QR70" s="175">
        <f t="shared" si="123"/>
        <v>0</v>
      </c>
      <c r="QS70" s="176" t="str">
        <f t="shared" si="124"/>
        <v xml:space="preserve"> </v>
      </c>
    </row>
    <row r="71" spans="1:461" ht="13.8">
      <c r="A71" s="172">
        <v>17</v>
      </c>
      <c r="B71" s="224">
        <v>17</v>
      </c>
      <c r="C71" s="173" t="str">
        <f>IF(E71=0," ",VLOOKUP(E71,PROTOKOL!$A:$F,6,FALSE))</f>
        <v>VAKUM TEST</v>
      </c>
      <c r="D71" s="43">
        <v>204</v>
      </c>
      <c r="E71" s="43">
        <v>4</v>
      </c>
      <c r="F71" s="43">
        <v>7.5</v>
      </c>
      <c r="G71" s="42">
        <f>IF(E71=0," ",(VLOOKUP(E71,PROTOKOL!$A$1:$E$29,2,FALSE))*F71)</f>
        <v>150</v>
      </c>
      <c r="H71" s="174">
        <f t="shared" si="0"/>
        <v>54</v>
      </c>
      <c r="I71" s="211">
        <f>IF(E71=0," ",VLOOKUP(E71,PROTOKOL!$A:$E,5,FALSE))</f>
        <v>0.44947554687499996</v>
      </c>
      <c r="J71" s="175" t="s">
        <v>133</v>
      </c>
      <c r="K71" s="176">
        <f t="shared" si="42"/>
        <v>24.271679531249998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3"/>
        <v xml:space="preserve"> </v>
      </c>
      <c r="T71" s="175">
        <f t="shared" si="44"/>
        <v>0</v>
      </c>
      <c r="U71" s="176" t="str">
        <f t="shared" si="45"/>
        <v xml:space="preserve"> </v>
      </c>
      <c r="W71" s="172">
        <v>17</v>
      </c>
      <c r="X71" s="224">
        <v>17</v>
      </c>
      <c r="Y71" s="173" t="str">
        <f>IF(AA71=0," ",VLOOKUP(AA71,PROTOKOL!$A:$F,6,FALSE))</f>
        <v>SIZDIRMAZLIK TAMİR</v>
      </c>
      <c r="Z71" s="43">
        <v>120</v>
      </c>
      <c r="AA71" s="43">
        <v>12</v>
      </c>
      <c r="AB71" s="43">
        <v>7.5</v>
      </c>
      <c r="AC71" s="42">
        <f>IF(AA71=0," ",(VLOOKUP(AA71,PROTOKOL!$A$1:$E$29,2,FALSE))*AB71)</f>
        <v>78</v>
      </c>
      <c r="AD71" s="174">
        <f t="shared" si="2"/>
        <v>42</v>
      </c>
      <c r="AE71" s="211">
        <f>IF(AA71=0," ",VLOOKUP(AA71,PROTOKOL!$A:$E,5,FALSE))</f>
        <v>0.8561438988095238</v>
      </c>
      <c r="AF71" s="175" t="s">
        <v>133</v>
      </c>
      <c r="AG71" s="176">
        <f t="shared" si="46"/>
        <v>35.958043750000002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26"/>
        <v xml:space="preserve"> </v>
      </c>
      <c r="AP71" s="175">
        <f t="shared" si="48"/>
        <v>0</v>
      </c>
      <c r="AQ71" s="176" t="str">
        <f t="shared" si="49"/>
        <v xml:space="preserve"> </v>
      </c>
      <c r="AS71" s="172">
        <v>17</v>
      </c>
      <c r="AT71" s="224">
        <v>17</v>
      </c>
      <c r="AU71" s="173" t="str">
        <f>IF(AW71=0," ",VLOOKUP(AW71,PROTOKOL!$A:$F,6,FALSE))</f>
        <v>VAKUM TEST</v>
      </c>
      <c r="AV71" s="43">
        <v>231</v>
      </c>
      <c r="AW71" s="43">
        <v>4</v>
      </c>
      <c r="AX71" s="43">
        <v>7.5</v>
      </c>
      <c r="AY71" s="42">
        <f>IF(AW71=0," ",(VLOOKUP(AW71,PROTOKOL!$A$1:$E$29,2,FALSE))*AX71)</f>
        <v>150</v>
      </c>
      <c r="AZ71" s="174">
        <f t="shared" si="4"/>
        <v>81</v>
      </c>
      <c r="BA71" s="211">
        <f>IF(AW71=0," ",VLOOKUP(AW71,PROTOKOL!$A:$E,5,FALSE))</f>
        <v>0.44947554687499996</v>
      </c>
      <c r="BB71" s="175" t="s">
        <v>133</v>
      </c>
      <c r="BC71" s="176">
        <f t="shared" si="50"/>
        <v>36.407519296874995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27"/>
        <v xml:space="preserve"> </v>
      </c>
      <c r="BL71" s="175">
        <f t="shared" si="52"/>
        <v>0</v>
      </c>
      <c r="BM71" s="176" t="str">
        <f t="shared" si="53"/>
        <v xml:space="preserve"> </v>
      </c>
      <c r="BO71" s="172">
        <v>17</v>
      </c>
      <c r="BP71" s="224">
        <v>17</v>
      </c>
      <c r="BQ71" s="173" t="str">
        <f>IF(BS71=0," ",VLOOKUP(BS71,PROTOKOL!$A:$F,6,FALSE))</f>
        <v>WNZL. LAV. VE DUV. ASMA KLZ</v>
      </c>
      <c r="BR71" s="43">
        <v>201</v>
      </c>
      <c r="BS71" s="43">
        <v>1</v>
      </c>
      <c r="BT71" s="43">
        <v>7.5</v>
      </c>
      <c r="BU71" s="42">
        <f>IF(BS71=0," ",(VLOOKUP(BS71,PROTOKOL!$A$1:$E$29,2,FALSE))*BT71)</f>
        <v>144</v>
      </c>
      <c r="BV71" s="174">
        <f t="shared" si="6"/>
        <v>57</v>
      </c>
      <c r="BW71" s="211">
        <f>IF(BS71=0," ",VLOOKUP(BS71,PROTOKOL!$A:$E,5,FALSE))</f>
        <v>0.4731321546052632</v>
      </c>
      <c r="BX71" s="175" t="s">
        <v>133</v>
      </c>
      <c r="BY71" s="176">
        <f t="shared" si="54"/>
        <v>26.968532812500001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28"/>
        <v xml:space="preserve"> </v>
      </c>
      <c r="CH71" s="175">
        <f t="shared" si="56"/>
        <v>0</v>
      </c>
      <c r="CI71" s="176" t="str">
        <f t="shared" si="57"/>
        <v xml:space="preserve"> </v>
      </c>
      <c r="CK71" s="172">
        <v>17</v>
      </c>
      <c r="CL71" s="224">
        <v>17</v>
      </c>
      <c r="CM71" s="173" t="str">
        <f>IF(CO71=0," ",VLOOKUP(CO71,PROTOKOL!$A:$F,6,FALSE))</f>
        <v>PANTOGRAF LAVABO TAŞLAMA</v>
      </c>
      <c r="CN71" s="43">
        <v>80</v>
      </c>
      <c r="CO71" s="43">
        <v>9</v>
      </c>
      <c r="CP71" s="43">
        <v>6</v>
      </c>
      <c r="CQ71" s="42">
        <f>IF(CO71=0," ",(VLOOKUP(CO71,PROTOKOL!$A$1:$E$29,2,FALSE))*CP71)</f>
        <v>52</v>
      </c>
      <c r="CR71" s="174">
        <f t="shared" si="8"/>
        <v>28</v>
      </c>
      <c r="CS71" s="211">
        <f>IF(CO71=0," ",VLOOKUP(CO71,PROTOKOL!$A:$E,5,FALSE))</f>
        <v>1.0273726785714283</v>
      </c>
      <c r="CT71" s="175" t="s">
        <v>133</v>
      </c>
      <c r="CU71" s="176">
        <f t="shared" si="58"/>
        <v>28.766434999999994</v>
      </c>
      <c r="CV71" s="216" t="str">
        <f>IF(CX71=0," ",VLOOKUP(CX71,PROTOKOL!$A:$F,6,FALSE))</f>
        <v>DEPO ÜRÜN KONTROL</v>
      </c>
      <c r="CW71" s="43">
        <v>1</v>
      </c>
      <c r="CX71" s="43">
        <v>24</v>
      </c>
      <c r="CY71" s="43">
        <v>2.5</v>
      </c>
      <c r="CZ71" s="91">
        <f>IF(CX71=0," ",(VLOOKUP(CX71,PROTOKOL!$A$1:$E$29,2,FALSE))*CY71)</f>
        <v>0</v>
      </c>
      <c r="DA71" s="174">
        <f t="shared" si="9"/>
        <v>1</v>
      </c>
      <c r="DB71" s="175">
        <f>IF(CX71=0," ",VLOOKUP(CX71,PROTOKOL!$A:$E,5,FALSE))</f>
        <v>32.702203892228518</v>
      </c>
      <c r="DC71" s="211">
        <f>IF(CX71=0," ",(DA71*DB71))/7.5*2.5</f>
        <v>10.900734630742839</v>
      </c>
      <c r="DD71" s="175">
        <f t="shared" si="60"/>
        <v>5</v>
      </c>
      <c r="DE71" s="176">
        <f t="shared" si="61"/>
        <v>21.801469261485678</v>
      </c>
      <c r="DG71" s="172">
        <v>17</v>
      </c>
      <c r="DH71" s="224">
        <v>17</v>
      </c>
      <c r="DI71" s="173" t="str">
        <f>IF(DK71=0," ",VLOOKUP(DK71,PROTOKOL!$A:$F,6,FALSE))</f>
        <v>PANTOGRAF LAVABO TAŞLAMA</v>
      </c>
      <c r="DJ71" s="43">
        <v>101</v>
      </c>
      <c r="DK71" s="43">
        <v>9</v>
      </c>
      <c r="DL71" s="43">
        <v>7.5</v>
      </c>
      <c r="DM71" s="42">
        <f>IF(DK71=0," ",(VLOOKUP(DK71,PROTOKOL!$A$1:$E$29,2,FALSE))*DL71)</f>
        <v>65</v>
      </c>
      <c r="DN71" s="174">
        <f t="shared" si="10"/>
        <v>36</v>
      </c>
      <c r="DO71" s="211">
        <f>IF(DK71=0," ",VLOOKUP(DK71,PROTOKOL!$A:$E,5,FALSE))</f>
        <v>1.0273726785714283</v>
      </c>
      <c r="DP71" s="175" t="s">
        <v>133</v>
      </c>
      <c r="DQ71" s="176">
        <f t="shared" si="62"/>
        <v>36.985416428571419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30"/>
        <v xml:space="preserve"> </v>
      </c>
      <c r="DZ71" s="175">
        <f t="shared" si="64"/>
        <v>0</v>
      </c>
      <c r="EA71" s="176" t="str">
        <f t="shared" si="65"/>
        <v xml:space="preserve"> </v>
      </c>
      <c r="EC71" s="172">
        <v>17</v>
      </c>
      <c r="ED71" s="224">
        <v>17</v>
      </c>
      <c r="EE71" s="173" t="str">
        <f>IF(EG71=0," ",VLOOKUP(EG71,PROTOKOL!$A:$F,6,FALSE))</f>
        <v>SIZDIRMAZLIK TAMİR</v>
      </c>
      <c r="EF71" s="43">
        <v>100</v>
      </c>
      <c r="EG71" s="43">
        <v>12</v>
      </c>
      <c r="EH71" s="43">
        <v>6</v>
      </c>
      <c r="EI71" s="42">
        <f>IF(EG71=0," ",(VLOOKUP(EG71,PROTOKOL!$A$1:$E$29,2,FALSE))*EH71)</f>
        <v>62.400000000000006</v>
      </c>
      <c r="EJ71" s="174">
        <f t="shared" si="12"/>
        <v>37.599999999999994</v>
      </c>
      <c r="EK71" s="211">
        <f>IF(EG71=0," ",VLOOKUP(EG71,PROTOKOL!$A:$E,5,FALSE))</f>
        <v>0.8561438988095238</v>
      </c>
      <c r="EL71" s="175" t="s">
        <v>133</v>
      </c>
      <c r="EM71" s="176">
        <f t="shared" si="66"/>
        <v>32.19101059523809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31"/>
        <v xml:space="preserve"> </v>
      </c>
      <c r="EV71" s="175">
        <f t="shared" si="68"/>
        <v>0</v>
      </c>
      <c r="EW71" s="176" t="str">
        <f t="shared" si="69"/>
        <v xml:space="preserve"> </v>
      </c>
      <c r="EY71" s="172">
        <v>17</v>
      </c>
      <c r="EZ71" s="224">
        <v>17</v>
      </c>
      <c r="FA71" s="173" t="str">
        <f>IF(FC71=0," ",VLOOKUP(FC71,PROTOKOL!$A:$F,6,FALSE))</f>
        <v>VAKUM TEST</v>
      </c>
      <c r="FB71" s="43">
        <v>60</v>
      </c>
      <c r="FC71" s="43">
        <v>4</v>
      </c>
      <c r="FD71" s="43">
        <v>2</v>
      </c>
      <c r="FE71" s="42">
        <f>IF(FC71=0," ",(VLOOKUP(FC71,PROTOKOL!$A$1:$E$29,2,FALSE))*FD71)</f>
        <v>40</v>
      </c>
      <c r="FF71" s="174">
        <f t="shared" si="14"/>
        <v>20</v>
      </c>
      <c r="FG71" s="211">
        <f>IF(FC71=0," ",VLOOKUP(FC71,PROTOKOL!$A:$E,5,FALSE))</f>
        <v>0.44947554687499996</v>
      </c>
      <c r="FH71" s="175" t="s">
        <v>133</v>
      </c>
      <c r="FI71" s="176">
        <f t="shared" si="70"/>
        <v>8.9895109374999986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32"/>
        <v xml:space="preserve"> </v>
      </c>
      <c r="FR71" s="175">
        <f t="shared" si="72"/>
        <v>0</v>
      </c>
      <c r="FS71" s="176" t="str">
        <f t="shared" si="73"/>
        <v xml:space="preserve"> </v>
      </c>
      <c r="FU71" s="172">
        <v>17</v>
      </c>
      <c r="FV71" s="224">
        <v>17</v>
      </c>
      <c r="FW71" s="173" t="str">
        <f>IF(FY71=0," ",VLOOKUP(FY71,PROTOKOL!$A:$F,6,FALSE))</f>
        <v>SIZDIRMAZLIK TAMİR</v>
      </c>
      <c r="FX71" s="43">
        <v>120</v>
      </c>
      <c r="FY71" s="43">
        <v>12</v>
      </c>
      <c r="FZ71" s="43">
        <v>7.5</v>
      </c>
      <c r="GA71" s="42">
        <f>IF(FY71=0," ",(VLOOKUP(FY71,PROTOKOL!$A$1:$E$29,2,FALSE))*FZ71)</f>
        <v>78</v>
      </c>
      <c r="GB71" s="174">
        <f t="shared" si="16"/>
        <v>42</v>
      </c>
      <c r="GC71" s="211">
        <f>IF(FY71=0," ",VLOOKUP(FY71,PROTOKOL!$A:$E,5,FALSE))</f>
        <v>0.8561438988095238</v>
      </c>
      <c r="GD71" s="175" t="s">
        <v>133</v>
      </c>
      <c r="GE71" s="176">
        <f t="shared" si="74"/>
        <v>35.958043750000002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33"/>
        <v xml:space="preserve"> </v>
      </c>
      <c r="GN71" s="175">
        <f t="shared" si="76"/>
        <v>0</v>
      </c>
      <c r="GO71" s="176" t="str">
        <f t="shared" si="77"/>
        <v xml:space="preserve"> </v>
      </c>
      <c r="GQ71" s="172">
        <v>17</v>
      </c>
      <c r="GR71" s="224">
        <v>17</v>
      </c>
      <c r="GS71" s="173" t="str">
        <f>IF(GU71=0," ",VLOOKUP(GU71,PROTOKOL!$A:$F,6,FALSE))</f>
        <v>WNZL. LAV. VE DUV. ASMA KLZ</v>
      </c>
      <c r="GT71" s="43">
        <v>200</v>
      </c>
      <c r="GU71" s="43">
        <v>1</v>
      </c>
      <c r="GV71" s="43">
        <v>7.5</v>
      </c>
      <c r="GW71" s="42">
        <f>IF(GU71=0," ",(VLOOKUP(GU71,PROTOKOL!$A$1:$E$29,2,FALSE))*GV71)</f>
        <v>144</v>
      </c>
      <c r="GX71" s="174">
        <f t="shared" si="18"/>
        <v>56</v>
      </c>
      <c r="GY71" s="211">
        <f>IF(GU71=0," ",VLOOKUP(GU71,PROTOKOL!$A:$E,5,FALSE))</f>
        <v>0.4731321546052632</v>
      </c>
      <c r="GZ71" s="175" t="s">
        <v>133</v>
      </c>
      <c r="HA71" s="176">
        <f t="shared" si="78"/>
        <v>26.495400657894738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34"/>
        <v xml:space="preserve"> </v>
      </c>
      <c r="HJ71" s="175">
        <f t="shared" si="80"/>
        <v>0</v>
      </c>
      <c r="HK71" s="176" t="str">
        <f t="shared" si="81"/>
        <v xml:space="preserve"> </v>
      </c>
      <c r="HM71" s="172">
        <v>17</v>
      </c>
      <c r="HN71" s="224">
        <v>17</v>
      </c>
      <c r="HO71" s="173" t="str">
        <f>IF(HQ71=0," ",VLOOKUP(HQ71,PROTOKOL!$A:$F,6,FALSE))</f>
        <v>VAKUM TEST</v>
      </c>
      <c r="HP71" s="43">
        <v>225</v>
      </c>
      <c r="HQ71" s="43">
        <v>4</v>
      </c>
      <c r="HR71" s="43">
        <v>7.5</v>
      </c>
      <c r="HS71" s="42">
        <f>IF(HQ71=0," ",(VLOOKUP(HQ71,PROTOKOL!$A$1:$E$29,2,FALSE))*HR71)</f>
        <v>150</v>
      </c>
      <c r="HT71" s="174">
        <f t="shared" si="20"/>
        <v>75</v>
      </c>
      <c r="HU71" s="211">
        <f>IF(HQ71=0," ",VLOOKUP(HQ71,PROTOKOL!$A:$E,5,FALSE))</f>
        <v>0.44947554687499996</v>
      </c>
      <c r="HV71" s="175" t="s">
        <v>133</v>
      </c>
      <c r="HW71" s="176">
        <f t="shared" si="82"/>
        <v>33.710666015624994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35"/>
        <v xml:space="preserve"> </v>
      </c>
      <c r="IF71" s="175">
        <f t="shared" si="84"/>
        <v>0</v>
      </c>
      <c r="IG71" s="176" t="str">
        <f t="shared" si="85"/>
        <v xml:space="preserve"> </v>
      </c>
      <c r="II71" s="172">
        <v>17</v>
      </c>
      <c r="IJ71" s="224">
        <v>17</v>
      </c>
      <c r="IK71" s="173" t="str">
        <f>IF(IM71=0," ",VLOOKUP(IM71,PROTOKOL!$A:$F,6,FALSE))</f>
        <v>VAKUM TEST</v>
      </c>
      <c r="IL71" s="43">
        <v>135</v>
      </c>
      <c r="IM71" s="43">
        <v>4</v>
      </c>
      <c r="IN71" s="43">
        <v>5</v>
      </c>
      <c r="IO71" s="42">
        <f>IF(IM71=0," ",(VLOOKUP(IM71,PROTOKOL!$A$1:$E$29,2,FALSE))*IN71)</f>
        <v>100</v>
      </c>
      <c r="IP71" s="174">
        <f t="shared" si="22"/>
        <v>35</v>
      </c>
      <c r="IQ71" s="211">
        <f>IF(IM71=0," ",VLOOKUP(IM71,PROTOKOL!$A:$E,5,FALSE))</f>
        <v>0.44947554687499996</v>
      </c>
      <c r="IR71" s="175" t="s">
        <v>133</v>
      </c>
      <c r="IS71" s="176">
        <f t="shared" si="86"/>
        <v>15.731644140624999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36"/>
        <v xml:space="preserve"> </v>
      </c>
      <c r="JB71" s="175">
        <f t="shared" si="88"/>
        <v>0</v>
      </c>
      <c r="JC71" s="176" t="str">
        <f t="shared" si="89"/>
        <v xml:space="preserve"> </v>
      </c>
      <c r="JE71" s="172">
        <v>17</v>
      </c>
      <c r="JF71" s="224">
        <v>17</v>
      </c>
      <c r="JG71" s="173" t="str">
        <f>IF(JI71=0," ",VLOOKUP(JI71,PROTOKOL!$A:$F,6,FALSE))</f>
        <v>PANTOGRAF LAVABO TAŞLAMA</v>
      </c>
      <c r="JH71" s="43">
        <v>100</v>
      </c>
      <c r="JI71" s="43">
        <v>9</v>
      </c>
      <c r="JJ71" s="43">
        <v>7.5</v>
      </c>
      <c r="JK71" s="42">
        <f>IF(JI71=0," ",(VLOOKUP(JI71,PROTOKOL!$A$1:$E$29,2,FALSE))*JJ71)</f>
        <v>65</v>
      </c>
      <c r="JL71" s="174">
        <f t="shared" si="24"/>
        <v>35</v>
      </c>
      <c r="JM71" s="211">
        <f>IF(JI71=0," ",VLOOKUP(JI71,PROTOKOL!$A:$E,5,FALSE))</f>
        <v>1.0273726785714283</v>
      </c>
      <c r="JN71" s="175" t="s">
        <v>133</v>
      </c>
      <c r="JO71" s="176">
        <f t="shared" si="90"/>
        <v>35.958043749999995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37"/>
        <v xml:space="preserve"> </v>
      </c>
      <c r="JX71" s="175">
        <f t="shared" si="92"/>
        <v>0</v>
      </c>
      <c r="JY71" s="176" t="str">
        <f t="shared" si="93"/>
        <v xml:space="preserve"> </v>
      </c>
      <c r="KA71" s="172">
        <v>17</v>
      </c>
      <c r="KB71" s="224">
        <v>17</v>
      </c>
      <c r="KC71" s="173" t="s">
        <v>134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 t="s">
        <v>133</v>
      </c>
      <c r="KK71" s="176" t="str">
        <f t="shared" si="125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38"/>
        <v xml:space="preserve"> </v>
      </c>
      <c r="KT71" s="175">
        <f t="shared" si="95"/>
        <v>0</v>
      </c>
      <c r="KU71" s="176" t="str">
        <f t="shared" si="96"/>
        <v xml:space="preserve"> </v>
      </c>
      <c r="KW71" s="172">
        <v>17</v>
      </c>
      <c r="KX71" s="224">
        <v>17</v>
      </c>
      <c r="KY71" s="173" t="str">
        <f>IF(LA71=0," ",VLOOKUP(LA71,PROTOKOL!$A:$F,6,FALSE))</f>
        <v>VAKUM TEST</v>
      </c>
      <c r="KZ71" s="43">
        <v>231</v>
      </c>
      <c r="LA71" s="43">
        <v>4</v>
      </c>
      <c r="LB71" s="43">
        <v>7.5</v>
      </c>
      <c r="LC71" s="42">
        <f>IF(LA71=0," ",(VLOOKUP(LA71,PROTOKOL!$A$1:$E$29,2,FALSE))*LB71)</f>
        <v>150</v>
      </c>
      <c r="LD71" s="174">
        <f t="shared" si="28"/>
        <v>81</v>
      </c>
      <c r="LE71" s="211">
        <f>IF(LA71=0," ",VLOOKUP(LA71,PROTOKOL!$A:$E,5,FALSE))</f>
        <v>0.44947554687499996</v>
      </c>
      <c r="LF71" s="175" t="s">
        <v>133</v>
      </c>
      <c r="LG71" s="176">
        <f t="shared" si="97"/>
        <v>36.407519296874995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39"/>
        <v xml:space="preserve"> </v>
      </c>
      <c r="LP71" s="175">
        <f t="shared" si="99"/>
        <v>0</v>
      </c>
      <c r="LQ71" s="176" t="str">
        <f t="shared" si="100"/>
        <v xml:space="preserve"> </v>
      </c>
      <c r="LS71" s="172">
        <v>17</v>
      </c>
      <c r="LT71" s="224">
        <v>17</v>
      </c>
      <c r="LU71" s="173" t="str">
        <f>IF(LW71=0," ",VLOOKUP(LW71,PROTOKOL!$A:$F,6,FALSE))</f>
        <v>PANTOGRAF LAVABO TAŞLAMA</v>
      </c>
      <c r="LV71" s="43">
        <v>104</v>
      </c>
      <c r="LW71" s="43">
        <v>9</v>
      </c>
      <c r="LX71" s="43">
        <v>7.5</v>
      </c>
      <c r="LY71" s="42">
        <f>IF(LW71=0," ",(VLOOKUP(LW71,PROTOKOL!$A$1:$E$29,2,FALSE))*LX71)</f>
        <v>65</v>
      </c>
      <c r="LZ71" s="174">
        <f t="shared" si="30"/>
        <v>39</v>
      </c>
      <c r="MA71" s="211">
        <f>IF(LW71=0," ",VLOOKUP(LW71,PROTOKOL!$A:$E,5,FALSE))</f>
        <v>1.0273726785714283</v>
      </c>
      <c r="MB71" s="175" t="s">
        <v>133</v>
      </c>
      <c r="MC71" s="176">
        <f t="shared" si="101"/>
        <v>40.067534464285707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40"/>
        <v xml:space="preserve"> </v>
      </c>
      <c r="ML71" s="175">
        <f t="shared" si="103"/>
        <v>0</v>
      </c>
      <c r="MM71" s="176" t="str">
        <f t="shared" si="104"/>
        <v xml:space="preserve"> </v>
      </c>
      <c r="MO71" s="172">
        <v>17</v>
      </c>
      <c r="MP71" s="224">
        <v>17</v>
      </c>
      <c r="MQ71" s="173" t="s">
        <v>134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 t="s">
        <v>133</v>
      </c>
      <c r="MY71" s="176" t="str">
        <f t="shared" si="105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41"/>
        <v xml:space="preserve"> </v>
      </c>
      <c r="NH71" s="175">
        <f t="shared" si="107"/>
        <v>0</v>
      </c>
      <c r="NI71" s="176" t="str">
        <f t="shared" si="108"/>
        <v xml:space="preserve"> </v>
      </c>
      <c r="NK71" s="172">
        <v>17</v>
      </c>
      <c r="NL71" s="224">
        <v>17</v>
      </c>
      <c r="NM71" s="173" t="str">
        <f>IF(NO71=0," ",VLOOKUP(NO71,PROTOKOL!$A:$F,6,FALSE))</f>
        <v>WNZL. LAV. VE DUV. ASMA KLZ</v>
      </c>
      <c r="NN71" s="43">
        <v>221</v>
      </c>
      <c r="NO71" s="43">
        <v>1</v>
      </c>
      <c r="NP71" s="43">
        <v>7.5</v>
      </c>
      <c r="NQ71" s="42">
        <f>IF(NO71=0," ",(VLOOKUP(NO71,PROTOKOL!$A$1:$E$29,2,FALSE))*NP71)</f>
        <v>144</v>
      </c>
      <c r="NR71" s="174">
        <f t="shared" si="34"/>
        <v>77</v>
      </c>
      <c r="NS71" s="211">
        <f>IF(NO71=0," ",VLOOKUP(NO71,PROTOKOL!$A:$E,5,FALSE))</f>
        <v>0.4731321546052632</v>
      </c>
      <c r="NT71" s="175" t="s">
        <v>133</v>
      </c>
      <c r="NU71" s="176">
        <f t="shared" si="109"/>
        <v>36.431175904605269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42"/>
        <v xml:space="preserve"> </v>
      </c>
      <c r="OD71" s="175">
        <f t="shared" si="111"/>
        <v>0</v>
      </c>
      <c r="OE71" s="176" t="str">
        <f t="shared" si="112"/>
        <v xml:space="preserve"> </v>
      </c>
      <c r="OG71" s="172">
        <v>17</v>
      </c>
      <c r="OH71" s="224">
        <v>17</v>
      </c>
      <c r="OI71" s="173" t="str">
        <f>IF(OK71=0," ",VLOOKUP(OK71,PROTOKOL!$A:$F,6,FALSE))</f>
        <v>VAKUM TEST</v>
      </c>
      <c r="OJ71" s="43">
        <v>230</v>
      </c>
      <c r="OK71" s="43">
        <v>4</v>
      </c>
      <c r="OL71" s="43">
        <v>7.5</v>
      </c>
      <c r="OM71" s="42">
        <f>IF(OK71=0," ",(VLOOKUP(OK71,PROTOKOL!$A$1:$E$29,2,FALSE))*OL71)</f>
        <v>150</v>
      </c>
      <c r="ON71" s="174">
        <f t="shared" si="36"/>
        <v>80</v>
      </c>
      <c r="OO71" s="211">
        <f>IF(OK71=0," ",VLOOKUP(OK71,PROTOKOL!$A:$E,5,FALSE))</f>
        <v>0.44947554687499996</v>
      </c>
      <c r="OP71" s="175" t="s">
        <v>133</v>
      </c>
      <c r="OQ71" s="176">
        <f t="shared" si="113"/>
        <v>35.958043749999995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43"/>
        <v xml:space="preserve"> </v>
      </c>
      <c r="OZ71" s="175">
        <f t="shared" si="115"/>
        <v>0</v>
      </c>
      <c r="PA71" s="176" t="str">
        <f t="shared" si="116"/>
        <v xml:space="preserve"> </v>
      </c>
      <c r="PC71" s="172">
        <v>17</v>
      </c>
      <c r="PD71" s="224">
        <v>17</v>
      </c>
      <c r="PE71" s="173" t="str">
        <f>IF(PG71=0," ",VLOOKUP(PG71,PROTOKOL!$A:$F,6,FALSE))</f>
        <v>VAKUM TEST</v>
      </c>
      <c r="PF71" s="43">
        <v>230</v>
      </c>
      <c r="PG71" s="43">
        <v>4</v>
      </c>
      <c r="PH71" s="43">
        <v>7.5</v>
      </c>
      <c r="PI71" s="42">
        <f>IF(PG71=0," ",(VLOOKUP(PG71,PROTOKOL!$A$1:$E$29,2,FALSE))*PH71)</f>
        <v>150</v>
      </c>
      <c r="PJ71" s="174">
        <f t="shared" si="38"/>
        <v>80</v>
      </c>
      <c r="PK71" s="211">
        <f>IF(PG71=0," ",VLOOKUP(PG71,PROTOKOL!$A:$E,5,FALSE))</f>
        <v>0.44947554687499996</v>
      </c>
      <c r="PL71" s="175" t="s">
        <v>133</v>
      </c>
      <c r="PM71" s="176">
        <f t="shared" si="117"/>
        <v>35.958043749999995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44"/>
        <v xml:space="preserve"> </v>
      </c>
      <c r="PV71" s="175">
        <f t="shared" si="119"/>
        <v>0</v>
      </c>
      <c r="PW71" s="176" t="str">
        <f t="shared" si="120"/>
        <v xml:space="preserve"> </v>
      </c>
      <c r="PY71" s="172">
        <v>17</v>
      </c>
      <c r="PZ71" s="224">
        <v>17</v>
      </c>
      <c r="QA71" s="173" t="str">
        <f>IF(QC71=0," ",VLOOKUP(QC71,PROTOKOL!$A:$F,6,FALSE))</f>
        <v>PANTOGRAF LAVABO TAŞLAMA</v>
      </c>
      <c r="QB71" s="43">
        <v>110</v>
      </c>
      <c r="QC71" s="43">
        <v>9</v>
      </c>
      <c r="QD71" s="43">
        <v>7.5</v>
      </c>
      <c r="QE71" s="42">
        <f>IF(QC71=0," ",(VLOOKUP(QC71,PROTOKOL!$A$1:$E$29,2,FALSE))*QD71)</f>
        <v>65</v>
      </c>
      <c r="QF71" s="174">
        <f t="shared" si="40"/>
        <v>45</v>
      </c>
      <c r="QG71" s="211">
        <f>IF(QC71=0," ",VLOOKUP(QC71,PROTOKOL!$A:$E,5,FALSE))</f>
        <v>1.0273726785714283</v>
      </c>
      <c r="QH71" s="175" t="s">
        <v>133</v>
      </c>
      <c r="QI71" s="176">
        <f t="shared" si="121"/>
        <v>46.231770535714276</v>
      </c>
      <c r="QJ71" s="216" t="str">
        <f>IF(QL71=0," ",VLOOKUP(QL71,PROTOKOL!$A:$F,6,FALSE))</f>
        <v>DEPO ÜRÜN KONTROL</v>
      </c>
      <c r="QK71" s="43">
        <v>1</v>
      </c>
      <c r="QL71" s="43">
        <v>24</v>
      </c>
      <c r="QM71" s="43">
        <v>2.5</v>
      </c>
      <c r="QN71" s="91">
        <f>IF(QL71=0," ",(VLOOKUP(QL71,PROTOKOL!$A$1:$E$29,2,FALSE))*QM71)</f>
        <v>0</v>
      </c>
      <c r="QO71" s="174">
        <f t="shared" si="41"/>
        <v>1</v>
      </c>
      <c r="QP71" s="175">
        <f>IF(QL71=0," ",VLOOKUP(QL71,PROTOKOL!$A:$E,5,FALSE))</f>
        <v>32.702203892228518</v>
      </c>
      <c r="QQ71" s="211">
        <f>IF(QL71=0," ",(QO71*QP71))/7.5*2.5</f>
        <v>10.900734630742839</v>
      </c>
      <c r="QR71" s="175">
        <f t="shared" si="123"/>
        <v>5</v>
      </c>
      <c r="QS71" s="176">
        <f t="shared" si="124"/>
        <v>21.801469261485678</v>
      </c>
    </row>
    <row r="72" spans="1:461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46">IF(D72=0," ",D72-G72)</f>
        <v xml:space="preserve"> </v>
      </c>
      <c r="I72" s="211" t="str">
        <f>IF(E72=0," ",VLOOKUP(E72,PROTOKOL!$A:$E,5,FALSE))</f>
        <v xml:space="preserve"> </v>
      </c>
      <c r="J72" s="175" t="s">
        <v>133</v>
      </c>
      <c r="K72" s="176" t="str">
        <f t="shared" si="42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47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3"/>
        <v xml:space="preserve"> </v>
      </c>
      <c r="T72" s="175">
        <f t="shared" si="44"/>
        <v>0</v>
      </c>
      <c r="U72" s="176" t="str">
        <f t="shared" si="45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48">IF(Z72=0," ",Z72-AC72)</f>
        <v xml:space="preserve"> </v>
      </c>
      <c r="AE72" s="211" t="str">
        <f>IF(AA72=0," ",VLOOKUP(AA72,PROTOKOL!$A:$E,5,FALSE))</f>
        <v xml:space="preserve"> </v>
      </c>
      <c r="AF72" s="175" t="s">
        <v>133</v>
      </c>
      <c r="AG72" s="176" t="str">
        <f t="shared" si="46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49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26"/>
        <v xml:space="preserve"> </v>
      </c>
      <c r="AP72" s="175">
        <f t="shared" si="48"/>
        <v>0</v>
      </c>
      <c r="AQ72" s="176" t="str">
        <f t="shared" si="49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50">IF(AV72=0," ",AV72-AY72)</f>
        <v xml:space="preserve"> </v>
      </c>
      <c r="BA72" s="211" t="str">
        <f>IF(AW72=0," ",VLOOKUP(AW72,PROTOKOL!$A:$E,5,FALSE))</f>
        <v xml:space="preserve"> </v>
      </c>
      <c r="BB72" s="175" t="s">
        <v>133</v>
      </c>
      <c r="BC72" s="176" t="str">
        <f t="shared" si="50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51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27"/>
        <v xml:space="preserve"> </v>
      </c>
      <c r="BL72" s="175">
        <f t="shared" si="52"/>
        <v>0</v>
      </c>
      <c r="BM72" s="176" t="str">
        <f t="shared" si="53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52">IF(BR72=0," ",BR72-BU72)</f>
        <v xml:space="preserve"> </v>
      </c>
      <c r="BW72" s="211" t="str">
        <f>IF(BS72=0," ",VLOOKUP(BS72,PROTOKOL!$A:$E,5,FALSE))</f>
        <v xml:space="preserve"> </v>
      </c>
      <c r="BX72" s="175" t="s">
        <v>133</v>
      </c>
      <c r="BY72" s="176" t="str">
        <f t="shared" si="54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53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28"/>
        <v xml:space="preserve"> </v>
      </c>
      <c r="CH72" s="175">
        <f t="shared" si="56"/>
        <v>0</v>
      </c>
      <c r="CI72" s="176" t="str">
        <f t="shared" si="57"/>
        <v xml:space="preserve"> </v>
      </c>
      <c r="CK72" s="172">
        <v>17</v>
      </c>
      <c r="CL72" s="225"/>
      <c r="CM72" s="173" t="str">
        <f>IF(CO72=0," ",VLOOKUP(CO72,PROTOKOL!$A:$F,6,FALSE))</f>
        <v>DEPO ÜRÜN KONTROL</v>
      </c>
      <c r="CN72" s="43">
        <v>1</v>
      </c>
      <c r="CO72" s="43">
        <v>24</v>
      </c>
      <c r="CP72" s="43">
        <v>1.5</v>
      </c>
      <c r="CQ72" s="42">
        <f>IF(CO72=0," ",(VLOOKUP(CO72,PROTOKOL!$A$1:$E$29,2,FALSE))*CP72)</f>
        <v>0</v>
      </c>
      <c r="CR72" s="174">
        <f t="shared" ref="CR72:CR100" si="154">IF(CN72=0," ",CN72-CQ72)</f>
        <v>1</v>
      </c>
      <c r="CS72" s="211">
        <f>IF(CO72=0," ",VLOOKUP(CO72,PROTOKOL!$A:$E,5,FALSE))</f>
        <v>32.702203892228518</v>
      </c>
      <c r="CT72" s="175" t="s">
        <v>133</v>
      </c>
      <c r="CU72" s="176">
        <f>IF(CO72=0," ",(CS72*CR72))/7.5*1.5</f>
        <v>6.5404407784457028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55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29"/>
        <v xml:space="preserve"> </v>
      </c>
      <c r="DD72" s="175">
        <f t="shared" si="60"/>
        <v>0</v>
      </c>
      <c r="DE72" s="176" t="str">
        <f t="shared" si="61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56">IF(DJ72=0," ",DJ72-DM72)</f>
        <v xml:space="preserve"> </v>
      </c>
      <c r="DO72" s="211" t="str">
        <f>IF(DK72=0," ",VLOOKUP(DK72,PROTOKOL!$A:$E,5,FALSE))</f>
        <v xml:space="preserve"> </v>
      </c>
      <c r="DP72" s="175" t="s">
        <v>133</v>
      </c>
      <c r="DQ72" s="176" t="str">
        <f t="shared" si="62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57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30"/>
        <v xml:space="preserve"> </v>
      </c>
      <c r="DZ72" s="175">
        <f t="shared" si="64"/>
        <v>0</v>
      </c>
      <c r="EA72" s="176" t="str">
        <f t="shared" si="65"/>
        <v xml:space="preserve"> </v>
      </c>
      <c r="EC72" s="172">
        <v>17</v>
      </c>
      <c r="ED72" s="225"/>
      <c r="EE72" s="173" t="str">
        <f>IF(EG72=0," ",VLOOKUP(EG72,PROTOKOL!$A:$F,6,FALSE))</f>
        <v>ÜRÜN KONTROL</v>
      </c>
      <c r="EF72" s="43">
        <v>1</v>
      </c>
      <c r="EG72" s="43">
        <v>20</v>
      </c>
      <c r="EH72" s="43">
        <v>1.5</v>
      </c>
      <c r="EI72" s="42">
        <f>IF(EG72=0," ",(VLOOKUP(EG72,PROTOKOL!$A$1:$E$29,2,FALSE))*EH72)</f>
        <v>0</v>
      </c>
      <c r="EJ72" s="174">
        <f t="shared" ref="EJ72:EJ100" si="158">IF(EF72=0," ",EF72-EI72)</f>
        <v>1</v>
      </c>
      <c r="EK72" s="211">
        <f>IF(EG72=0," ",VLOOKUP(EG72,PROTOKOL!$A:$E,5,FALSE))</f>
        <v>32.702203892228518</v>
      </c>
      <c r="EL72" s="175" t="s">
        <v>133</v>
      </c>
      <c r="EM72" s="176">
        <f>IF(EG72=0," ",(EK72*EJ72))/7.5*1.5</f>
        <v>6.5404407784457028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59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31"/>
        <v xml:space="preserve"> </v>
      </c>
      <c r="EV72" s="175">
        <f t="shared" si="68"/>
        <v>0</v>
      </c>
      <c r="EW72" s="176" t="str">
        <f t="shared" si="69"/>
        <v xml:space="preserve"> </v>
      </c>
      <c r="EY72" s="172">
        <v>17</v>
      </c>
      <c r="EZ72" s="225"/>
      <c r="FA72" s="173" t="str">
        <f>IF(FC72=0," ",VLOOKUP(FC72,PROTOKOL!$A:$F,6,FALSE))</f>
        <v>PERDE KESME SULU SİST.</v>
      </c>
      <c r="FB72" s="43">
        <v>30</v>
      </c>
      <c r="FC72" s="43">
        <v>8</v>
      </c>
      <c r="FD72" s="43">
        <v>1.5</v>
      </c>
      <c r="FE72" s="42">
        <f>IF(FC72=0," ",(VLOOKUP(FC72,PROTOKOL!$A$1:$E$29,2,FALSE))*FD72)</f>
        <v>19.600000000000001</v>
      </c>
      <c r="FF72" s="174">
        <f t="shared" ref="FF72:FF100" si="160">IF(FB72=0," ",FB72-FE72)</f>
        <v>10.399999999999999</v>
      </c>
      <c r="FG72" s="211">
        <f>IF(FC72=0," ",VLOOKUP(FC72,PROTOKOL!$A:$E,5,FALSE))</f>
        <v>0.69150084134615386</v>
      </c>
      <c r="FH72" s="175" t="s">
        <v>133</v>
      </c>
      <c r="FI72" s="176">
        <f t="shared" si="70"/>
        <v>7.1916087499999994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61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32"/>
        <v xml:space="preserve"> </v>
      </c>
      <c r="FR72" s="175">
        <f t="shared" si="72"/>
        <v>0</v>
      </c>
      <c r="FS72" s="176" t="str">
        <f t="shared" si="73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62">IF(FX72=0," ",FX72-GA72)</f>
        <v xml:space="preserve"> </v>
      </c>
      <c r="GC72" s="211" t="str">
        <f>IF(FY72=0," ",VLOOKUP(FY72,PROTOKOL!$A:$E,5,FALSE))</f>
        <v xml:space="preserve"> </v>
      </c>
      <c r="GD72" s="175" t="s">
        <v>133</v>
      </c>
      <c r="GE72" s="176" t="str">
        <f t="shared" si="74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63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33"/>
        <v xml:space="preserve"> </v>
      </c>
      <c r="GN72" s="175">
        <f t="shared" si="76"/>
        <v>0</v>
      </c>
      <c r="GO72" s="176" t="str">
        <f t="shared" si="77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64">IF(GT72=0," ",GT72-GW72)</f>
        <v xml:space="preserve"> </v>
      </c>
      <c r="GY72" s="211" t="str">
        <f>IF(GU72=0," ",VLOOKUP(GU72,PROTOKOL!$A:$E,5,FALSE))</f>
        <v xml:space="preserve"> </v>
      </c>
      <c r="GZ72" s="175" t="s">
        <v>133</v>
      </c>
      <c r="HA72" s="176" t="str">
        <f t="shared" si="78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65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34"/>
        <v xml:space="preserve"> </v>
      </c>
      <c r="HJ72" s="175">
        <f t="shared" si="80"/>
        <v>0</v>
      </c>
      <c r="HK72" s="176" t="str">
        <f t="shared" si="81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66">IF(HP72=0," ",HP72-HS72)</f>
        <v xml:space="preserve"> </v>
      </c>
      <c r="HU72" s="211" t="str">
        <f>IF(HQ72=0," ",VLOOKUP(HQ72,PROTOKOL!$A:$E,5,FALSE))</f>
        <v xml:space="preserve"> </v>
      </c>
      <c r="HV72" s="175" t="s">
        <v>133</v>
      </c>
      <c r="HW72" s="176" t="str">
        <f t="shared" si="82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67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35"/>
        <v xml:space="preserve"> </v>
      </c>
      <c r="IF72" s="175">
        <f t="shared" si="84"/>
        <v>0</v>
      </c>
      <c r="IG72" s="176" t="str">
        <f t="shared" si="85"/>
        <v xml:space="preserve"> </v>
      </c>
      <c r="II72" s="172">
        <v>17</v>
      </c>
      <c r="IJ72" s="225"/>
      <c r="IK72" s="173" t="str">
        <f>IF(IM72=0," ",VLOOKUP(IM72,PROTOKOL!$A:$F,6,FALSE))</f>
        <v>PERDE KESME SULU SİST.</v>
      </c>
      <c r="IL72" s="43">
        <v>23</v>
      </c>
      <c r="IM72" s="43">
        <v>8</v>
      </c>
      <c r="IN72" s="43">
        <v>1</v>
      </c>
      <c r="IO72" s="42">
        <f>IF(IM72=0," ",(VLOOKUP(IM72,PROTOKOL!$A$1:$E$29,2,FALSE))*IN72)</f>
        <v>13.066666666666666</v>
      </c>
      <c r="IP72" s="174">
        <f t="shared" ref="IP72:IP100" si="168">IF(IL72=0," ",IL72-IO72)</f>
        <v>9.9333333333333336</v>
      </c>
      <c r="IQ72" s="211">
        <f>IF(IM72=0," ",VLOOKUP(IM72,PROTOKOL!$A:$E,5,FALSE))</f>
        <v>0.69150084134615386</v>
      </c>
      <c r="IR72" s="175" t="s">
        <v>133</v>
      </c>
      <c r="IS72" s="176">
        <f t="shared" si="86"/>
        <v>6.8689083573717955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69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36"/>
        <v xml:space="preserve"> </v>
      </c>
      <c r="JB72" s="175">
        <f t="shared" si="88"/>
        <v>0</v>
      </c>
      <c r="JC72" s="176" t="str">
        <f t="shared" si="89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70">IF(JH72=0," ",JH72-JK72)</f>
        <v xml:space="preserve"> </v>
      </c>
      <c r="JM72" s="211" t="str">
        <f>IF(JI72=0," ",VLOOKUP(JI72,PROTOKOL!$A:$E,5,FALSE))</f>
        <v xml:space="preserve"> </v>
      </c>
      <c r="JN72" s="175" t="s">
        <v>133</v>
      </c>
      <c r="JO72" s="176" t="str">
        <f t="shared" si="90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71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37"/>
        <v xml:space="preserve"> </v>
      </c>
      <c r="JX72" s="175">
        <f t="shared" si="92"/>
        <v>0</v>
      </c>
      <c r="JY72" s="176" t="str">
        <f t="shared" si="93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72">IF(KD72=0," ",KD72-KG72)</f>
        <v xml:space="preserve"> </v>
      </c>
      <c r="KI72" s="211" t="str">
        <f>IF(KE72=0," ",VLOOKUP(KE72,PROTOKOL!$A:$E,5,FALSE))</f>
        <v xml:space="preserve"> </v>
      </c>
      <c r="KJ72" s="175" t="s">
        <v>133</v>
      </c>
      <c r="KK72" s="176" t="str">
        <f t="shared" si="125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73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38"/>
        <v xml:space="preserve"> </v>
      </c>
      <c r="KT72" s="175">
        <f t="shared" si="95"/>
        <v>0</v>
      </c>
      <c r="KU72" s="176" t="str">
        <f t="shared" si="96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74">IF(KZ72=0," ",KZ72-LC72)</f>
        <v xml:space="preserve"> </v>
      </c>
      <c r="LE72" s="211" t="str">
        <f>IF(LA72=0," ",VLOOKUP(LA72,PROTOKOL!$A:$E,5,FALSE))</f>
        <v xml:space="preserve"> </v>
      </c>
      <c r="LF72" s="175" t="s">
        <v>133</v>
      </c>
      <c r="LG72" s="176" t="str">
        <f t="shared" si="97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75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39"/>
        <v xml:space="preserve"> </v>
      </c>
      <c r="LP72" s="175">
        <f t="shared" si="99"/>
        <v>0</v>
      </c>
      <c r="LQ72" s="176" t="str">
        <f t="shared" si="100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76">IF(LV72=0," ",LV72-LY72)</f>
        <v xml:space="preserve"> </v>
      </c>
      <c r="MA72" s="211" t="str">
        <f>IF(LW72=0," ",VLOOKUP(LW72,PROTOKOL!$A:$E,5,FALSE))</f>
        <v xml:space="preserve"> </v>
      </c>
      <c r="MB72" s="175" t="s">
        <v>133</v>
      </c>
      <c r="MC72" s="176" t="str">
        <f t="shared" si="101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77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40"/>
        <v xml:space="preserve"> </v>
      </c>
      <c r="ML72" s="175">
        <f t="shared" si="103"/>
        <v>0</v>
      </c>
      <c r="MM72" s="176" t="str">
        <f t="shared" si="104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78">IF(MR72=0," ",MR72-MU72)</f>
        <v xml:space="preserve"> </v>
      </c>
      <c r="MW72" s="211" t="str">
        <f>IF(MS72=0," ",VLOOKUP(MS72,PROTOKOL!$A:$E,5,FALSE))</f>
        <v xml:space="preserve"> </v>
      </c>
      <c r="MX72" s="175" t="s">
        <v>133</v>
      </c>
      <c r="MY72" s="176" t="str">
        <f t="shared" si="105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79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41"/>
        <v xml:space="preserve"> </v>
      </c>
      <c r="NH72" s="175">
        <f t="shared" si="107"/>
        <v>0</v>
      </c>
      <c r="NI72" s="176" t="str">
        <f t="shared" si="108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80">IF(NN72=0," ",NN72-NQ72)</f>
        <v xml:space="preserve"> </v>
      </c>
      <c r="NS72" s="211" t="str">
        <f>IF(NO72=0," ",VLOOKUP(NO72,PROTOKOL!$A:$E,5,FALSE))</f>
        <v xml:space="preserve"> </v>
      </c>
      <c r="NT72" s="175" t="s">
        <v>133</v>
      </c>
      <c r="NU72" s="176" t="str">
        <f t="shared" si="109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81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42"/>
        <v xml:space="preserve"> </v>
      </c>
      <c r="OD72" s="175">
        <f t="shared" si="111"/>
        <v>0</v>
      </c>
      <c r="OE72" s="176" t="str">
        <f t="shared" si="112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82">IF(OJ72=0," ",OJ72-OM72)</f>
        <v xml:space="preserve"> </v>
      </c>
      <c r="OO72" s="211" t="str">
        <f>IF(OK72=0," ",VLOOKUP(OK72,PROTOKOL!$A:$E,5,FALSE))</f>
        <v xml:space="preserve"> </v>
      </c>
      <c r="OP72" s="175" t="s">
        <v>133</v>
      </c>
      <c r="OQ72" s="176" t="str">
        <f t="shared" si="113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83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43"/>
        <v xml:space="preserve"> </v>
      </c>
      <c r="OZ72" s="175">
        <f t="shared" si="115"/>
        <v>0</v>
      </c>
      <c r="PA72" s="176" t="str">
        <f t="shared" si="116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84">IF(PF72=0," ",PF72-PI72)</f>
        <v xml:space="preserve"> </v>
      </c>
      <c r="PK72" s="211" t="str">
        <f>IF(PG72=0," ",VLOOKUP(PG72,PROTOKOL!$A:$E,5,FALSE))</f>
        <v xml:space="preserve"> </v>
      </c>
      <c r="PL72" s="175" t="s">
        <v>133</v>
      </c>
      <c r="PM72" s="176" t="str">
        <f t="shared" si="117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85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44"/>
        <v xml:space="preserve"> </v>
      </c>
      <c r="PV72" s="175">
        <f t="shared" si="119"/>
        <v>0</v>
      </c>
      <c r="PW72" s="176" t="str">
        <f t="shared" si="120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186">IF(QB72=0," ",QB72-QE72)</f>
        <v xml:space="preserve"> </v>
      </c>
      <c r="QG72" s="211" t="str">
        <f>IF(QC72=0," ",VLOOKUP(QC72,PROTOKOL!$A:$E,5,FALSE))</f>
        <v xml:space="preserve"> </v>
      </c>
      <c r="QH72" s="175" t="s">
        <v>133</v>
      </c>
      <c r="QI72" s="176" t="str">
        <f t="shared" si="121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187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45"/>
        <v xml:space="preserve"> </v>
      </c>
      <c r="QR72" s="175">
        <f t="shared" si="123"/>
        <v>0</v>
      </c>
      <c r="QS72" s="176" t="str">
        <f t="shared" si="124"/>
        <v xml:space="preserve"> </v>
      </c>
    </row>
    <row r="73" spans="1:461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46"/>
        <v xml:space="preserve"> </v>
      </c>
      <c r="I73" s="211" t="str">
        <f>IF(E73=0," ",VLOOKUP(E73,PROTOKOL!$A:$E,5,FALSE))</f>
        <v xml:space="preserve"> </v>
      </c>
      <c r="J73" s="175" t="s">
        <v>133</v>
      </c>
      <c r="K73" s="176" t="str">
        <f t="shared" ref="K73:K100" si="188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47"/>
        <v xml:space="preserve"> </v>
      </c>
      <c r="R73" s="175" t="str">
        <f>IF(N73=0," ",VLOOKUP(N73,PROTOKOL!$A:$E,5,FALSE))</f>
        <v xml:space="preserve"> </v>
      </c>
      <c r="S73" s="211" t="str">
        <f t="shared" ref="S73:S100" si="189">IF(N73=0," ",(Q73*R73))</f>
        <v xml:space="preserve"> </v>
      </c>
      <c r="T73" s="175">
        <f t="shared" ref="T73:T101" si="190">O73*2</f>
        <v>0</v>
      </c>
      <c r="U73" s="176" t="str">
        <f t="shared" ref="U73:U100" si="191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48"/>
        <v xml:space="preserve"> </v>
      </c>
      <c r="AE73" s="211" t="str">
        <f>IF(AA73=0," ",VLOOKUP(AA73,PROTOKOL!$A:$E,5,FALSE))</f>
        <v xml:space="preserve"> </v>
      </c>
      <c r="AF73" s="175" t="s">
        <v>133</v>
      </c>
      <c r="AG73" s="176" t="str">
        <f t="shared" ref="AG73:AG100" si="192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49"/>
        <v xml:space="preserve"> </v>
      </c>
      <c r="AN73" s="175" t="str">
        <f>IF(AJ73=0," ",VLOOKUP(AJ73,PROTOKOL!$A:$E,5,FALSE))</f>
        <v xml:space="preserve"> </v>
      </c>
      <c r="AO73" s="211" t="str">
        <f t="shared" si="126"/>
        <v xml:space="preserve"> </v>
      </c>
      <c r="AP73" s="175">
        <f t="shared" ref="AP73:AP101" si="193">AK73*2</f>
        <v>0</v>
      </c>
      <c r="AQ73" s="176" t="str">
        <f t="shared" ref="AQ73:AQ100" si="194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50"/>
        <v xml:space="preserve"> </v>
      </c>
      <c r="BA73" s="211" t="str">
        <f>IF(AW73=0," ",VLOOKUP(AW73,PROTOKOL!$A:$E,5,FALSE))</f>
        <v xml:space="preserve"> </v>
      </c>
      <c r="BB73" s="175" t="s">
        <v>133</v>
      </c>
      <c r="BC73" s="176" t="str">
        <f t="shared" ref="BC73:BC100" si="195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51"/>
        <v xml:space="preserve"> </v>
      </c>
      <c r="BJ73" s="175" t="str">
        <f>IF(BF73=0," ",VLOOKUP(BF73,PROTOKOL!$A:$E,5,FALSE))</f>
        <v xml:space="preserve"> </v>
      </c>
      <c r="BK73" s="211" t="str">
        <f t="shared" si="127"/>
        <v xml:space="preserve"> </v>
      </c>
      <c r="BL73" s="175">
        <f t="shared" ref="BL73:BL101" si="196">BG73*2</f>
        <v>0</v>
      </c>
      <c r="BM73" s="176" t="str">
        <f t="shared" ref="BM73:BM100" si="197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52"/>
        <v xml:space="preserve"> </v>
      </c>
      <c r="BW73" s="211" t="str">
        <f>IF(BS73=0," ",VLOOKUP(BS73,PROTOKOL!$A:$E,5,FALSE))</f>
        <v xml:space="preserve"> </v>
      </c>
      <c r="BX73" s="175" t="s">
        <v>133</v>
      </c>
      <c r="BY73" s="176" t="str">
        <f t="shared" ref="BY73:BY100" si="198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53"/>
        <v xml:space="preserve"> </v>
      </c>
      <c r="CF73" s="175" t="str">
        <f>IF(CB73=0," ",VLOOKUP(CB73,PROTOKOL!$A:$E,5,FALSE))</f>
        <v xml:space="preserve"> </v>
      </c>
      <c r="CG73" s="211" t="str">
        <f t="shared" si="128"/>
        <v xml:space="preserve"> </v>
      </c>
      <c r="CH73" s="175">
        <f t="shared" ref="CH73:CH101" si="199">CC73*2</f>
        <v>0</v>
      </c>
      <c r="CI73" s="176" t="str">
        <f t="shared" ref="CI73:CI100" si="200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54"/>
        <v xml:space="preserve"> </v>
      </c>
      <c r="CS73" s="211" t="str">
        <f>IF(CO73=0," ",VLOOKUP(CO73,PROTOKOL!$A:$E,5,FALSE))</f>
        <v xml:space="preserve"> </v>
      </c>
      <c r="CT73" s="175" t="s">
        <v>133</v>
      </c>
      <c r="CU73" s="176" t="str">
        <f t="shared" ref="CU73:CU100" si="201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55"/>
        <v xml:space="preserve"> </v>
      </c>
      <c r="DB73" s="175" t="str">
        <f>IF(CX73=0," ",VLOOKUP(CX73,PROTOKOL!$A:$E,5,FALSE))</f>
        <v xml:space="preserve"> </v>
      </c>
      <c r="DC73" s="211" t="str">
        <f t="shared" si="129"/>
        <v xml:space="preserve"> </v>
      </c>
      <c r="DD73" s="175">
        <f t="shared" ref="DD73:DD101" si="202">CY73*2</f>
        <v>0</v>
      </c>
      <c r="DE73" s="176" t="str">
        <f t="shared" ref="DE73:DE100" si="203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56"/>
        <v xml:space="preserve"> </v>
      </c>
      <c r="DO73" s="211" t="str">
        <f>IF(DK73=0," ",VLOOKUP(DK73,PROTOKOL!$A:$E,5,FALSE))</f>
        <v xml:space="preserve"> </v>
      </c>
      <c r="DP73" s="175" t="s">
        <v>133</v>
      </c>
      <c r="DQ73" s="176" t="str">
        <f t="shared" ref="DQ73:DQ100" si="204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57"/>
        <v xml:space="preserve"> </v>
      </c>
      <c r="DX73" s="175" t="str">
        <f>IF(DT73=0," ",VLOOKUP(DT73,PROTOKOL!$A:$E,5,FALSE))</f>
        <v xml:space="preserve"> </v>
      </c>
      <c r="DY73" s="211" t="str">
        <f t="shared" si="130"/>
        <v xml:space="preserve"> </v>
      </c>
      <c r="DZ73" s="175">
        <f t="shared" ref="DZ73:DZ101" si="205">DU73*2</f>
        <v>0</v>
      </c>
      <c r="EA73" s="176" t="str">
        <f t="shared" ref="EA73:EA100" si="206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58"/>
        <v xml:space="preserve"> </v>
      </c>
      <c r="EK73" s="211" t="str">
        <f>IF(EG73=0," ",VLOOKUP(EG73,PROTOKOL!$A:$E,5,FALSE))</f>
        <v xml:space="preserve"> </v>
      </c>
      <c r="EL73" s="175" t="s">
        <v>133</v>
      </c>
      <c r="EM73" s="176" t="str">
        <f t="shared" ref="EM73:EM100" si="207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59"/>
        <v xml:space="preserve"> </v>
      </c>
      <c r="ET73" s="175" t="str">
        <f>IF(EP73=0," ",VLOOKUP(EP73,PROTOKOL!$A:$E,5,FALSE))</f>
        <v xml:space="preserve"> </v>
      </c>
      <c r="EU73" s="211" t="str">
        <f t="shared" si="131"/>
        <v xml:space="preserve"> </v>
      </c>
      <c r="EV73" s="175">
        <f t="shared" ref="EV73:EV101" si="208">EQ73*2</f>
        <v>0</v>
      </c>
      <c r="EW73" s="176" t="str">
        <f t="shared" ref="EW73:EW100" si="209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>KOKU TESTİ</v>
      </c>
      <c r="FB73" s="43">
        <v>1</v>
      </c>
      <c r="FC73" s="43">
        <v>17</v>
      </c>
      <c r="FD73" s="43">
        <v>4</v>
      </c>
      <c r="FE73" s="42">
        <f>IF(FC73=0," ",(VLOOKUP(FC73,PROTOKOL!$A$1:$E$29,2,FALSE))*FD73)</f>
        <v>0</v>
      </c>
      <c r="FF73" s="174">
        <f t="shared" si="160"/>
        <v>1</v>
      </c>
      <c r="FG73" s="211">
        <f>IF(FC73=0," ",VLOOKUP(FC73,PROTOKOL!$A:$E,5,FALSE))</f>
        <v>36.335782102476131</v>
      </c>
      <c r="FH73" s="175" t="s">
        <v>133</v>
      </c>
      <c r="FI73" s="176">
        <f>IF(FC73=0," ",(FG73*FF73))/7.5*4</f>
        <v>19.37908378798727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61"/>
        <v xml:space="preserve"> </v>
      </c>
      <c r="FP73" s="175" t="str">
        <f>IF(FL73=0," ",VLOOKUP(FL73,PROTOKOL!$A:$E,5,FALSE))</f>
        <v xml:space="preserve"> </v>
      </c>
      <c r="FQ73" s="211" t="str">
        <f t="shared" si="132"/>
        <v xml:space="preserve"> </v>
      </c>
      <c r="FR73" s="175">
        <f t="shared" ref="FR73:FR101" si="210">FM73*2</f>
        <v>0</v>
      </c>
      <c r="FS73" s="176" t="str">
        <f t="shared" ref="FS73:FS100" si="211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62"/>
        <v xml:space="preserve"> </v>
      </c>
      <c r="GC73" s="211" t="str">
        <f>IF(FY73=0," ",VLOOKUP(FY73,PROTOKOL!$A:$E,5,FALSE))</f>
        <v xml:space="preserve"> </v>
      </c>
      <c r="GD73" s="175" t="s">
        <v>133</v>
      </c>
      <c r="GE73" s="176" t="str">
        <f t="shared" ref="GE73:GE100" si="212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63"/>
        <v xml:space="preserve"> </v>
      </c>
      <c r="GL73" s="175" t="str">
        <f>IF(GH73=0," ",VLOOKUP(GH73,PROTOKOL!$A:$E,5,FALSE))</f>
        <v xml:space="preserve"> </v>
      </c>
      <c r="GM73" s="211" t="str">
        <f t="shared" si="133"/>
        <v xml:space="preserve"> </v>
      </c>
      <c r="GN73" s="175">
        <f t="shared" ref="GN73:GN101" si="213">GI73*2</f>
        <v>0</v>
      </c>
      <c r="GO73" s="176" t="str">
        <f t="shared" ref="GO73:GO100" si="214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64"/>
        <v xml:space="preserve"> </v>
      </c>
      <c r="GY73" s="211" t="str">
        <f>IF(GU73=0," ",VLOOKUP(GU73,PROTOKOL!$A:$E,5,FALSE))</f>
        <v xml:space="preserve"> </v>
      </c>
      <c r="GZ73" s="175" t="s">
        <v>133</v>
      </c>
      <c r="HA73" s="176" t="str">
        <f t="shared" ref="HA73:HA100" si="215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65"/>
        <v xml:space="preserve"> </v>
      </c>
      <c r="HH73" s="175" t="str">
        <f>IF(HD73=0," ",VLOOKUP(HD73,PROTOKOL!$A:$E,5,FALSE))</f>
        <v xml:space="preserve"> </v>
      </c>
      <c r="HI73" s="211" t="str">
        <f t="shared" si="134"/>
        <v xml:space="preserve"> </v>
      </c>
      <c r="HJ73" s="175">
        <f t="shared" ref="HJ73:HJ101" si="216">HE73*2</f>
        <v>0</v>
      </c>
      <c r="HK73" s="176" t="str">
        <f t="shared" ref="HK73:HK100" si="217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66"/>
        <v xml:space="preserve"> </v>
      </c>
      <c r="HU73" s="211" t="str">
        <f>IF(HQ73=0," ",VLOOKUP(HQ73,PROTOKOL!$A:$E,5,FALSE))</f>
        <v xml:space="preserve"> </v>
      </c>
      <c r="HV73" s="175" t="s">
        <v>133</v>
      </c>
      <c r="HW73" s="176" t="str">
        <f t="shared" ref="HW73:HW100" si="218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67"/>
        <v xml:space="preserve"> </v>
      </c>
      <c r="ID73" s="175" t="str">
        <f>IF(HZ73=0," ",VLOOKUP(HZ73,PROTOKOL!$A:$E,5,FALSE))</f>
        <v xml:space="preserve"> </v>
      </c>
      <c r="IE73" s="211" t="str">
        <f t="shared" si="135"/>
        <v xml:space="preserve"> </v>
      </c>
      <c r="IF73" s="175">
        <f t="shared" ref="IF73:IF101" si="219">IA73*2</f>
        <v>0</v>
      </c>
      <c r="IG73" s="176" t="str">
        <f t="shared" ref="IG73:IG100" si="220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>KOKU TESTİ</v>
      </c>
      <c r="IL73" s="43">
        <v>1</v>
      </c>
      <c r="IM73" s="43">
        <v>17</v>
      </c>
      <c r="IN73" s="43">
        <v>1.5</v>
      </c>
      <c r="IO73" s="42">
        <f>IF(IM73=0," ",(VLOOKUP(IM73,PROTOKOL!$A$1:$E$29,2,FALSE))*IN73)</f>
        <v>0</v>
      </c>
      <c r="IP73" s="174">
        <f t="shared" si="168"/>
        <v>1</v>
      </c>
      <c r="IQ73" s="211">
        <f>IF(IM73=0," ",VLOOKUP(IM73,PROTOKOL!$A:$E,5,FALSE))</f>
        <v>36.335782102476131</v>
      </c>
      <c r="IR73" s="175" t="s">
        <v>133</v>
      </c>
      <c r="IS73" s="176">
        <f>IF(IM73=0," ",(IQ73*IP73))/7.5*1.5</f>
        <v>7.2671564204952261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69"/>
        <v xml:space="preserve"> </v>
      </c>
      <c r="IZ73" s="175" t="str">
        <f>IF(IV73=0," ",VLOOKUP(IV73,PROTOKOL!$A:$E,5,FALSE))</f>
        <v xml:space="preserve"> </v>
      </c>
      <c r="JA73" s="211" t="str">
        <f t="shared" si="136"/>
        <v xml:space="preserve"> </v>
      </c>
      <c r="JB73" s="175">
        <f t="shared" ref="JB73:JB101" si="221">IW73*2</f>
        <v>0</v>
      </c>
      <c r="JC73" s="176" t="str">
        <f t="shared" ref="JC73:JC100" si="222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70"/>
        <v xml:space="preserve"> </v>
      </c>
      <c r="JM73" s="211" t="str">
        <f>IF(JI73=0," ",VLOOKUP(JI73,PROTOKOL!$A:$E,5,FALSE))</f>
        <v xml:space="preserve"> </v>
      </c>
      <c r="JN73" s="175" t="s">
        <v>133</v>
      </c>
      <c r="JO73" s="176" t="str">
        <f t="shared" ref="JO73:JO100" si="223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71"/>
        <v xml:space="preserve"> </v>
      </c>
      <c r="JV73" s="175" t="str">
        <f>IF(JR73=0," ",VLOOKUP(JR73,PROTOKOL!$A:$E,5,FALSE))</f>
        <v xml:space="preserve"> </v>
      </c>
      <c r="JW73" s="211" t="str">
        <f t="shared" si="137"/>
        <v xml:space="preserve"> </v>
      </c>
      <c r="JX73" s="175">
        <f t="shared" ref="JX73:JX101" si="224">JS73*2</f>
        <v>0</v>
      </c>
      <c r="JY73" s="176" t="str">
        <f t="shared" ref="JY73:JY100" si="225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72"/>
        <v xml:space="preserve"> </v>
      </c>
      <c r="KI73" s="211" t="str">
        <f>IF(KE73=0," ",VLOOKUP(KE73,PROTOKOL!$A:$E,5,FALSE))</f>
        <v xml:space="preserve"> </v>
      </c>
      <c r="KJ73" s="175" t="s">
        <v>133</v>
      </c>
      <c r="KK73" s="176" t="str">
        <f t="shared" ref="KK73:KK100" si="226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73"/>
        <v xml:space="preserve"> </v>
      </c>
      <c r="KR73" s="175" t="str">
        <f>IF(KN73=0," ",VLOOKUP(KN73,PROTOKOL!$A:$E,5,FALSE))</f>
        <v xml:space="preserve"> </v>
      </c>
      <c r="KS73" s="211" t="str">
        <f t="shared" si="138"/>
        <v xml:space="preserve"> </v>
      </c>
      <c r="KT73" s="175">
        <f t="shared" ref="KT73:KT101" si="227">KO73*2</f>
        <v>0</v>
      </c>
      <c r="KU73" s="176" t="str">
        <f t="shared" ref="KU73:KU100" si="228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74"/>
        <v xml:space="preserve"> </v>
      </c>
      <c r="LE73" s="211" t="str">
        <f>IF(LA73=0," ",VLOOKUP(LA73,PROTOKOL!$A:$E,5,FALSE))</f>
        <v xml:space="preserve"> </v>
      </c>
      <c r="LF73" s="175" t="s">
        <v>133</v>
      </c>
      <c r="LG73" s="176" t="str">
        <f t="shared" ref="LG73:LG100" si="229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75"/>
        <v xml:space="preserve"> </v>
      </c>
      <c r="LN73" s="175" t="str">
        <f>IF(LJ73=0," ",VLOOKUP(LJ73,PROTOKOL!$A:$E,5,FALSE))</f>
        <v xml:space="preserve"> </v>
      </c>
      <c r="LO73" s="211" t="str">
        <f t="shared" si="139"/>
        <v xml:space="preserve"> </v>
      </c>
      <c r="LP73" s="175">
        <f t="shared" ref="LP73:LP101" si="230">LK73*2</f>
        <v>0</v>
      </c>
      <c r="LQ73" s="176" t="str">
        <f t="shared" ref="LQ73:LQ100" si="231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76"/>
        <v xml:space="preserve"> </v>
      </c>
      <c r="MA73" s="211" t="str">
        <f>IF(LW73=0," ",VLOOKUP(LW73,PROTOKOL!$A:$E,5,FALSE))</f>
        <v xml:space="preserve"> </v>
      </c>
      <c r="MB73" s="175" t="s">
        <v>133</v>
      </c>
      <c r="MC73" s="176" t="str">
        <f t="shared" ref="MC73:MC100" si="232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77"/>
        <v xml:space="preserve"> </v>
      </c>
      <c r="MJ73" s="175" t="str">
        <f>IF(MF73=0," ",VLOOKUP(MF73,PROTOKOL!$A:$E,5,FALSE))</f>
        <v xml:space="preserve"> </v>
      </c>
      <c r="MK73" s="211" t="str">
        <f t="shared" si="140"/>
        <v xml:space="preserve"> </v>
      </c>
      <c r="ML73" s="175">
        <f t="shared" ref="ML73:ML101" si="233">MG73*2</f>
        <v>0</v>
      </c>
      <c r="MM73" s="176" t="str">
        <f t="shared" ref="MM73:MM100" si="234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78"/>
        <v xml:space="preserve"> </v>
      </c>
      <c r="MW73" s="211" t="str">
        <f>IF(MS73=0," ",VLOOKUP(MS73,PROTOKOL!$A:$E,5,FALSE))</f>
        <v xml:space="preserve"> </v>
      </c>
      <c r="MX73" s="175" t="s">
        <v>133</v>
      </c>
      <c r="MY73" s="176" t="str">
        <f t="shared" ref="MY73:MY100" si="235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79"/>
        <v xml:space="preserve"> </v>
      </c>
      <c r="NF73" s="175" t="str">
        <f>IF(NB73=0," ",VLOOKUP(NB73,PROTOKOL!$A:$E,5,FALSE))</f>
        <v xml:space="preserve"> </v>
      </c>
      <c r="NG73" s="211" t="str">
        <f t="shared" si="141"/>
        <v xml:space="preserve"> </v>
      </c>
      <c r="NH73" s="175">
        <f t="shared" ref="NH73:NH101" si="236">NC73*2</f>
        <v>0</v>
      </c>
      <c r="NI73" s="176" t="str">
        <f t="shared" ref="NI73:NI100" si="23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80"/>
        <v xml:space="preserve"> </v>
      </c>
      <c r="NS73" s="211" t="str">
        <f>IF(NO73=0," ",VLOOKUP(NO73,PROTOKOL!$A:$E,5,FALSE))</f>
        <v xml:space="preserve"> </v>
      </c>
      <c r="NT73" s="175" t="s">
        <v>133</v>
      </c>
      <c r="NU73" s="176" t="str">
        <f t="shared" ref="NU73:NU100" si="23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81"/>
        <v xml:space="preserve"> </v>
      </c>
      <c r="OB73" s="175" t="str">
        <f>IF(NX73=0," ",VLOOKUP(NX73,PROTOKOL!$A:$E,5,FALSE))</f>
        <v xml:space="preserve"> </v>
      </c>
      <c r="OC73" s="211" t="str">
        <f t="shared" si="142"/>
        <v xml:space="preserve"> </v>
      </c>
      <c r="OD73" s="175">
        <f t="shared" ref="OD73:OD101" si="239">NY73*2</f>
        <v>0</v>
      </c>
      <c r="OE73" s="176" t="str">
        <f t="shared" ref="OE73:OE100" si="24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82"/>
        <v xml:space="preserve"> </v>
      </c>
      <c r="OO73" s="211" t="str">
        <f>IF(OK73=0," ",VLOOKUP(OK73,PROTOKOL!$A:$E,5,FALSE))</f>
        <v xml:space="preserve"> </v>
      </c>
      <c r="OP73" s="175" t="s">
        <v>133</v>
      </c>
      <c r="OQ73" s="176" t="str">
        <f t="shared" ref="OQ73:OQ100" si="24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83"/>
        <v xml:space="preserve"> </v>
      </c>
      <c r="OX73" s="175" t="str">
        <f>IF(OT73=0," ",VLOOKUP(OT73,PROTOKOL!$A:$E,5,FALSE))</f>
        <v xml:space="preserve"> </v>
      </c>
      <c r="OY73" s="211" t="str">
        <f t="shared" si="143"/>
        <v xml:space="preserve"> </v>
      </c>
      <c r="OZ73" s="175">
        <f t="shared" ref="OZ73:OZ101" si="242">OU73*2</f>
        <v>0</v>
      </c>
      <c r="PA73" s="176" t="str">
        <f t="shared" ref="PA73:PA100" si="24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84"/>
        <v xml:space="preserve"> </v>
      </c>
      <c r="PK73" s="211" t="str">
        <f>IF(PG73=0," ",VLOOKUP(PG73,PROTOKOL!$A:$E,5,FALSE))</f>
        <v xml:space="preserve"> </v>
      </c>
      <c r="PL73" s="175" t="s">
        <v>133</v>
      </c>
      <c r="PM73" s="176" t="str">
        <f t="shared" ref="PM73:PM100" si="24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85"/>
        <v xml:space="preserve"> </v>
      </c>
      <c r="PT73" s="175" t="str">
        <f>IF(PP73=0," ",VLOOKUP(PP73,PROTOKOL!$A:$E,5,FALSE))</f>
        <v xml:space="preserve"> </v>
      </c>
      <c r="PU73" s="211" t="str">
        <f t="shared" si="144"/>
        <v xml:space="preserve"> </v>
      </c>
      <c r="PV73" s="175">
        <f t="shared" ref="PV73:PV101" si="245">PQ73*2</f>
        <v>0</v>
      </c>
      <c r="PW73" s="176" t="str">
        <f t="shared" ref="PW73:PW100" si="24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186"/>
        <v xml:space="preserve"> </v>
      </c>
      <c r="QG73" s="211" t="str">
        <f>IF(QC73=0," ",VLOOKUP(QC73,PROTOKOL!$A:$E,5,FALSE))</f>
        <v xml:space="preserve"> </v>
      </c>
      <c r="QH73" s="175" t="s">
        <v>133</v>
      </c>
      <c r="QI73" s="176" t="str">
        <f t="shared" ref="QI73:QI100" si="24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187"/>
        <v xml:space="preserve"> </v>
      </c>
      <c r="QP73" s="175" t="str">
        <f>IF(QL73=0," ",VLOOKUP(QL73,PROTOKOL!$A:$E,5,FALSE))</f>
        <v xml:space="preserve"> </v>
      </c>
      <c r="QQ73" s="211" t="str">
        <f t="shared" si="145"/>
        <v xml:space="preserve"> </v>
      </c>
      <c r="QR73" s="175">
        <f t="shared" ref="QR73:QR101" si="248">QM73*2</f>
        <v>0</v>
      </c>
      <c r="QS73" s="176" t="str">
        <f t="shared" ref="QS73:QS100" si="249">IF(QR73=0," ",QQ73/QM73*QR73)</f>
        <v xml:space="preserve"> </v>
      </c>
    </row>
    <row r="74" spans="1:461" ht="13.8">
      <c r="A74" s="172">
        <v>18</v>
      </c>
      <c r="B74" s="224">
        <v>18</v>
      </c>
      <c r="C74" s="173" t="str">
        <f>IF(E74=0," ",VLOOKUP(E74,PROTOKOL!$A:$F,6,FALSE))</f>
        <v>VAKUM TEST</v>
      </c>
      <c r="D74" s="43">
        <v>230</v>
      </c>
      <c r="E74" s="43">
        <v>4</v>
      </c>
      <c r="F74" s="43">
        <v>7.5</v>
      </c>
      <c r="G74" s="42">
        <f>IF(E74=0," ",(VLOOKUP(E74,PROTOKOL!$A$1:$E$29,2,FALSE))*F74)</f>
        <v>150</v>
      </c>
      <c r="H74" s="174">
        <f t="shared" si="146"/>
        <v>80</v>
      </c>
      <c r="I74" s="211">
        <f>IF(E74=0," ",VLOOKUP(E74,PROTOKOL!$A:$E,5,FALSE))</f>
        <v>0.44947554687499996</v>
      </c>
      <c r="J74" s="175" t="s">
        <v>133</v>
      </c>
      <c r="K74" s="176">
        <f t="shared" si="188"/>
        <v>35.958043749999995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47"/>
        <v xml:space="preserve"> </v>
      </c>
      <c r="R74" s="175" t="str">
        <f>IF(N74=0," ",VLOOKUP(N74,PROTOKOL!$A:$E,5,FALSE))</f>
        <v xml:space="preserve"> </v>
      </c>
      <c r="S74" s="211" t="str">
        <f t="shared" si="189"/>
        <v xml:space="preserve"> </v>
      </c>
      <c r="T74" s="175">
        <f t="shared" si="190"/>
        <v>0</v>
      </c>
      <c r="U74" s="176" t="str">
        <f t="shared" si="191"/>
        <v xml:space="preserve"> </v>
      </c>
      <c r="W74" s="172">
        <v>18</v>
      </c>
      <c r="X74" s="224">
        <v>18</v>
      </c>
      <c r="Y74" s="173" t="str">
        <f>IF(AA74=0," ",VLOOKUP(AA74,PROTOKOL!$A:$F,6,FALSE))</f>
        <v>SIZDIRMAZLIK TAMİR</v>
      </c>
      <c r="Z74" s="43">
        <v>121</v>
      </c>
      <c r="AA74" s="43">
        <v>12</v>
      </c>
      <c r="AB74" s="43">
        <v>7.5</v>
      </c>
      <c r="AC74" s="42">
        <f>IF(AA74=0," ",(VLOOKUP(AA74,PROTOKOL!$A$1:$E$29,2,FALSE))*AB74)</f>
        <v>78</v>
      </c>
      <c r="AD74" s="174">
        <f t="shared" si="148"/>
        <v>43</v>
      </c>
      <c r="AE74" s="211">
        <f>IF(AA74=0," ",VLOOKUP(AA74,PROTOKOL!$A:$E,5,FALSE))</f>
        <v>0.8561438988095238</v>
      </c>
      <c r="AF74" s="175" t="s">
        <v>133</v>
      </c>
      <c r="AG74" s="176">
        <f t="shared" si="192"/>
        <v>36.814187648809522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49"/>
        <v xml:space="preserve"> </v>
      </c>
      <c r="AN74" s="175" t="str">
        <f>IF(AJ74=0," ",VLOOKUP(AJ74,PROTOKOL!$A:$E,5,FALSE))</f>
        <v xml:space="preserve"> </v>
      </c>
      <c r="AO74" s="211" t="str">
        <f t="shared" si="126"/>
        <v xml:space="preserve"> </v>
      </c>
      <c r="AP74" s="175">
        <f t="shared" si="193"/>
        <v>0</v>
      </c>
      <c r="AQ74" s="176" t="str">
        <f t="shared" si="194"/>
        <v xml:space="preserve"> </v>
      </c>
      <c r="AS74" s="172">
        <v>18</v>
      </c>
      <c r="AT74" s="224">
        <v>18</v>
      </c>
      <c r="AU74" s="173" t="str">
        <f>IF(AW74=0," ",VLOOKUP(AW74,PROTOKOL!$A:$F,6,FALSE))</f>
        <v>VAKUM TEST</v>
      </c>
      <c r="AV74" s="43">
        <v>242</v>
      </c>
      <c r="AW74" s="43">
        <v>4</v>
      </c>
      <c r="AX74" s="43">
        <v>7.5</v>
      </c>
      <c r="AY74" s="42">
        <f>IF(AW74=0," ",(VLOOKUP(AW74,PROTOKOL!$A$1:$E$29,2,FALSE))*AX74)</f>
        <v>150</v>
      </c>
      <c r="AZ74" s="174">
        <f t="shared" si="150"/>
        <v>92</v>
      </c>
      <c r="BA74" s="211">
        <f>IF(AW74=0," ",VLOOKUP(AW74,PROTOKOL!$A:$E,5,FALSE))</f>
        <v>0.44947554687499996</v>
      </c>
      <c r="BB74" s="175" t="s">
        <v>133</v>
      </c>
      <c r="BC74" s="176">
        <f t="shared" si="195"/>
        <v>41.351750312499995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51"/>
        <v xml:space="preserve"> </v>
      </c>
      <c r="BJ74" s="175" t="str">
        <f>IF(BF74=0," ",VLOOKUP(BF74,PROTOKOL!$A:$E,5,FALSE))</f>
        <v xml:space="preserve"> </v>
      </c>
      <c r="BK74" s="211" t="str">
        <f t="shared" si="127"/>
        <v xml:space="preserve"> </v>
      </c>
      <c r="BL74" s="175">
        <f t="shared" si="196"/>
        <v>0</v>
      </c>
      <c r="BM74" s="176" t="str">
        <f t="shared" si="197"/>
        <v xml:space="preserve"> </v>
      </c>
      <c r="BO74" s="172">
        <v>18</v>
      </c>
      <c r="BP74" s="224">
        <v>18</v>
      </c>
      <c r="BQ74" s="173" t="str">
        <f>IF(BS74=0," ",VLOOKUP(BS74,PROTOKOL!$A:$F,6,FALSE))</f>
        <v>WNZL. LAV. VE DUV. ASMA KLZ</v>
      </c>
      <c r="BR74" s="43">
        <v>222</v>
      </c>
      <c r="BS74" s="43">
        <v>1</v>
      </c>
      <c r="BT74" s="43">
        <v>7.5</v>
      </c>
      <c r="BU74" s="42">
        <f>IF(BS74=0," ",(VLOOKUP(BS74,PROTOKOL!$A$1:$E$29,2,FALSE))*BT74)</f>
        <v>144</v>
      </c>
      <c r="BV74" s="174">
        <f t="shared" si="152"/>
        <v>78</v>
      </c>
      <c r="BW74" s="211">
        <f>IF(BS74=0," ",VLOOKUP(BS74,PROTOKOL!$A:$E,5,FALSE))</f>
        <v>0.4731321546052632</v>
      </c>
      <c r="BX74" s="175" t="s">
        <v>133</v>
      </c>
      <c r="BY74" s="176">
        <f t="shared" si="198"/>
        <v>36.904308059210528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53"/>
        <v xml:space="preserve"> </v>
      </c>
      <c r="CF74" s="175" t="str">
        <f>IF(CB74=0," ",VLOOKUP(CB74,PROTOKOL!$A:$E,5,FALSE))</f>
        <v xml:space="preserve"> </v>
      </c>
      <c r="CG74" s="211" t="str">
        <f t="shared" si="128"/>
        <v xml:space="preserve"> </v>
      </c>
      <c r="CH74" s="175">
        <f t="shared" si="199"/>
        <v>0</v>
      </c>
      <c r="CI74" s="176" t="str">
        <f t="shared" si="200"/>
        <v xml:space="preserve"> </v>
      </c>
      <c r="CK74" s="172">
        <v>18</v>
      </c>
      <c r="CL74" s="224">
        <v>18</v>
      </c>
      <c r="CM74" s="173" t="str">
        <f>IF(CO74=0," ",VLOOKUP(CO74,PROTOKOL!$A:$F,6,FALSE))</f>
        <v>WNZL. LAV. VE DUV. ASMA KLZ</v>
      </c>
      <c r="CN74" s="43">
        <v>151</v>
      </c>
      <c r="CO74" s="43">
        <v>1</v>
      </c>
      <c r="CP74" s="43">
        <v>5</v>
      </c>
      <c r="CQ74" s="42">
        <f>IF(CO74=0," ",(VLOOKUP(CO74,PROTOKOL!$A$1:$E$29,2,FALSE))*CP74)</f>
        <v>96</v>
      </c>
      <c r="CR74" s="174">
        <f t="shared" si="154"/>
        <v>55</v>
      </c>
      <c r="CS74" s="211">
        <f>IF(CO74=0," ",VLOOKUP(CO74,PROTOKOL!$A:$E,5,FALSE))</f>
        <v>0.4731321546052632</v>
      </c>
      <c r="CT74" s="175" t="s">
        <v>133</v>
      </c>
      <c r="CU74" s="176">
        <f t="shared" si="201"/>
        <v>26.022268503289474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55"/>
        <v xml:space="preserve"> </v>
      </c>
      <c r="DB74" s="175" t="str">
        <f>IF(CX74=0," ",VLOOKUP(CX74,PROTOKOL!$A:$E,5,FALSE))</f>
        <v xml:space="preserve"> </v>
      </c>
      <c r="DC74" s="211" t="str">
        <f t="shared" si="129"/>
        <v xml:space="preserve"> </v>
      </c>
      <c r="DD74" s="175">
        <f t="shared" si="202"/>
        <v>0</v>
      </c>
      <c r="DE74" s="176" t="str">
        <f t="shared" si="203"/>
        <v xml:space="preserve"> </v>
      </c>
      <c r="DG74" s="172">
        <v>18</v>
      </c>
      <c r="DH74" s="224">
        <v>18</v>
      </c>
      <c r="DI74" s="173" t="str">
        <f>IF(DK74=0," ",VLOOKUP(DK74,PROTOKOL!$A:$F,6,FALSE))</f>
        <v>PANTOGRAF LAVABO TAŞLAMA</v>
      </c>
      <c r="DJ74" s="43">
        <v>21</v>
      </c>
      <c r="DK74" s="43">
        <v>9</v>
      </c>
      <c r="DL74" s="43">
        <v>1</v>
      </c>
      <c r="DM74" s="42">
        <f>IF(DK74=0," ",(VLOOKUP(DK74,PROTOKOL!$A$1:$E$29,2,FALSE))*DL74)</f>
        <v>8.6666666666666661</v>
      </c>
      <c r="DN74" s="174">
        <f t="shared" si="156"/>
        <v>12.333333333333334</v>
      </c>
      <c r="DO74" s="211">
        <f>IF(DK74=0," ",VLOOKUP(DK74,PROTOKOL!$A:$E,5,FALSE))</f>
        <v>1.0273726785714283</v>
      </c>
      <c r="DP74" s="175" t="s">
        <v>133</v>
      </c>
      <c r="DQ74" s="176">
        <f t="shared" si="204"/>
        <v>12.670929702380951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57"/>
        <v xml:space="preserve"> </v>
      </c>
      <c r="DX74" s="175" t="str">
        <f>IF(DT74=0," ",VLOOKUP(DT74,PROTOKOL!$A:$E,5,FALSE))</f>
        <v xml:space="preserve"> </v>
      </c>
      <c r="DY74" s="211" t="str">
        <f t="shared" si="130"/>
        <v xml:space="preserve"> </v>
      </c>
      <c r="DZ74" s="175">
        <f t="shared" si="205"/>
        <v>0</v>
      </c>
      <c r="EA74" s="176" t="str">
        <f t="shared" si="206"/>
        <v xml:space="preserve"> </v>
      </c>
      <c r="EC74" s="172">
        <v>18</v>
      </c>
      <c r="ED74" s="224">
        <v>18</v>
      </c>
      <c r="EE74" s="173" t="str">
        <f>IF(EG74=0," ",VLOOKUP(EG74,PROTOKOL!$A:$F,6,FALSE))</f>
        <v>SIZDIRMAZLIK TAMİR</v>
      </c>
      <c r="EF74" s="43">
        <v>72</v>
      </c>
      <c r="EG74" s="43">
        <v>12</v>
      </c>
      <c r="EH74" s="43">
        <v>4.5</v>
      </c>
      <c r="EI74" s="42">
        <f>IF(EG74=0," ",(VLOOKUP(EG74,PROTOKOL!$A$1:$E$29,2,FALSE))*EH74)</f>
        <v>46.800000000000004</v>
      </c>
      <c r="EJ74" s="174">
        <f t="shared" si="158"/>
        <v>25.199999999999996</v>
      </c>
      <c r="EK74" s="211">
        <f>IF(EG74=0," ",VLOOKUP(EG74,PROTOKOL!$A:$E,5,FALSE))</f>
        <v>0.8561438988095238</v>
      </c>
      <c r="EL74" s="175" t="s">
        <v>133</v>
      </c>
      <c r="EM74" s="176">
        <f t="shared" si="207"/>
        <v>21.574826249999997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59"/>
        <v xml:space="preserve"> </v>
      </c>
      <c r="ET74" s="175" t="str">
        <f>IF(EP74=0," ",VLOOKUP(EP74,PROTOKOL!$A:$E,5,FALSE))</f>
        <v xml:space="preserve"> </v>
      </c>
      <c r="EU74" s="211" t="str">
        <f t="shared" si="131"/>
        <v xml:space="preserve"> </v>
      </c>
      <c r="EV74" s="175">
        <f t="shared" si="208"/>
        <v>0</v>
      </c>
      <c r="EW74" s="176" t="str">
        <f t="shared" si="209"/>
        <v xml:space="preserve"> </v>
      </c>
      <c r="EY74" s="172">
        <v>18</v>
      </c>
      <c r="EZ74" s="224">
        <v>18</v>
      </c>
      <c r="FA74" s="173" t="s">
        <v>36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60"/>
        <v xml:space="preserve"> </v>
      </c>
      <c r="FG74" s="211" t="str">
        <f>IF(FC74=0," ",VLOOKUP(FC74,PROTOKOL!$A:$E,5,FALSE))</f>
        <v xml:space="preserve"> </v>
      </c>
      <c r="FH74" s="175" t="s">
        <v>133</v>
      </c>
      <c r="FI74" s="176" t="str">
        <f t="shared" ref="FI74:FI100" si="250">IF(FC74=0," ",(FG74*FF74))</f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61"/>
        <v xml:space="preserve"> </v>
      </c>
      <c r="FP74" s="175" t="str">
        <f>IF(FL74=0," ",VLOOKUP(FL74,PROTOKOL!$A:$E,5,FALSE))</f>
        <v xml:space="preserve"> </v>
      </c>
      <c r="FQ74" s="211" t="str">
        <f t="shared" si="132"/>
        <v xml:space="preserve"> </v>
      </c>
      <c r="FR74" s="175">
        <f t="shared" si="210"/>
        <v>0</v>
      </c>
      <c r="FS74" s="176" t="str">
        <f t="shared" si="211"/>
        <v xml:space="preserve"> </v>
      </c>
      <c r="FU74" s="172">
        <v>18</v>
      </c>
      <c r="FV74" s="224">
        <v>18</v>
      </c>
      <c r="FW74" s="173" t="str">
        <f>IF(FY74=0," ",VLOOKUP(FY74,PROTOKOL!$A:$F,6,FALSE))</f>
        <v>SIZDIRMAZLIK TAMİR</v>
      </c>
      <c r="FX74" s="43">
        <v>120</v>
      </c>
      <c r="FY74" s="43">
        <v>12</v>
      </c>
      <c r="FZ74" s="43">
        <v>7.5</v>
      </c>
      <c r="GA74" s="42">
        <f>IF(FY74=0," ",(VLOOKUP(FY74,PROTOKOL!$A$1:$E$29,2,FALSE))*FZ74)</f>
        <v>78</v>
      </c>
      <c r="GB74" s="174">
        <f t="shared" si="162"/>
        <v>42</v>
      </c>
      <c r="GC74" s="211">
        <f>IF(FY74=0," ",VLOOKUP(FY74,PROTOKOL!$A:$E,5,FALSE))</f>
        <v>0.8561438988095238</v>
      </c>
      <c r="GD74" s="175" t="s">
        <v>133</v>
      </c>
      <c r="GE74" s="176">
        <f t="shared" si="212"/>
        <v>35.958043750000002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63"/>
        <v xml:space="preserve"> </v>
      </c>
      <c r="GL74" s="175" t="str">
        <f>IF(GH74=0," ",VLOOKUP(GH74,PROTOKOL!$A:$E,5,FALSE))</f>
        <v xml:space="preserve"> </v>
      </c>
      <c r="GM74" s="211" t="str">
        <f t="shared" si="133"/>
        <v xml:space="preserve"> </v>
      </c>
      <c r="GN74" s="175">
        <f t="shared" si="213"/>
        <v>0</v>
      </c>
      <c r="GO74" s="176" t="str">
        <f t="shared" si="214"/>
        <v xml:space="preserve"> </v>
      </c>
      <c r="GQ74" s="172">
        <v>18</v>
      </c>
      <c r="GR74" s="224">
        <v>18</v>
      </c>
      <c r="GS74" s="173" t="s">
        <v>36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64"/>
        <v xml:space="preserve"> </v>
      </c>
      <c r="GY74" s="211" t="str">
        <f>IF(GU74=0," ",VLOOKUP(GU74,PROTOKOL!$A:$E,5,FALSE))</f>
        <v xml:space="preserve"> </v>
      </c>
      <c r="GZ74" s="175" t="s">
        <v>133</v>
      </c>
      <c r="HA74" s="176" t="str">
        <f t="shared" si="215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65"/>
        <v xml:space="preserve"> </v>
      </c>
      <c r="HH74" s="175" t="str">
        <f>IF(HD74=0," ",VLOOKUP(HD74,PROTOKOL!$A:$E,5,FALSE))</f>
        <v xml:space="preserve"> </v>
      </c>
      <c r="HI74" s="211" t="str">
        <f t="shared" si="134"/>
        <v xml:space="preserve"> </v>
      </c>
      <c r="HJ74" s="175">
        <f t="shared" si="216"/>
        <v>0</v>
      </c>
      <c r="HK74" s="176" t="str">
        <f t="shared" si="217"/>
        <v xml:space="preserve"> </v>
      </c>
      <c r="HM74" s="172">
        <v>18</v>
      </c>
      <c r="HN74" s="224">
        <v>18</v>
      </c>
      <c r="HO74" s="173" t="str">
        <f>IF(HQ74=0," ",VLOOKUP(HQ74,PROTOKOL!$A:$F,6,FALSE))</f>
        <v>VAKUM TEST</v>
      </c>
      <c r="HP74" s="43">
        <v>241</v>
      </c>
      <c r="HQ74" s="43">
        <v>4</v>
      </c>
      <c r="HR74" s="43">
        <v>7.5</v>
      </c>
      <c r="HS74" s="42">
        <f>IF(HQ74=0," ",(VLOOKUP(HQ74,PROTOKOL!$A$1:$E$29,2,FALSE))*HR74)</f>
        <v>150</v>
      </c>
      <c r="HT74" s="174">
        <f t="shared" si="166"/>
        <v>91</v>
      </c>
      <c r="HU74" s="211">
        <f>IF(HQ74=0," ",VLOOKUP(HQ74,PROTOKOL!$A:$E,5,FALSE))</f>
        <v>0.44947554687499996</v>
      </c>
      <c r="HV74" s="175" t="s">
        <v>133</v>
      </c>
      <c r="HW74" s="176">
        <f t="shared" si="218"/>
        <v>40.902274765624995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67"/>
        <v xml:space="preserve"> </v>
      </c>
      <c r="ID74" s="175" t="str">
        <f>IF(HZ74=0," ",VLOOKUP(HZ74,PROTOKOL!$A:$E,5,FALSE))</f>
        <v xml:space="preserve"> </v>
      </c>
      <c r="IE74" s="211" t="str">
        <f t="shared" si="135"/>
        <v xml:space="preserve"> </v>
      </c>
      <c r="IF74" s="175">
        <f t="shared" si="219"/>
        <v>0</v>
      </c>
      <c r="IG74" s="176" t="str">
        <f t="shared" si="220"/>
        <v xml:space="preserve"> </v>
      </c>
      <c r="II74" s="172">
        <v>18</v>
      </c>
      <c r="IJ74" s="224">
        <v>18</v>
      </c>
      <c r="IK74" s="173" t="s">
        <v>36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68"/>
        <v xml:space="preserve"> </v>
      </c>
      <c r="IQ74" s="211" t="str">
        <f>IF(IM74=0," ",VLOOKUP(IM74,PROTOKOL!$A:$E,5,FALSE))</f>
        <v xml:space="preserve"> </v>
      </c>
      <c r="IR74" s="175" t="s">
        <v>133</v>
      </c>
      <c r="IS74" s="176" t="str">
        <f t="shared" ref="IS74:IS100" si="251">IF(IM74=0," ",(IQ74*IP74))</f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69"/>
        <v xml:space="preserve"> </v>
      </c>
      <c r="IZ74" s="175" t="str">
        <f>IF(IV74=0," ",VLOOKUP(IV74,PROTOKOL!$A:$E,5,FALSE))</f>
        <v xml:space="preserve"> </v>
      </c>
      <c r="JA74" s="211" t="str">
        <f t="shared" si="136"/>
        <v xml:space="preserve"> </v>
      </c>
      <c r="JB74" s="175">
        <f t="shared" si="221"/>
        <v>0</v>
      </c>
      <c r="JC74" s="176" t="str">
        <f t="shared" si="222"/>
        <v xml:space="preserve"> </v>
      </c>
      <c r="JE74" s="172">
        <v>18</v>
      </c>
      <c r="JF74" s="224">
        <v>18</v>
      </c>
      <c r="JG74" s="173" t="str">
        <f>IF(JI74=0," ",VLOOKUP(JI74,PROTOKOL!$A:$F,6,FALSE))</f>
        <v>PANTOGRAF LAVABO TAŞLAMA</v>
      </c>
      <c r="JH74" s="43">
        <v>95</v>
      </c>
      <c r="JI74" s="43">
        <v>9</v>
      </c>
      <c r="JJ74" s="43">
        <v>7.5</v>
      </c>
      <c r="JK74" s="42">
        <f>IF(JI74=0," ",(VLOOKUP(JI74,PROTOKOL!$A$1:$E$29,2,FALSE))*JJ74)</f>
        <v>65</v>
      </c>
      <c r="JL74" s="174">
        <f t="shared" si="170"/>
        <v>30</v>
      </c>
      <c r="JM74" s="211">
        <f>IF(JI74=0," ",VLOOKUP(JI74,PROTOKOL!$A:$E,5,FALSE))</f>
        <v>1.0273726785714283</v>
      </c>
      <c r="JN74" s="175" t="s">
        <v>133</v>
      </c>
      <c r="JO74" s="176">
        <f t="shared" si="223"/>
        <v>30.82118035714285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71"/>
        <v xml:space="preserve"> </v>
      </c>
      <c r="JV74" s="175" t="str">
        <f>IF(JR74=0," ",VLOOKUP(JR74,PROTOKOL!$A:$E,5,FALSE))</f>
        <v xml:space="preserve"> </v>
      </c>
      <c r="JW74" s="211" t="str">
        <f t="shared" si="137"/>
        <v xml:space="preserve"> </v>
      </c>
      <c r="JX74" s="175">
        <f t="shared" si="224"/>
        <v>0</v>
      </c>
      <c r="JY74" s="176" t="str">
        <f t="shared" si="225"/>
        <v xml:space="preserve"> </v>
      </c>
      <c r="KA74" s="172">
        <v>18</v>
      </c>
      <c r="KB74" s="224">
        <v>18</v>
      </c>
      <c r="KC74" s="173" t="s">
        <v>36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72"/>
        <v xml:space="preserve"> </v>
      </c>
      <c r="KI74" s="211" t="str">
        <f>IF(KE74=0," ",VLOOKUP(KE74,PROTOKOL!$A:$E,5,FALSE))</f>
        <v xml:space="preserve"> </v>
      </c>
      <c r="KJ74" s="175" t="s">
        <v>133</v>
      </c>
      <c r="KK74" s="176" t="str">
        <f t="shared" si="226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73"/>
        <v xml:space="preserve"> </v>
      </c>
      <c r="KR74" s="175" t="str">
        <f>IF(KN74=0," ",VLOOKUP(KN74,PROTOKOL!$A:$E,5,FALSE))</f>
        <v xml:space="preserve"> </v>
      </c>
      <c r="KS74" s="211" t="str">
        <f t="shared" si="138"/>
        <v xml:space="preserve"> </v>
      </c>
      <c r="KT74" s="175">
        <f t="shared" si="227"/>
        <v>0</v>
      </c>
      <c r="KU74" s="176" t="str">
        <f t="shared" si="228"/>
        <v xml:space="preserve"> </v>
      </c>
      <c r="KW74" s="172">
        <v>18</v>
      </c>
      <c r="KX74" s="224">
        <v>18</v>
      </c>
      <c r="KY74" s="173" t="str">
        <f>IF(LA74=0," ",VLOOKUP(LA74,PROTOKOL!$A:$F,6,FALSE))</f>
        <v>VAKUM TEST</v>
      </c>
      <c r="KZ74" s="43">
        <v>105</v>
      </c>
      <c r="LA74" s="43">
        <v>4</v>
      </c>
      <c r="LB74" s="43">
        <v>3.5</v>
      </c>
      <c r="LC74" s="42">
        <f>IF(LA74=0," ",(VLOOKUP(LA74,PROTOKOL!$A$1:$E$29,2,FALSE))*LB74)</f>
        <v>70</v>
      </c>
      <c r="LD74" s="174">
        <f t="shared" si="174"/>
        <v>35</v>
      </c>
      <c r="LE74" s="211">
        <f>IF(LA74=0," ",VLOOKUP(LA74,PROTOKOL!$A:$E,5,FALSE))</f>
        <v>0.44947554687499996</v>
      </c>
      <c r="LF74" s="175" t="s">
        <v>133</v>
      </c>
      <c r="LG74" s="176">
        <f t="shared" si="229"/>
        <v>15.731644140624999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75"/>
        <v xml:space="preserve"> </v>
      </c>
      <c r="LN74" s="175" t="str">
        <f>IF(LJ74=0," ",VLOOKUP(LJ74,PROTOKOL!$A:$E,5,FALSE))</f>
        <v xml:space="preserve"> </v>
      </c>
      <c r="LO74" s="211" t="str">
        <f t="shared" si="139"/>
        <v xml:space="preserve"> </v>
      </c>
      <c r="LP74" s="175">
        <f t="shared" si="230"/>
        <v>0</v>
      </c>
      <c r="LQ74" s="176" t="str">
        <f t="shared" si="231"/>
        <v xml:space="preserve"> </v>
      </c>
      <c r="LS74" s="172">
        <v>18</v>
      </c>
      <c r="LT74" s="224">
        <v>18</v>
      </c>
      <c r="LU74" s="173" t="str">
        <f>IF(LW74=0," ",VLOOKUP(LW74,PROTOKOL!$A:$F,6,FALSE))</f>
        <v>PANTOGRAF LAVABO TAŞLAMA</v>
      </c>
      <c r="LV74" s="43">
        <v>101</v>
      </c>
      <c r="LW74" s="43">
        <v>9</v>
      </c>
      <c r="LX74" s="43">
        <v>7.5</v>
      </c>
      <c r="LY74" s="42">
        <f>IF(LW74=0," ",(VLOOKUP(LW74,PROTOKOL!$A$1:$E$29,2,FALSE))*LX74)</f>
        <v>65</v>
      </c>
      <c r="LZ74" s="174">
        <f t="shared" si="176"/>
        <v>36</v>
      </c>
      <c r="MA74" s="211">
        <f>IF(LW74=0," ",VLOOKUP(LW74,PROTOKOL!$A:$E,5,FALSE))</f>
        <v>1.0273726785714283</v>
      </c>
      <c r="MB74" s="175" t="s">
        <v>133</v>
      </c>
      <c r="MC74" s="176">
        <f t="shared" si="232"/>
        <v>36.985416428571419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77"/>
        <v xml:space="preserve"> </v>
      </c>
      <c r="MJ74" s="175" t="str">
        <f>IF(MF74=0," ",VLOOKUP(MF74,PROTOKOL!$A:$E,5,FALSE))</f>
        <v xml:space="preserve"> </v>
      </c>
      <c r="MK74" s="211" t="str">
        <f t="shared" si="140"/>
        <v xml:space="preserve"> </v>
      </c>
      <c r="ML74" s="175">
        <f t="shared" si="233"/>
        <v>0</v>
      </c>
      <c r="MM74" s="176" t="str">
        <f t="shared" si="234"/>
        <v xml:space="preserve"> </v>
      </c>
      <c r="MO74" s="172">
        <v>18</v>
      </c>
      <c r="MP74" s="224">
        <v>18</v>
      </c>
      <c r="MQ74" s="173" t="s">
        <v>134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78"/>
        <v xml:space="preserve"> </v>
      </c>
      <c r="MW74" s="211" t="str">
        <f>IF(MS74=0," ",VLOOKUP(MS74,PROTOKOL!$A:$E,5,FALSE))</f>
        <v xml:space="preserve"> </v>
      </c>
      <c r="MX74" s="175" t="s">
        <v>133</v>
      </c>
      <c r="MY74" s="176" t="str">
        <f t="shared" si="235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79"/>
        <v xml:space="preserve"> </v>
      </c>
      <c r="NF74" s="175" t="str">
        <f>IF(NB74=0," ",VLOOKUP(NB74,PROTOKOL!$A:$E,5,FALSE))</f>
        <v xml:space="preserve"> </v>
      </c>
      <c r="NG74" s="211" t="str">
        <f t="shared" si="141"/>
        <v xml:space="preserve"> </v>
      </c>
      <c r="NH74" s="175">
        <f t="shared" si="236"/>
        <v>0</v>
      </c>
      <c r="NI74" s="176" t="str">
        <f t="shared" si="237"/>
        <v xml:space="preserve"> </v>
      </c>
      <c r="NK74" s="172">
        <v>18</v>
      </c>
      <c r="NL74" s="224">
        <v>18</v>
      </c>
      <c r="NM74" s="173" t="str">
        <f>IF(NO74=0," ",VLOOKUP(NO74,PROTOKOL!$A:$F,6,FALSE))</f>
        <v>WNZL. LAV. VE DUV. ASMA KLZ</v>
      </c>
      <c r="NN74" s="43">
        <v>207</v>
      </c>
      <c r="NO74" s="43">
        <v>1</v>
      </c>
      <c r="NP74" s="43">
        <v>7</v>
      </c>
      <c r="NQ74" s="42">
        <f>IF(NO74=0," ",(VLOOKUP(NO74,PROTOKOL!$A$1:$E$29,2,FALSE))*NP74)</f>
        <v>134.4</v>
      </c>
      <c r="NR74" s="174">
        <f t="shared" si="180"/>
        <v>72.599999999999994</v>
      </c>
      <c r="NS74" s="211">
        <f>IF(NO74=0," ",VLOOKUP(NO74,PROTOKOL!$A:$E,5,FALSE))</f>
        <v>0.4731321546052632</v>
      </c>
      <c r="NT74" s="175" t="s">
        <v>133</v>
      </c>
      <c r="NU74" s="176">
        <f t="shared" si="238"/>
        <v>34.349394424342108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81"/>
        <v xml:space="preserve"> </v>
      </c>
      <c r="OB74" s="175" t="str">
        <f>IF(NX74=0," ",VLOOKUP(NX74,PROTOKOL!$A:$E,5,FALSE))</f>
        <v xml:space="preserve"> </v>
      </c>
      <c r="OC74" s="211" t="str">
        <f t="shared" si="142"/>
        <v xml:space="preserve"> </v>
      </c>
      <c r="OD74" s="175">
        <f t="shared" si="239"/>
        <v>0</v>
      </c>
      <c r="OE74" s="176" t="str">
        <f t="shared" si="240"/>
        <v xml:space="preserve"> </v>
      </c>
      <c r="OG74" s="172">
        <v>18</v>
      </c>
      <c r="OH74" s="224">
        <v>18</v>
      </c>
      <c r="OI74" s="173" t="str">
        <f>IF(OK74=0," ",VLOOKUP(OK74,PROTOKOL!$A:$F,6,FALSE))</f>
        <v>VAKUM TEST</v>
      </c>
      <c r="OJ74" s="43">
        <v>150</v>
      </c>
      <c r="OK74" s="43">
        <v>4</v>
      </c>
      <c r="OL74" s="43">
        <v>5</v>
      </c>
      <c r="OM74" s="42">
        <f>IF(OK74=0," ",(VLOOKUP(OK74,PROTOKOL!$A$1:$E$29,2,FALSE))*OL74)</f>
        <v>100</v>
      </c>
      <c r="ON74" s="174">
        <f t="shared" si="182"/>
        <v>50</v>
      </c>
      <c r="OO74" s="211">
        <f>IF(OK74=0," ",VLOOKUP(OK74,PROTOKOL!$A:$E,5,FALSE))</f>
        <v>0.44947554687499996</v>
      </c>
      <c r="OP74" s="175" t="s">
        <v>133</v>
      </c>
      <c r="OQ74" s="176">
        <f t="shared" si="241"/>
        <v>22.473777343749997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83"/>
        <v xml:space="preserve"> </v>
      </c>
      <c r="OX74" s="175" t="str">
        <f>IF(OT74=0," ",VLOOKUP(OT74,PROTOKOL!$A:$E,5,FALSE))</f>
        <v xml:space="preserve"> </v>
      </c>
      <c r="OY74" s="211" t="str">
        <f t="shared" si="143"/>
        <v xml:space="preserve"> </v>
      </c>
      <c r="OZ74" s="175">
        <f t="shared" si="242"/>
        <v>0</v>
      </c>
      <c r="PA74" s="176" t="str">
        <f t="shared" si="243"/>
        <v xml:space="preserve"> </v>
      </c>
      <c r="PC74" s="172">
        <v>18</v>
      </c>
      <c r="PD74" s="224">
        <v>18</v>
      </c>
      <c r="PE74" s="173" t="str">
        <f>IF(PG74=0," ",VLOOKUP(PG74,PROTOKOL!$A:$F,6,FALSE))</f>
        <v>VAKUM TEST</v>
      </c>
      <c r="PF74" s="43">
        <v>158</v>
      </c>
      <c r="PG74" s="43">
        <v>4</v>
      </c>
      <c r="PH74" s="43">
        <v>5</v>
      </c>
      <c r="PI74" s="42">
        <f>IF(PG74=0," ",(VLOOKUP(PG74,PROTOKOL!$A$1:$E$29,2,FALSE))*PH74)</f>
        <v>100</v>
      </c>
      <c r="PJ74" s="174">
        <f t="shared" si="184"/>
        <v>58</v>
      </c>
      <c r="PK74" s="211">
        <f>IF(PG74=0," ",VLOOKUP(PG74,PROTOKOL!$A:$E,5,FALSE))</f>
        <v>0.44947554687499996</v>
      </c>
      <c r="PL74" s="175" t="s">
        <v>133</v>
      </c>
      <c r="PM74" s="176">
        <f t="shared" si="244"/>
        <v>26.069581718749998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85"/>
        <v xml:space="preserve"> </v>
      </c>
      <c r="PT74" s="175" t="str">
        <f>IF(PP74=0," ",VLOOKUP(PP74,PROTOKOL!$A:$E,5,FALSE))</f>
        <v xml:space="preserve"> </v>
      </c>
      <c r="PU74" s="211" t="str">
        <f t="shared" si="144"/>
        <v xml:space="preserve"> </v>
      </c>
      <c r="PV74" s="175">
        <f t="shared" si="245"/>
        <v>0</v>
      </c>
      <c r="PW74" s="176" t="str">
        <f t="shared" si="246"/>
        <v xml:space="preserve"> </v>
      </c>
      <c r="PY74" s="172">
        <v>18</v>
      </c>
      <c r="PZ74" s="224">
        <v>18</v>
      </c>
      <c r="QA74" s="173" t="str">
        <f>IF(QC74=0," ",VLOOKUP(QC74,PROTOKOL!$A:$F,6,FALSE))</f>
        <v>PANTOGRAF LAVABO TAŞLAMA</v>
      </c>
      <c r="QB74" s="43">
        <v>121</v>
      </c>
      <c r="QC74" s="43">
        <v>9</v>
      </c>
      <c r="QD74" s="43">
        <v>7.5</v>
      </c>
      <c r="QE74" s="42">
        <f>IF(QC74=0," ",(VLOOKUP(QC74,PROTOKOL!$A$1:$E$29,2,FALSE))*QD74)</f>
        <v>65</v>
      </c>
      <c r="QF74" s="174">
        <f t="shared" si="186"/>
        <v>56</v>
      </c>
      <c r="QG74" s="211">
        <f>IF(QC74=0," ",VLOOKUP(QC74,PROTOKOL!$A:$E,5,FALSE))</f>
        <v>1.0273726785714283</v>
      </c>
      <c r="QH74" s="175" t="s">
        <v>133</v>
      </c>
      <c r="QI74" s="176">
        <f t="shared" si="247"/>
        <v>57.532869999999988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187"/>
        <v xml:space="preserve"> </v>
      </c>
      <c r="QP74" s="175" t="str">
        <f>IF(QL74=0," ",VLOOKUP(QL74,PROTOKOL!$A:$E,5,FALSE))</f>
        <v xml:space="preserve"> </v>
      </c>
      <c r="QQ74" s="211" t="str">
        <f t="shared" si="145"/>
        <v xml:space="preserve"> </v>
      </c>
      <c r="QR74" s="175">
        <f t="shared" si="248"/>
        <v>0</v>
      </c>
      <c r="QS74" s="176" t="str">
        <f t="shared" si="249"/>
        <v xml:space="preserve"> </v>
      </c>
    </row>
    <row r="75" spans="1:461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46"/>
        <v xml:space="preserve"> </v>
      </c>
      <c r="I75" s="211" t="str">
        <f>IF(E75=0," ",VLOOKUP(E75,PROTOKOL!$A:$E,5,FALSE))</f>
        <v xml:space="preserve"> </v>
      </c>
      <c r="J75" s="175" t="s">
        <v>133</v>
      </c>
      <c r="K75" s="176" t="str">
        <f t="shared" si="188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47"/>
        <v xml:space="preserve"> </v>
      </c>
      <c r="R75" s="175" t="str">
        <f>IF(N75=0," ",VLOOKUP(N75,PROTOKOL!$A:$E,5,FALSE))</f>
        <v xml:space="preserve"> </v>
      </c>
      <c r="S75" s="211" t="str">
        <f t="shared" si="189"/>
        <v xml:space="preserve"> </v>
      </c>
      <c r="T75" s="175">
        <f t="shared" si="190"/>
        <v>0</v>
      </c>
      <c r="U75" s="176" t="str">
        <f t="shared" si="191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48"/>
        <v xml:space="preserve"> </v>
      </c>
      <c r="AE75" s="211" t="str">
        <f>IF(AA75=0," ",VLOOKUP(AA75,PROTOKOL!$A:$E,5,FALSE))</f>
        <v xml:space="preserve"> </v>
      </c>
      <c r="AF75" s="175" t="s">
        <v>133</v>
      </c>
      <c r="AG75" s="176" t="str">
        <f t="shared" si="192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49"/>
        <v xml:space="preserve"> </v>
      </c>
      <c r="AN75" s="175" t="str">
        <f>IF(AJ75=0," ",VLOOKUP(AJ75,PROTOKOL!$A:$E,5,FALSE))</f>
        <v xml:space="preserve"> </v>
      </c>
      <c r="AO75" s="211" t="str">
        <f t="shared" si="126"/>
        <v xml:space="preserve"> </v>
      </c>
      <c r="AP75" s="175">
        <f t="shared" si="193"/>
        <v>0</v>
      </c>
      <c r="AQ75" s="176" t="str">
        <f t="shared" si="194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50"/>
        <v xml:space="preserve"> </v>
      </c>
      <c r="BA75" s="211" t="str">
        <f>IF(AW75=0," ",VLOOKUP(AW75,PROTOKOL!$A:$E,5,FALSE))</f>
        <v xml:space="preserve"> </v>
      </c>
      <c r="BB75" s="175" t="s">
        <v>133</v>
      </c>
      <c r="BC75" s="176" t="str">
        <f t="shared" si="195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51"/>
        <v xml:space="preserve"> </v>
      </c>
      <c r="BJ75" s="175" t="str">
        <f>IF(BF75=0," ",VLOOKUP(BF75,PROTOKOL!$A:$E,5,FALSE))</f>
        <v xml:space="preserve"> </v>
      </c>
      <c r="BK75" s="211" t="str">
        <f t="shared" si="127"/>
        <v xml:space="preserve"> </v>
      </c>
      <c r="BL75" s="175">
        <f t="shared" si="196"/>
        <v>0</v>
      </c>
      <c r="BM75" s="176" t="str">
        <f t="shared" si="197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52"/>
        <v xml:space="preserve"> </v>
      </c>
      <c r="BW75" s="211" t="str">
        <f>IF(BS75=0," ",VLOOKUP(BS75,PROTOKOL!$A:$E,5,FALSE))</f>
        <v xml:space="preserve"> </v>
      </c>
      <c r="BX75" s="175" t="s">
        <v>133</v>
      </c>
      <c r="BY75" s="176" t="str">
        <f t="shared" si="198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53"/>
        <v xml:space="preserve"> </v>
      </c>
      <c r="CF75" s="175" t="str">
        <f>IF(CB75=0," ",VLOOKUP(CB75,PROTOKOL!$A:$E,5,FALSE))</f>
        <v xml:space="preserve"> </v>
      </c>
      <c r="CG75" s="211" t="str">
        <f t="shared" si="128"/>
        <v xml:space="preserve"> </v>
      </c>
      <c r="CH75" s="175">
        <f t="shared" si="199"/>
        <v>0</v>
      </c>
      <c r="CI75" s="176" t="str">
        <f t="shared" si="200"/>
        <v xml:space="preserve"> </v>
      </c>
      <c r="CK75" s="172">
        <v>18</v>
      </c>
      <c r="CL75" s="225"/>
      <c r="CM75" s="173" t="str">
        <f>IF(CO75=0," ",VLOOKUP(CO75,PROTOKOL!$A:$F,6,FALSE))</f>
        <v>DEPO ÜRÜN KONTROL</v>
      </c>
      <c r="CN75" s="43">
        <v>1</v>
      </c>
      <c r="CO75" s="43">
        <v>24</v>
      </c>
      <c r="CP75" s="43">
        <v>2.5</v>
      </c>
      <c r="CQ75" s="42">
        <f>IF(CO75=0," ",(VLOOKUP(CO75,PROTOKOL!$A$1:$E$29,2,FALSE))*CP75)</f>
        <v>0</v>
      </c>
      <c r="CR75" s="174">
        <f t="shared" si="154"/>
        <v>1</v>
      </c>
      <c r="CS75" s="211">
        <f>IF(CO75=0," ",VLOOKUP(CO75,PROTOKOL!$A:$E,5,FALSE))</f>
        <v>32.702203892228518</v>
      </c>
      <c r="CT75" s="175" t="s">
        <v>133</v>
      </c>
      <c r="CU75" s="176">
        <f>IF(CO75=0," ",(CS75*CR75))/7.5*2.5</f>
        <v>10.900734630742839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55"/>
        <v xml:space="preserve"> </v>
      </c>
      <c r="DB75" s="175" t="str">
        <f>IF(CX75=0," ",VLOOKUP(CX75,PROTOKOL!$A:$E,5,FALSE))</f>
        <v xml:space="preserve"> </v>
      </c>
      <c r="DC75" s="211" t="str">
        <f t="shared" si="129"/>
        <v xml:space="preserve"> </v>
      </c>
      <c r="DD75" s="175">
        <f t="shared" si="202"/>
        <v>0</v>
      </c>
      <c r="DE75" s="176" t="str">
        <f t="shared" si="203"/>
        <v xml:space="preserve"> </v>
      </c>
      <c r="DG75" s="172">
        <v>18</v>
      </c>
      <c r="DH75" s="225"/>
      <c r="DI75" s="173" t="str">
        <f>IF(DK75=0," ",VLOOKUP(DK75,PROTOKOL!$A:$F,6,FALSE))</f>
        <v>SIZDIRMAZLIK TAMİR</v>
      </c>
      <c r="DJ75" s="43">
        <v>88</v>
      </c>
      <c r="DK75" s="43">
        <v>12</v>
      </c>
      <c r="DL75" s="43">
        <v>5.5</v>
      </c>
      <c r="DM75" s="42">
        <f>IF(DK75=0," ",(VLOOKUP(DK75,PROTOKOL!$A$1:$E$29,2,FALSE))*DL75)</f>
        <v>57.2</v>
      </c>
      <c r="DN75" s="174">
        <f t="shared" si="156"/>
        <v>30.799999999999997</v>
      </c>
      <c r="DO75" s="211">
        <f>IF(DK75=0," ",VLOOKUP(DK75,PROTOKOL!$A:$E,5,FALSE))</f>
        <v>0.8561438988095238</v>
      </c>
      <c r="DP75" s="175" t="s">
        <v>133</v>
      </c>
      <c r="DQ75" s="176">
        <f t="shared" si="204"/>
        <v>26.36923208333333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57"/>
        <v xml:space="preserve"> </v>
      </c>
      <c r="DX75" s="175" t="str">
        <f>IF(DT75=0," ",VLOOKUP(DT75,PROTOKOL!$A:$E,5,FALSE))</f>
        <v xml:space="preserve"> </v>
      </c>
      <c r="DY75" s="211" t="str">
        <f t="shared" si="130"/>
        <v xml:space="preserve"> </v>
      </c>
      <c r="DZ75" s="175">
        <f t="shared" si="205"/>
        <v>0</v>
      </c>
      <c r="EA75" s="176" t="str">
        <f t="shared" si="206"/>
        <v xml:space="preserve"> </v>
      </c>
      <c r="EC75" s="172">
        <v>18</v>
      </c>
      <c r="ED75" s="225"/>
      <c r="EE75" s="173" t="str">
        <f>IF(EG75=0," ",VLOOKUP(EG75,PROTOKOL!$A:$F,6,FALSE))</f>
        <v>ÜRÜN KONTROL</v>
      </c>
      <c r="EF75" s="43">
        <v>1</v>
      </c>
      <c r="EG75" s="43">
        <v>20</v>
      </c>
      <c r="EH75" s="43">
        <v>3</v>
      </c>
      <c r="EI75" s="42">
        <f>IF(EG75=0," ",(VLOOKUP(EG75,PROTOKOL!$A$1:$E$29,2,FALSE))*EH75)</f>
        <v>0</v>
      </c>
      <c r="EJ75" s="174">
        <f t="shared" si="158"/>
        <v>1</v>
      </c>
      <c r="EK75" s="211">
        <f>IF(EG75=0," ",VLOOKUP(EG75,PROTOKOL!$A:$E,5,FALSE))</f>
        <v>32.702203892228518</v>
      </c>
      <c r="EL75" s="175" t="s">
        <v>133</v>
      </c>
      <c r="EM75" s="176">
        <f>IF(EG75=0," ",(EK75*EJ75))/7.5*3</f>
        <v>13.080881556891406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59"/>
        <v xml:space="preserve"> </v>
      </c>
      <c r="ET75" s="175" t="str">
        <f>IF(EP75=0," ",VLOOKUP(EP75,PROTOKOL!$A:$E,5,FALSE))</f>
        <v xml:space="preserve"> </v>
      </c>
      <c r="EU75" s="211" t="str">
        <f t="shared" si="131"/>
        <v xml:space="preserve"> </v>
      </c>
      <c r="EV75" s="175">
        <f t="shared" si="208"/>
        <v>0</v>
      </c>
      <c r="EW75" s="176" t="str">
        <f t="shared" si="209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60"/>
        <v xml:space="preserve"> </v>
      </c>
      <c r="FG75" s="211" t="str">
        <f>IF(FC75=0," ",VLOOKUP(FC75,PROTOKOL!$A:$E,5,FALSE))</f>
        <v xml:space="preserve"> </v>
      </c>
      <c r="FH75" s="175" t="s">
        <v>133</v>
      </c>
      <c r="FI75" s="176" t="str">
        <f t="shared" si="250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61"/>
        <v xml:space="preserve"> </v>
      </c>
      <c r="FP75" s="175" t="str">
        <f>IF(FL75=0," ",VLOOKUP(FL75,PROTOKOL!$A:$E,5,FALSE))</f>
        <v xml:space="preserve"> </v>
      </c>
      <c r="FQ75" s="211" t="str">
        <f t="shared" si="132"/>
        <v xml:space="preserve"> </v>
      </c>
      <c r="FR75" s="175">
        <f t="shared" si="210"/>
        <v>0</v>
      </c>
      <c r="FS75" s="176" t="str">
        <f t="shared" si="211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62"/>
        <v xml:space="preserve"> </v>
      </c>
      <c r="GC75" s="211" t="str">
        <f>IF(FY75=0," ",VLOOKUP(FY75,PROTOKOL!$A:$E,5,FALSE))</f>
        <v xml:space="preserve"> </v>
      </c>
      <c r="GD75" s="175" t="s">
        <v>133</v>
      </c>
      <c r="GE75" s="176" t="str">
        <f t="shared" si="212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63"/>
        <v xml:space="preserve"> </v>
      </c>
      <c r="GL75" s="175" t="str">
        <f>IF(GH75=0," ",VLOOKUP(GH75,PROTOKOL!$A:$E,5,FALSE))</f>
        <v xml:space="preserve"> </v>
      </c>
      <c r="GM75" s="211" t="str">
        <f t="shared" si="133"/>
        <v xml:space="preserve"> </v>
      </c>
      <c r="GN75" s="175">
        <f t="shared" si="213"/>
        <v>0</v>
      </c>
      <c r="GO75" s="176" t="str">
        <f t="shared" si="214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64"/>
        <v xml:space="preserve"> </v>
      </c>
      <c r="GY75" s="211" t="str">
        <f>IF(GU75=0," ",VLOOKUP(GU75,PROTOKOL!$A:$E,5,FALSE))</f>
        <v xml:space="preserve"> </v>
      </c>
      <c r="GZ75" s="175" t="s">
        <v>133</v>
      </c>
      <c r="HA75" s="176" t="str">
        <f t="shared" si="215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65"/>
        <v xml:space="preserve"> </v>
      </c>
      <c r="HH75" s="175" t="str">
        <f>IF(HD75=0," ",VLOOKUP(HD75,PROTOKOL!$A:$E,5,FALSE))</f>
        <v xml:space="preserve"> </v>
      </c>
      <c r="HI75" s="211" t="str">
        <f t="shared" si="134"/>
        <v xml:space="preserve"> </v>
      </c>
      <c r="HJ75" s="175">
        <f t="shared" si="216"/>
        <v>0</v>
      </c>
      <c r="HK75" s="176" t="str">
        <f t="shared" si="217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66"/>
        <v xml:space="preserve"> </v>
      </c>
      <c r="HU75" s="211" t="str">
        <f>IF(HQ75=0," ",VLOOKUP(HQ75,PROTOKOL!$A:$E,5,FALSE))</f>
        <v xml:space="preserve"> </v>
      </c>
      <c r="HV75" s="175" t="s">
        <v>133</v>
      </c>
      <c r="HW75" s="176" t="str">
        <f t="shared" si="218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67"/>
        <v xml:space="preserve"> </v>
      </c>
      <c r="ID75" s="175" t="str">
        <f>IF(HZ75=0," ",VLOOKUP(HZ75,PROTOKOL!$A:$E,5,FALSE))</f>
        <v xml:space="preserve"> </v>
      </c>
      <c r="IE75" s="211" t="str">
        <f t="shared" si="135"/>
        <v xml:space="preserve"> </v>
      </c>
      <c r="IF75" s="175">
        <f t="shared" si="219"/>
        <v>0</v>
      </c>
      <c r="IG75" s="176" t="str">
        <f t="shared" si="220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68"/>
        <v xml:space="preserve"> </v>
      </c>
      <c r="IQ75" s="211" t="str">
        <f>IF(IM75=0," ",VLOOKUP(IM75,PROTOKOL!$A:$E,5,FALSE))</f>
        <v xml:space="preserve"> </v>
      </c>
      <c r="IR75" s="175" t="s">
        <v>133</v>
      </c>
      <c r="IS75" s="176" t="str">
        <f t="shared" si="251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69"/>
        <v xml:space="preserve"> </v>
      </c>
      <c r="IZ75" s="175" t="str">
        <f>IF(IV75=0," ",VLOOKUP(IV75,PROTOKOL!$A:$E,5,FALSE))</f>
        <v xml:space="preserve"> </v>
      </c>
      <c r="JA75" s="211" t="str">
        <f t="shared" si="136"/>
        <v xml:space="preserve"> </v>
      </c>
      <c r="JB75" s="175">
        <f t="shared" si="221"/>
        <v>0</v>
      </c>
      <c r="JC75" s="176" t="str">
        <f t="shared" si="222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70"/>
        <v xml:space="preserve"> </v>
      </c>
      <c r="JM75" s="211" t="str">
        <f>IF(JI75=0," ",VLOOKUP(JI75,PROTOKOL!$A:$E,5,FALSE))</f>
        <v xml:space="preserve"> </v>
      </c>
      <c r="JN75" s="175" t="s">
        <v>133</v>
      </c>
      <c r="JO75" s="176" t="str">
        <f t="shared" si="223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71"/>
        <v xml:space="preserve"> </v>
      </c>
      <c r="JV75" s="175" t="str">
        <f>IF(JR75=0," ",VLOOKUP(JR75,PROTOKOL!$A:$E,5,FALSE))</f>
        <v xml:space="preserve"> </v>
      </c>
      <c r="JW75" s="211" t="str">
        <f t="shared" si="137"/>
        <v xml:space="preserve"> </v>
      </c>
      <c r="JX75" s="175">
        <f t="shared" si="224"/>
        <v>0</v>
      </c>
      <c r="JY75" s="176" t="str">
        <f t="shared" si="225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72"/>
        <v xml:space="preserve"> </v>
      </c>
      <c r="KI75" s="211" t="str">
        <f>IF(KE75=0," ",VLOOKUP(KE75,PROTOKOL!$A:$E,5,FALSE))</f>
        <v xml:space="preserve"> </v>
      </c>
      <c r="KJ75" s="175" t="s">
        <v>133</v>
      </c>
      <c r="KK75" s="176" t="str">
        <f t="shared" si="226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73"/>
        <v xml:space="preserve"> </v>
      </c>
      <c r="KR75" s="175" t="str">
        <f>IF(KN75=0," ",VLOOKUP(KN75,PROTOKOL!$A:$E,5,FALSE))</f>
        <v xml:space="preserve"> </v>
      </c>
      <c r="KS75" s="211" t="str">
        <f t="shared" si="138"/>
        <v xml:space="preserve"> </v>
      </c>
      <c r="KT75" s="175">
        <f t="shared" si="227"/>
        <v>0</v>
      </c>
      <c r="KU75" s="176" t="str">
        <f t="shared" si="228"/>
        <v xml:space="preserve"> </v>
      </c>
      <c r="KW75" s="172">
        <v>18</v>
      </c>
      <c r="KX75" s="225"/>
      <c r="KY75" s="173" t="str">
        <f>IF(LA75=0," ",VLOOKUP(LA75,PROTOKOL!$A:$F,6,FALSE))</f>
        <v>PERDE KESME SULU SİST.</v>
      </c>
      <c r="KZ75" s="43">
        <v>60</v>
      </c>
      <c r="LA75" s="43">
        <v>8</v>
      </c>
      <c r="LB75" s="43">
        <v>3</v>
      </c>
      <c r="LC75" s="42">
        <f>IF(LA75=0," ",(VLOOKUP(LA75,PROTOKOL!$A$1:$E$29,2,FALSE))*LB75)</f>
        <v>39.200000000000003</v>
      </c>
      <c r="LD75" s="174">
        <f t="shared" si="174"/>
        <v>20.799999999999997</v>
      </c>
      <c r="LE75" s="211">
        <f>IF(LA75=0," ",VLOOKUP(LA75,PROTOKOL!$A:$E,5,FALSE))</f>
        <v>0.69150084134615386</v>
      </c>
      <c r="LF75" s="175" t="s">
        <v>133</v>
      </c>
      <c r="LG75" s="176">
        <f t="shared" si="229"/>
        <v>14.383217499999999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75"/>
        <v xml:space="preserve"> </v>
      </c>
      <c r="LN75" s="175" t="str">
        <f>IF(LJ75=0," ",VLOOKUP(LJ75,PROTOKOL!$A:$E,5,FALSE))</f>
        <v xml:space="preserve"> </v>
      </c>
      <c r="LO75" s="211" t="str">
        <f t="shared" si="139"/>
        <v xml:space="preserve"> </v>
      </c>
      <c r="LP75" s="175">
        <f t="shared" si="230"/>
        <v>0</v>
      </c>
      <c r="LQ75" s="176" t="str">
        <f t="shared" si="231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76"/>
        <v xml:space="preserve"> </v>
      </c>
      <c r="MA75" s="211" t="str">
        <f>IF(LW75=0," ",VLOOKUP(LW75,PROTOKOL!$A:$E,5,FALSE))</f>
        <v xml:space="preserve"> </v>
      </c>
      <c r="MB75" s="175" t="s">
        <v>133</v>
      </c>
      <c r="MC75" s="176" t="str">
        <f t="shared" si="232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77"/>
        <v xml:space="preserve"> </v>
      </c>
      <c r="MJ75" s="175" t="str">
        <f>IF(MF75=0," ",VLOOKUP(MF75,PROTOKOL!$A:$E,5,FALSE))</f>
        <v xml:space="preserve"> </v>
      </c>
      <c r="MK75" s="211" t="str">
        <f t="shared" si="140"/>
        <v xml:space="preserve"> </v>
      </c>
      <c r="ML75" s="175">
        <f t="shared" si="233"/>
        <v>0</v>
      </c>
      <c r="MM75" s="176" t="str">
        <f t="shared" si="234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78"/>
        <v xml:space="preserve"> </v>
      </c>
      <c r="MW75" s="211" t="str">
        <f>IF(MS75=0," ",VLOOKUP(MS75,PROTOKOL!$A:$E,5,FALSE))</f>
        <v xml:space="preserve"> </v>
      </c>
      <c r="MX75" s="175" t="s">
        <v>133</v>
      </c>
      <c r="MY75" s="176" t="str">
        <f t="shared" si="235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79"/>
        <v xml:space="preserve"> </v>
      </c>
      <c r="NF75" s="175" t="str">
        <f>IF(NB75=0," ",VLOOKUP(NB75,PROTOKOL!$A:$E,5,FALSE))</f>
        <v xml:space="preserve"> </v>
      </c>
      <c r="NG75" s="211" t="str">
        <f t="shared" si="141"/>
        <v xml:space="preserve"> </v>
      </c>
      <c r="NH75" s="175">
        <f t="shared" si="236"/>
        <v>0</v>
      </c>
      <c r="NI75" s="176" t="str">
        <f t="shared" si="237"/>
        <v xml:space="preserve"> </v>
      </c>
      <c r="NK75" s="172">
        <v>18</v>
      </c>
      <c r="NL75" s="225"/>
      <c r="NM75" s="173" t="str">
        <f>IF(NO75=0," ",VLOOKUP(NO75,PROTOKOL!$A:$F,6,FALSE))</f>
        <v>VAKUM TEST</v>
      </c>
      <c r="NN75" s="43">
        <v>21</v>
      </c>
      <c r="NO75" s="43">
        <v>4</v>
      </c>
      <c r="NP75" s="43">
        <v>0.5</v>
      </c>
      <c r="NQ75" s="42">
        <f>IF(NO75=0," ",(VLOOKUP(NO75,PROTOKOL!$A$1:$E$29,2,FALSE))*NP75)</f>
        <v>10</v>
      </c>
      <c r="NR75" s="174">
        <f t="shared" si="180"/>
        <v>11</v>
      </c>
      <c r="NS75" s="211">
        <f>IF(NO75=0," ",VLOOKUP(NO75,PROTOKOL!$A:$E,5,FALSE))</f>
        <v>0.44947554687499996</v>
      </c>
      <c r="NT75" s="175" t="s">
        <v>133</v>
      </c>
      <c r="NU75" s="176">
        <f t="shared" si="238"/>
        <v>4.9442310156249993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81"/>
        <v xml:space="preserve"> </v>
      </c>
      <c r="OB75" s="175" t="str">
        <f>IF(NX75=0," ",VLOOKUP(NX75,PROTOKOL!$A:$E,5,FALSE))</f>
        <v xml:space="preserve"> </v>
      </c>
      <c r="OC75" s="211" t="str">
        <f t="shared" si="142"/>
        <v xml:space="preserve"> </v>
      </c>
      <c r="OD75" s="175">
        <f t="shared" si="239"/>
        <v>0</v>
      </c>
      <c r="OE75" s="176" t="str">
        <f t="shared" si="240"/>
        <v xml:space="preserve"> </v>
      </c>
      <c r="OG75" s="172">
        <v>18</v>
      </c>
      <c r="OH75" s="225"/>
      <c r="OI75" s="173" t="str">
        <f>IF(OK75=0," ",VLOOKUP(OK75,PROTOKOL!$A:$F,6,FALSE))</f>
        <v>PERDE KESME SULU SİST.</v>
      </c>
      <c r="OJ75" s="43">
        <v>50</v>
      </c>
      <c r="OK75" s="43">
        <v>8</v>
      </c>
      <c r="OL75" s="43">
        <v>2.5</v>
      </c>
      <c r="OM75" s="42">
        <f>IF(OK75=0," ",(VLOOKUP(OK75,PROTOKOL!$A$1:$E$29,2,FALSE))*OL75)</f>
        <v>32.666666666666664</v>
      </c>
      <c r="ON75" s="174">
        <f t="shared" si="182"/>
        <v>17.333333333333336</v>
      </c>
      <c r="OO75" s="211">
        <f>IF(OK75=0," ",VLOOKUP(OK75,PROTOKOL!$A:$E,5,FALSE))</f>
        <v>0.69150084134615386</v>
      </c>
      <c r="OP75" s="175" t="s">
        <v>133</v>
      </c>
      <c r="OQ75" s="176">
        <f t="shared" si="241"/>
        <v>11.986014583333334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83"/>
        <v xml:space="preserve"> </v>
      </c>
      <c r="OX75" s="175" t="str">
        <f>IF(OT75=0," ",VLOOKUP(OT75,PROTOKOL!$A:$E,5,FALSE))</f>
        <v xml:space="preserve"> </v>
      </c>
      <c r="OY75" s="211" t="str">
        <f t="shared" si="143"/>
        <v xml:space="preserve"> </v>
      </c>
      <c r="OZ75" s="175">
        <f t="shared" si="242"/>
        <v>0</v>
      </c>
      <c r="PA75" s="176" t="str">
        <f t="shared" si="243"/>
        <v xml:space="preserve"> </v>
      </c>
      <c r="PC75" s="172">
        <v>18</v>
      </c>
      <c r="PD75" s="225"/>
      <c r="PE75" s="173" t="str">
        <f>IF(PG75=0," ",VLOOKUP(PG75,PROTOKOL!$A:$F,6,FALSE))</f>
        <v>PERDE KESME SULU SİST.</v>
      </c>
      <c r="PF75" s="43">
        <v>32</v>
      </c>
      <c r="PG75" s="43">
        <v>8</v>
      </c>
      <c r="PH75" s="43">
        <v>1.5</v>
      </c>
      <c r="PI75" s="42">
        <f>IF(PG75=0," ",(VLOOKUP(PG75,PROTOKOL!$A$1:$E$29,2,FALSE))*PH75)</f>
        <v>19.600000000000001</v>
      </c>
      <c r="PJ75" s="174">
        <f t="shared" si="184"/>
        <v>12.399999999999999</v>
      </c>
      <c r="PK75" s="211">
        <f>IF(PG75=0," ",VLOOKUP(PG75,PROTOKOL!$A:$E,5,FALSE))</f>
        <v>0.69150084134615386</v>
      </c>
      <c r="PL75" s="175" t="s">
        <v>133</v>
      </c>
      <c r="PM75" s="176">
        <f t="shared" si="244"/>
        <v>8.5746104326923067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85"/>
        <v xml:space="preserve"> </v>
      </c>
      <c r="PT75" s="175" t="str">
        <f>IF(PP75=0," ",VLOOKUP(PP75,PROTOKOL!$A:$E,5,FALSE))</f>
        <v xml:space="preserve"> </v>
      </c>
      <c r="PU75" s="211" t="str">
        <f t="shared" si="144"/>
        <v xml:space="preserve"> </v>
      </c>
      <c r="PV75" s="175">
        <f t="shared" si="245"/>
        <v>0</v>
      </c>
      <c r="PW75" s="176" t="str">
        <f t="shared" si="24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186"/>
        <v xml:space="preserve"> </v>
      </c>
      <c r="QG75" s="211" t="str">
        <f>IF(QC75=0," ",VLOOKUP(QC75,PROTOKOL!$A:$E,5,FALSE))</f>
        <v xml:space="preserve"> </v>
      </c>
      <c r="QH75" s="175" t="s">
        <v>133</v>
      </c>
      <c r="QI75" s="176" t="str">
        <f t="shared" si="24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187"/>
        <v xml:space="preserve"> </v>
      </c>
      <c r="QP75" s="175" t="str">
        <f>IF(QL75=0," ",VLOOKUP(QL75,PROTOKOL!$A:$E,5,FALSE))</f>
        <v xml:space="preserve"> </v>
      </c>
      <c r="QQ75" s="211" t="str">
        <f t="shared" si="145"/>
        <v xml:space="preserve"> </v>
      </c>
      <c r="QR75" s="175">
        <f t="shared" si="248"/>
        <v>0</v>
      </c>
      <c r="QS75" s="176" t="str">
        <f t="shared" si="249"/>
        <v xml:space="preserve"> </v>
      </c>
    </row>
    <row r="76" spans="1:461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46"/>
        <v xml:space="preserve"> </v>
      </c>
      <c r="I76" s="211" t="str">
        <f>IF(E76=0," ",VLOOKUP(E76,PROTOKOL!$A:$E,5,FALSE))</f>
        <v xml:space="preserve"> </v>
      </c>
      <c r="J76" s="175" t="s">
        <v>133</v>
      </c>
      <c r="K76" s="176" t="str">
        <f t="shared" si="188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47"/>
        <v xml:space="preserve"> </v>
      </c>
      <c r="R76" s="175" t="str">
        <f>IF(N76=0," ",VLOOKUP(N76,PROTOKOL!$A:$E,5,FALSE))</f>
        <v xml:space="preserve"> </v>
      </c>
      <c r="S76" s="211" t="str">
        <f t="shared" si="189"/>
        <v xml:space="preserve"> </v>
      </c>
      <c r="T76" s="175">
        <f t="shared" si="190"/>
        <v>0</v>
      </c>
      <c r="U76" s="176" t="str">
        <f t="shared" si="191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48"/>
        <v xml:space="preserve"> </v>
      </c>
      <c r="AE76" s="211" t="str">
        <f>IF(AA76=0," ",VLOOKUP(AA76,PROTOKOL!$A:$E,5,FALSE))</f>
        <v xml:space="preserve"> </v>
      </c>
      <c r="AF76" s="175" t="s">
        <v>133</v>
      </c>
      <c r="AG76" s="176" t="str">
        <f t="shared" si="192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49"/>
        <v xml:space="preserve"> </v>
      </c>
      <c r="AN76" s="175" t="str">
        <f>IF(AJ76=0," ",VLOOKUP(AJ76,PROTOKOL!$A:$E,5,FALSE))</f>
        <v xml:space="preserve"> </v>
      </c>
      <c r="AO76" s="211" t="str">
        <f t="shared" si="126"/>
        <v xml:space="preserve"> </v>
      </c>
      <c r="AP76" s="175">
        <f t="shared" si="193"/>
        <v>0</v>
      </c>
      <c r="AQ76" s="176" t="str">
        <f t="shared" si="194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50"/>
        <v xml:space="preserve"> </v>
      </c>
      <c r="BA76" s="211" t="str">
        <f>IF(AW76=0," ",VLOOKUP(AW76,PROTOKOL!$A:$E,5,FALSE))</f>
        <v xml:space="preserve"> </v>
      </c>
      <c r="BB76" s="175" t="s">
        <v>133</v>
      </c>
      <c r="BC76" s="176" t="str">
        <f t="shared" si="195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51"/>
        <v xml:space="preserve"> </v>
      </c>
      <c r="BJ76" s="175" t="str">
        <f>IF(BF76=0," ",VLOOKUP(BF76,PROTOKOL!$A:$E,5,FALSE))</f>
        <v xml:space="preserve"> </v>
      </c>
      <c r="BK76" s="211" t="str">
        <f t="shared" si="127"/>
        <v xml:space="preserve"> </v>
      </c>
      <c r="BL76" s="175">
        <f t="shared" si="196"/>
        <v>0</v>
      </c>
      <c r="BM76" s="176" t="str">
        <f t="shared" si="197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52"/>
        <v xml:space="preserve"> </v>
      </c>
      <c r="BW76" s="211" t="str">
        <f>IF(BS76=0," ",VLOOKUP(BS76,PROTOKOL!$A:$E,5,FALSE))</f>
        <v xml:space="preserve"> </v>
      </c>
      <c r="BX76" s="175" t="s">
        <v>133</v>
      </c>
      <c r="BY76" s="176" t="str">
        <f t="shared" si="198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53"/>
        <v xml:space="preserve"> </v>
      </c>
      <c r="CF76" s="175" t="str">
        <f>IF(CB76=0," ",VLOOKUP(CB76,PROTOKOL!$A:$E,5,FALSE))</f>
        <v xml:space="preserve"> </v>
      </c>
      <c r="CG76" s="211" t="str">
        <f t="shared" si="128"/>
        <v xml:space="preserve"> </v>
      </c>
      <c r="CH76" s="175">
        <f t="shared" si="199"/>
        <v>0</v>
      </c>
      <c r="CI76" s="176" t="str">
        <f t="shared" si="200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54"/>
        <v xml:space="preserve"> </v>
      </c>
      <c r="CS76" s="211" t="str">
        <f>IF(CO76=0," ",VLOOKUP(CO76,PROTOKOL!$A:$E,5,FALSE))</f>
        <v xml:space="preserve"> </v>
      </c>
      <c r="CT76" s="175" t="s">
        <v>133</v>
      </c>
      <c r="CU76" s="176" t="str">
        <f t="shared" si="201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55"/>
        <v xml:space="preserve"> </v>
      </c>
      <c r="DB76" s="175" t="str">
        <f>IF(CX76=0," ",VLOOKUP(CX76,PROTOKOL!$A:$E,5,FALSE))</f>
        <v xml:space="preserve"> </v>
      </c>
      <c r="DC76" s="211" t="str">
        <f t="shared" si="129"/>
        <v xml:space="preserve"> </v>
      </c>
      <c r="DD76" s="175">
        <f t="shared" si="202"/>
        <v>0</v>
      </c>
      <c r="DE76" s="176" t="str">
        <f t="shared" si="203"/>
        <v xml:space="preserve"> </v>
      </c>
      <c r="DG76" s="172">
        <v>18</v>
      </c>
      <c r="DH76" s="226"/>
      <c r="DI76" s="173" t="str">
        <f>IF(DK76=0," ",VLOOKUP(DK76,PROTOKOL!$A:$F,6,FALSE))</f>
        <v>ÜRÜN KONTROL</v>
      </c>
      <c r="DJ76" s="43">
        <v>1</v>
      </c>
      <c r="DK76" s="43">
        <v>20</v>
      </c>
      <c r="DL76" s="43">
        <v>1</v>
      </c>
      <c r="DM76" s="42">
        <f>IF(DK76=0," ",(VLOOKUP(DK76,PROTOKOL!$A$1:$E$29,2,FALSE))*DL76)</f>
        <v>0</v>
      </c>
      <c r="DN76" s="174">
        <f t="shared" si="156"/>
        <v>1</v>
      </c>
      <c r="DO76" s="211">
        <f>IF(DK76=0," ",VLOOKUP(DK76,PROTOKOL!$A:$E,5,FALSE))</f>
        <v>32.702203892228518</v>
      </c>
      <c r="DP76" s="175" t="s">
        <v>133</v>
      </c>
      <c r="DQ76" s="176">
        <f>IF(DK76=0," ",(DO76*DN76))/7.5*1</f>
        <v>4.3602938522971355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57"/>
        <v xml:space="preserve"> </v>
      </c>
      <c r="DX76" s="175" t="str">
        <f>IF(DT76=0," ",VLOOKUP(DT76,PROTOKOL!$A:$E,5,FALSE))</f>
        <v xml:space="preserve"> </v>
      </c>
      <c r="DY76" s="211" t="str">
        <f t="shared" si="130"/>
        <v xml:space="preserve"> </v>
      </c>
      <c r="DZ76" s="175">
        <f t="shared" si="205"/>
        <v>0</v>
      </c>
      <c r="EA76" s="176" t="str">
        <f t="shared" si="206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58"/>
        <v xml:space="preserve"> </v>
      </c>
      <c r="EK76" s="211" t="str">
        <f>IF(EG76=0," ",VLOOKUP(EG76,PROTOKOL!$A:$E,5,FALSE))</f>
        <v xml:space="preserve"> </v>
      </c>
      <c r="EL76" s="175" t="s">
        <v>133</v>
      </c>
      <c r="EM76" s="176" t="str">
        <f t="shared" si="207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59"/>
        <v xml:space="preserve"> </v>
      </c>
      <c r="ET76" s="175" t="str">
        <f>IF(EP76=0," ",VLOOKUP(EP76,PROTOKOL!$A:$E,5,FALSE))</f>
        <v xml:space="preserve"> </v>
      </c>
      <c r="EU76" s="211" t="str">
        <f t="shared" si="131"/>
        <v xml:space="preserve"> </v>
      </c>
      <c r="EV76" s="175">
        <f t="shared" si="208"/>
        <v>0</v>
      </c>
      <c r="EW76" s="176" t="str">
        <f t="shared" si="209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60"/>
        <v xml:space="preserve"> </v>
      </c>
      <c r="FG76" s="211" t="str">
        <f>IF(FC76=0," ",VLOOKUP(FC76,PROTOKOL!$A:$E,5,FALSE))</f>
        <v xml:space="preserve"> </v>
      </c>
      <c r="FH76" s="175" t="s">
        <v>133</v>
      </c>
      <c r="FI76" s="176" t="str">
        <f t="shared" si="250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61"/>
        <v xml:space="preserve"> </v>
      </c>
      <c r="FP76" s="175" t="str">
        <f>IF(FL76=0," ",VLOOKUP(FL76,PROTOKOL!$A:$E,5,FALSE))</f>
        <v xml:space="preserve"> </v>
      </c>
      <c r="FQ76" s="211" t="str">
        <f t="shared" si="132"/>
        <v xml:space="preserve"> </v>
      </c>
      <c r="FR76" s="175">
        <f t="shared" si="210"/>
        <v>0</v>
      </c>
      <c r="FS76" s="176" t="str">
        <f t="shared" si="211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62"/>
        <v xml:space="preserve"> </v>
      </c>
      <c r="GC76" s="211" t="str">
        <f>IF(FY76=0," ",VLOOKUP(FY76,PROTOKOL!$A:$E,5,FALSE))</f>
        <v xml:space="preserve"> </v>
      </c>
      <c r="GD76" s="175" t="s">
        <v>133</v>
      </c>
      <c r="GE76" s="176" t="str">
        <f t="shared" si="212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63"/>
        <v xml:space="preserve"> </v>
      </c>
      <c r="GL76" s="175" t="str">
        <f>IF(GH76=0," ",VLOOKUP(GH76,PROTOKOL!$A:$E,5,FALSE))</f>
        <v xml:space="preserve"> </v>
      </c>
      <c r="GM76" s="211" t="str">
        <f t="shared" si="133"/>
        <v xml:space="preserve"> </v>
      </c>
      <c r="GN76" s="175">
        <f t="shared" si="213"/>
        <v>0</v>
      </c>
      <c r="GO76" s="176" t="str">
        <f t="shared" si="214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64"/>
        <v xml:space="preserve"> </v>
      </c>
      <c r="GY76" s="211" t="str">
        <f>IF(GU76=0," ",VLOOKUP(GU76,PROTOKOL!$A:$E,5,FALSE))</f>
        <v xml:space="preserve"> </v>
      </c>
      <c r="GZ76" s="175" t="s">
        <v>133</v>
      </c>
      <c r="HA76" s="176" t="str">
        <f t="shared" si="215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65"/>
        <v xml:space="preserve"> </v>
      </c>
      <c r="HH76" s="175" t="str">
        <f>IF(HD76=0," ",VLOOKUP(HD76,PROTOKOL!$A:$E,5,FALSE))</f>
        <v xml:space="preserve"> </v>
      </c>
      <c r="HI76" s="211" t="str">
        <f t="shared" si="134"/>
        <v xml:space="preserve"> </v>
      </c>
      <c r="HJ76" s="175">
        <f t="shared" si="216"/>
        <v>0</v>
      </c>
      <c r="HK76" s="176" t="str">
        <f t="shared" si="217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66"/>
        <v xml:space="preserve"> </v>
      </c>
      <c r="HU76" s="211" t="str">
        <f>IF(HQ76=0," ",VLOOKUP(HQ76,PROTOKOL!$A:$E,5,FALSE))</f>
        <v xml:space="preserve"> </v>
      </c>
      <c r="HV76" s="175" t="s">
        <v>133</v>
      </c>
      <c r="HW76" s="176" t="str">
        <f t="shared" si="218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67"/>
        <v xml:space="preserve"> </v>
      </c>
      <c r="ID76" s="175" t="str">
        <f>IF(HZ76=0," ",VLOOKUP(HZ76,PROTOKOL!$A:$E,5,FALSE))</f>
        <v xml:space="preserve"> </v>
      </c>
      <c r="IE76" s="211" t="str">
        <f t="shared" si="135"/>
        <v xml:space="preserve"> </v>
      </c>
      <c r="IF76" s="175">
        <f t="shared" si="219"/>
        <v>0</v>
      </c>
      <c r="IG76" s="176" t="str">
        <f t="shared" si="220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68"/>
        <v xml:space="preserve"> </v>
      </c>
      <c r="IQ76" s="211" t="str">
        <f>IF(IM76=0," ",VLOOKUP(IM76,PROTOKOL!$A:$E,5,FALSE))</f>
        <v xml:space="preserve"> </v>
      </c>
      <c r="IR76" s="175" t="s">
        <v>133</v>
      </c>
      <c r="IS76" s="176" t="str">
        <f t="shared" si="251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69"/>
        <v xml:space="preserve"> </v>
      </c>
      <c r="IZ76" s="175" t="str">
        <f>IF(IV76=0," ",VLOOKUP(IV76,PROTOKOL!$A:$E,5,FALSE))</f>
        <v xml:space="preserve"> </v>
      </c>
      <c r="JA76" s="211" t="str">
        <f t="shared" si="136"/>
        <v xml:space="preserve"> </v>
      </c>
      <c r="JB76" s="175">
        <f t="shared" si="221"/>
        <v>0</v>
      </c>
      <c r="JC76" s="176" t="str">
        <f t="shared" si="222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70"/>
        <v xml:space="preserve"> </v>
      </c>
      <c r="JM76" s="211" t="str">
        <f>IF(JI76=0," ",VLOOKUP(JI76,PROTOKOL!$A:$E,5,FALSE))</f>
        <v xml:space="preserve"> </v>
      </c>
      <c r="JN76" s="175" t="s">
        <v>133</v>
      </c>
      <c r="JO76" s="176" t="str">
        <f t="shared" si="223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71"/>
        <v xml:space="preserve"> </v>
      </c>
      <c r="JV76" s="175" t="str">
        <f>IF(JR76=0," ",VLOOKUP(JR76,PROTOKOL!$A:$E,5,FALSE))</f>
        <v xml:space="preserve"> </v>
      </c>
      <c r="JW76" s="211" t="str">
        <f t="shared" si="137"/>
        <v xml:space="preserve"> </v>
      </c>
      <c r="JX76" s="175">
        <f t="shared" si="224"/>
        <v>0</v>
      </c>
      <c r="JY76" s="176" t="str">
        <f t="shared" si="225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72"/>
        <v xml:space="preserve"> </v>
      </c>
      <c r="KI76" s="211" t="str">
        <f>IF(KE76=0," ",VLOOKUP(KE76,PROTOKOL!$A:$E,5,FALSE))</f>
        <v xml:space="preserve"> </v>
      </c>
      <c r="KJ76" s="175" t="s">
        <v>133</v>
      </c>
      <c r="KK76" s="176" t="str">
        <f t="shared" si="226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73"/>
        <v xml:space="preserve"> </v>
      </c>
      <c r="KR76" s="175" t="str">
        <f>IF(KN76=0," ",VLOOKUP(KN76,PROTOKOL!$A:$E,5,FALSE))</f>
        <v xml:space="preserve"> </v>
      </c>
      <c r="KS76" s="211" t="str">
        <f t="shared" si="138"/>
        <v xml:space="preserve"> </v>
      </c>
      <c r="KT76" s="175">
        <f t="shared" si="227"/>
        <v>0</v>
      </c>
      <c r="KU76" s="176" t="str">
        <f t="shared" si="228"/>
        <v xml:space="preserve"> </v>
      </c>
      <c r="KW76" s="172">
        <v>18</v>
      </c>
      <c r="KX76" s="226"/>
      <c r="KY76" s="173" t="str">
        <f>IF(LA76=0," ",VLOOKUP(LA76,PROTOKOL!$A:$F,6,FALSE))</f>
        <v>KOKU TESTİ</v>
      </c>
      <c r="KZ76" s="43">
        <v>1</v>
      </c>
      <c r="LA76" s="43">
        <v>17</v>
      </c>
      <c r="LB76" s="43">
        <v>1</v>
      </c>
      <c r="LC76" s="42">
        <f>IF(LA76=0," ",(VLOOKUP(LA76,PROTOKOL!$A$1:$E$29,2,FALSE))*LB76)</f>
        <v>0</v>
      </c>
      <c r="LD76" s="174">
        <f t="shared" si="174"/>
        <v>1</v>
      </c>
      <c r="LE76" s="211">
        <f>IF(LA76=0," ",VLOOKUP(LA76,PROTOKOL!$A:$E,5,FALSE))</f>
        <v>36.335782102476131</v>
      </c>
      <c r="LF76" s="175" t="s">
        <v>133</v>
      </c>
      <c r="LG76" s="176">
        <f>IF(LA76=0," ",(LE76*LD76))/7.5*1</f>
        <v>4.8447709469968174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75"/>
        <v xml:space="preserve"> </v>
      </c>
      <c r="LN76" s="175" t="str">
        <f>IF(LJ76=0," ",VLOOKUP(LJ76,PROTOKOL!$A:$E,5,FALSE))</f>
        <v xml:space="preserve"> </v>
      </c>
      <c r="LO76" s="211" t="str">
        <f t="shared" si="139"/>
        <v xml:space="preserve"> </v>
      </c>
      <c r="LP76" s="175">
        <f t="shared" si="230"/>
        <v>0</v>
      </c>
      <c r="LQ76" s="176" t="str">
        <f t="shared" si="231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76"/>
        <v xml:space="preserve"> </v>
      </c>
      <c r="MA76" s="211" t="str">
        <f>IF(LW76=0," ",VLOOKUP(LW76,PROTOKOL!$A:$E,5,FALSE))</f>
        <v xml:space="preserve"> </v>
      </c>
      <c r="MB76" s="175" t="s">
        <v>133</v>
      </c>
      <c r="MC76" s="176" t="str">
        <f t="shared" si="232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77"/>
        <v xml:space="preserve"> </v>
      </c>
      <c r="MJ76" s="175" t="str">
        <f>IF(MF76=0," ",VLOOKUP(MF76,PROTOKOL!$A:$E,5,FALSE))</f>
        <v xml:space="preserve"> </v>
      </c>
      <c r="MK76" s="211" t="str">
        <f t="shared" si="140"/>
        <v xml:space="preserve"> </v>
      </c>
      <c r="ML76" s="175">
        <f t="shared" si="233"/>
        <v>0</v>
      </c>
      <c r="MM76" s="176" t="str">
        <f t="shared" si="234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78"/>
        <v xml:space="preserve"> </v>
      </c>
      <c r="MW76" s="211" t="str">
        <f>IF(MS76=0," ",VLOOKUP(MS76,PROTOKOL!$A:$E,5,FALSE))</f>
        <v xml:space="preserve"> </v>
      </c>
      <c r="MX76" s="175" t="s">
        <v>133</v>
      </c>
      <c r="MY76" s="176" t="str">
        <f t="shared" si="235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79"/>
        <v xml:space="preserve"> </v>
      </c>
      <c r="NF76" s="175" t="str">
        <f>IF(NB76=0," ",VLOOKUP(NB76,PROTOKOL!$A:$E,5,FALSE))</f>
        <v xml:space="preserve"> </v>
      </c>
      <c r="NG76" s="211" t="str">
        <f t="shared" si="141"/>
        <v xml:space="preserve"> </v>
      </c>
      <c r="NH76" s="175">
        <f t="shared" si="236"/>
        <v>0</v>
      </c>
      <c r="NI76" s="176" t="str">
        <f t="shared" si="23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80"/>
        <v xml:space="preserve"> </v>
      </c>
      <c r="NS76" s="211" t="str">
        <f>IF(NO76=0," ",VLOOKUP(NO76,PROTOKOL!$A:$E,5,FALSE))</f>
        <v xml:space="preserve"> </v>
      </c>
      <c r="NT76" s="175" t="s">
        <v>133</v>
      </c>
      <c r="NU76" s="176" t="str">
        <f t="shared" si="23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81"/>
        <v xml:space="preserve"> </v>
      </c>
      <c r="OB76" s="175" t="str">
        <f>IF(NX76=0," ",VLOOKUP(NX76,PROTOKOL!$A:$E,5,FALSE))</f>
        <v xml:space="preserve"> </v>
      </c>
      <c r="OC76" s="211" t="str">
        <f t="shared" si="142"/>
        <v xml:space="preserve"> </v>
      </c>
      <c r="OD76" s="175">
        <f t="shared" si="239"/>
        <v>0</v>
      </c>
      <c r="OE76" s="176" t="str">
        <f t="shared" si="24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82"/>
        <v xml:space="preserve"> </v>
      </c>
      <c r="OO76" s="211" t="str">
        <f>IF(OK76=0," ",VLOOKUP(OK76,PROTOKOL!$A:$E,5,FALSE))</f>
        <v xml:space="preserve"> </v>
      </c>
      <c r="OP76" s="175" t="s">
        <v>133</v>
      </c>
      <c r="OQ76" s="176" t="str">
        <f t="shared" si="24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83"/>
        <v xml:space="preserve"> </v>
      </c>
      <c r="OX76" s="175" t="str">
        <f>IF(OT76=0," ",VLOOKUP(OT76,PROTOKOL!$A:$E,5,FALSE))</f>
        <v xml:space="preserve"> </v>
      </c>
      <c r="OY76" s="211" t="str">
        <f t="shared" si="143"/>
        <v xml:space="preserve"> </v>
      </c>
      <c r="OZ76" s="175">
        <f t="shared" si="242"/>
        <v>0</v>
      </c>
      <c r="PA76" s="176" t="str">
        <f t="shared" si="243"/>
        <v xml:space="preserve"> </v>
      </c>
      <c r="PC76" s="172">
        <v>18</v>
      </c>
      <c r="PD76" s="226"/>
      <c r="PE76" s="173" t="str">
        <f>IF(PG76=0," ",VLOOKUP(PG76,PROTOKOL!$A:$F,6,FALSE))</f>
        <v>KOKU TESTİ</v>
      </c>
      <c r="PF76" s="43">
        <v>1</v>
      </c>
      <c r="PG76" s="43">
        <v>17</v>
      </c>
      <c r="PH76" s="43">
        <v>1</v>
      </c>
      <c r="PI76" s="42">
        <f>IF(PG76=0," ",(VLOOKUP(PG76,PROTOKOL!$A$1:$E$29,2,FALSE))*PH76)</f>
        <v>0</v>
      </c>
      <c r="PJ76" s="174">
        <f t="shared" si="184"/>
        <v>1</v>
      </c>
      <c r="PK76" s="211">
        <f>IF(PG76=0," ",VLOOKUP(PG76,PROTOKOL!$A:$E,5,FALSE))</f>
        <v>36.335782102476131</v>
      </c>
      <c r="PL76" s="175" t="s">
        <v>133</v>
      </c>
      <c r="PM76" s="176">
        <f>IF(PG76=0," ",(PK76*PJ76))/7.5*1</f>
        <v>4.8447709469968174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85"/>
        <v xml:space="preserve"> </v>
      </c>
      <c r="PT76" s="175" t="str">
        <f>IF(PP76=0," ",VLOOKUP(PP76,PROTOKOL!$A:$E,5,FALSE))</f>
        <v xml:space="preserve"> </v>
      </c>
      <c r="PU76" s="211" t="str">
        <f t="shared" si="144"/>
        <v xml:space="preserve"> </v>
      </c>
      <c r="PV76" s="175">
        <f t="shared" si="245"/>
        <v>0</v>
      </c>
      <c r="PW76" s="176" t="str">
        <f t="shared" si="24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186"/>
        <v xml:space="preserve"> </v>
      </c>
      <c r="QG76" s="211" t="str">
        <f>IF(QC76=0," ",VLOOKUP(QC76,PROTOKOL!$A:$E,5,FALSE))</f>
        <v xml:space="preserve"> </v>
      </c>
      <c r="QH76" s="175" t="s">
        <v>133</v>
      </c>
      <c r="QI76" s="176" t="str">
        <f t="shared" si="24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187"/>
        <v xml:space="preserve"> </v>
      </c>
      <c r="QP76" s="175" t="str">
        <f>IF(QL76=0," ",VLOOKUP(QL76,PROTOKOL!$A:$E,5,FALSE))</f>
        <v xml:space="preserve"> </v>
      </c>
      <c r="QQ76" s="211" t="str">
        <f t="shared" si="145"/>
        <v xml:space="preserve"> </v>
      </c>
      <c r="QR76" s="175">
        <f t="shared" si="248"/>
        <v>0</v>
      </c>
      <c r="QS76" s="176" t="str">
        <f t="shared" si="249"/>
        <v xml:space="preserve"> </v>
      </c>
    </row>
    <row r="77" spans="1:461" ht="13.8">
      <c r="A77" s="172">
        <v>19</v>
      </c>
      <c r="B77" s="224">
        <v>19</v>
      </c>
      <c r="C77" s="173" t="s">
        <v>36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46"/>
        <v xml:space="preserve"> </v>
      </c>
      <c r="I77" s="211" t="str">
        <f>IF(E77=0," ",VLOOKUP(E77,PROTOKOL!$A:$E,5,FALSE))</f>
        <v xml:space="preserve"> </v>
      </c>
      <c r="J77" s="175" t="s">
        <v>133</v>
      </c>
      <c r="K77" s="176" t="str">
        <f t="shared" si="188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47"/>
        <v xml:space="preserve"> </v>
      </c>
      <c r="R77" s="175" t="str">
        <f>IF(N77=0," ",VLOOKUP(N77,PROTOKOL!$A:$E,5,FALSE))</f>
        <v xml:space="preserve"> </v>
      </c>
      <c r="S77" s="211" t="str">
        <f t="shared" si="189"/>
        <v xml:space="preserve"> </v>
      </c>
      <c r="T77" s="175">
        <f t="shared" si="190"/>
        <v>0</v>
      </c>
      <c r="U77" s="176" t="str">
        <f t="shared" si="191"/>
        <v xml:space="preserve"> </v>
      </c>
      <c r="W77" s="172">
        <v>19</v>
      </c>
      <c r="X77" s="224">
        <v>19</v>
      </c>
      <c r="Y77" s="173" t="s">
        <v>36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48"/>
        <v xml:space="preserve"> </v>
      </c>
      <c r="AE77" s="211" t="str">
        <f>IF(AA77=0," ",VLOOKUP(AA77,PROTOKOL!$A:$E,5,FALSE))</f>
        <v xml:space="preserve"> </v>
      </c>
      <c r="AF77" s="175" t="s">
        <v>133</v>
      </c>
      <c r="AG77" s="176" t="str">
        <f t="shared" si="192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49"/>
        <v xml:space="preserve"> </v>
      </c>
      <c r="AN77" s="175" t="str">
        <f>IF(AJ77=0," ",VLOOKUP(AJ77,PROTOKOL!$A:$E,5,FALSE))</f>
        <v xml:space="preserve"> </v>
      </c>
      <c r="AO77" s="211" t="str">
        <f t="shared" si="126"/>
        <v xml:space="preserve"> </v>
      </c>
      <c r="AP77" s="175">
        <f t="shared" si="193"/>
        <v>0</v>
      </c>
      <c r="AQ77" s="176" t="str">
        <f t="shared" si="194"/>
        <v xml:space="preserve"> </v>
      </c>
      <c r="AS77" s="172">
        <v>19</v>
      </c>
      <c r="AT77" s="224">
        <v>19</v>
      </c>
      <c r="AU77" s="173" t="str">
        <f>IF(AW77=0," ",VLOOKUP(AW77,PROTOKOL!$A:$F,6,FALSE))</f>
        <v>VAKUM TEST</v>
      </c>
      <c r="AV77" s="43">
        <v>247</v>
      </c>
      <c r="AW77" s="43">
        <v>4</v>
      </c>
      <c r="AX77" s="43">
        <v>7.5</v>
      </c>
      <c r="AY77" s="42">
        <f>IF(AW77=0," ",(VLOOKUP(AW77,PROTOKOL!$A$1:$E$29,2,FALSE))*AX77)</f>
        <v>150</v>
      </c>
      <c r="AZ77" s="174">
        <f t="shared" si="150"/>
        <v>97</v>
      </c>
      <c r="BA77" s="211">
        <f>IF(AW77=0," ",VLOOKUP(AW77,PROTOKOL!$A:$E,5,FALSE))</f>
        <v>0.44947554687499996</v>
      </c>
      <c r="BB77" s="175" t="s">
        <v>133</v>
      </c>
      <c r="BC77" s="176">
        <f t="shared" si="195"/>
        <v>43.599128046874995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51"/>
        <v xml:space="preserve"> </v>
      </c>
      <c r="BJ77" s="175" t="str">
        <f>IF(BF77=0," ",VLOOKUP(BF77,PROTOKOL!$A:$E,5,FALSE))</f>
        <v xml:space="preserve"> </v>
      </c>
      <c r="BK77" s="211" t="str">
        <f t="shared" si="127"/>
        <v xml:space="preserve"> </v>
      </c>
      <c r="BL77" s="175">
        <f t="shared" si="196"/>
        <v>0</v>
      </c>
      <c r="BM77" s="176" t="str">
        <f t="shared" si="197"/>
        <v xml:space="preserve"> </v>
      </c>
      <c r="BO77" s="172">
        <v>19</v>
      </c>
      <c r="BP77" s="224">
        <v>19</v>
      </c>
      <c r="BQ77" s="173" t="str">
        <f>IF(BS77=0," ",VLOOKUP(BS77,PROTOKOL!$A:$F,6,FALSE))</f>
        <v>WNZL. LAV. VE DUV. ASMA KLZ</v>
      </c>
      <c r="BR77" s="43">
        <v>230</v>
      </c>
      <c r="BS77" s="43">
        <v>1</v>
      </c>
      <c r="BT77" s="43">
        <v>7.5</v>
      </c>
      <c r="BU77" s="42">
        <f>IF(BS77=0," ",(VLOOKUP(BS77,PROTOKOL!$A$1:$E$29,2,FALSE))*BT77)</f>
        <v>144</v>
      </c>
      <c r="BV77" s="174">
        <f t="shared" si="152"/>
        <v>86</v>
      </c>
      <c r="BW77" s="211">
        <f>IF(BS77=0," ",VLOOKUP(BS77,PROTOKOL!$A:$E,5,FALSE))</f>
        <v>0.4731321546052632</v>
      </c>
      <c r="BX77" s="175" t="s">
        <v>133</v>
      </c>
      <c r="BY77" s="176">
        <f t="shared" si="198"/>
        <v>40.689365296052635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53"/>
        <v xml:space="preserve"> </v>
      </c>
      <c r="CF77" s="175" t="str">
        <f>IF(CB77=0," ",VLOOKUP(CB77,PROTOKOL!$A:$E,5,FALSE))</f>
        <v xml:space="preserve"> </v>
      </c>
      <c r="CG77" s="211" t="str">
        <f t="shared" si="128"/>
        <v xml:space="preserve"> </v>
      </c>
      <c r="CH77" s="175">
        <f t="shared" si="199"/>
        <v>0</v>
      </c>
      <c r="CI77" s="176" t="str">
        <f t="shared" si="200"/>
        <v xml:space="preserve"> </v>
      </c>
      <c r="CK77" s="172">
        <v>19</v>
      </c>
      <c r="CL77" s="224">
        <v>19</v>
      </c>
      <c r="CM77" s="173" t="s">
        <v>36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54"/>
        <v xml:space="preserve"> </v>
      </c>
      <c r="CS77" s="211" t="str">
        <f>IF(CO77=0," ",VLOOKUP(CO77,PROTOKOL!$A:$E,5,FALSE))</f>
        <v xml:space="preserve"> </v>
      </c>
      <c r="CT77" s="175" t="s">
        <v>133</v>
      </c>
      <c r="CU77" s="176" t="str">
        <f t="shared" si="201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55"/>
        <v xml:space="preserve"> </v>
      </c>
      <c r="DB77" s="175" t="str">
        <f>IF(CX77=0," ",VLOOKUP(CX77,PROTOKOL!$A:$E,5,FALSE))</f>
        <v xml:space="preserve"> </v>
      </c>
      <c r="DC77" s="211" t="str">
        <f t="shared" si="129"/>
        <v xml:space="preserve"> </v>
      </c>
      <c r="DD77" s="175">
        <f t="shared" si="202"/>
        <v>0</v>
      </c>
      <c r="DE77" s="176" t="str">
        <f t="shared" si="203"/>
        <v xml:space="preserve"> </v>
      </c>
      <c r="DG77" s="172">
        <v>19</v>
      </c>
      <c r="DH77" s="224">
        <v>19</v>
      </c>
      <c r="DI77" s="173" t="s">
        <v>36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56"/>
        <v xml:space="preserve"> </v>
      </c>
      <c r="DO77" s="211" t="str">
        <f>IF(DK77=0," ",VLOOKUP(DK77,PROTOKOL!$A:$E,5,FALSE))</f>
        <v xml:space="preserve"> </v>
      </c>
      <c r="DP77" s="175" t="s">
        <v>133</v>
      </c>
      <c r="DQ77" s="176" t="str">
        <f t="shared" si="204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57"/>
        <v xml:space="preserve"> </v>
      </c>
      <c r="DX77" s="175" t="str">
        <f>IF(DT77=0," ",VLOOKUP(DT77,PROTOKOL!$A:$E,5,FALSE))</f>
        <v xml:space="preserve"> </v>
      </c>
      <c r="DY77" s="211" t="str">
        <f t="shared" si="130"/>
        <v xml:space="preserve"> </v>
      </c>
      <c r="DZ77" s="175">
        <f t="shared" si="205"/>
        <v>0</v>
      </c>
      <c r="EA77" s="176" t="str">
        <f t="shared" si="206"/>
        <v xml:space="preserve"> </v>
      </c>
      <c r="EC77" s="172">
        <v>19</v>
      </c>
      <c r="ED77" s="224">
        <v>19</v>
      </c>
      <c r="EE77" s="173" t="str">
        <f>IF(EG77=0," ",VLOOKUP(EG77,PROTOKOL!$A:$F,6,FALSE))</f>
        <v>SIZDIRMAZLIK TAMİR</v>
      </c>
      <c r="EF77" s="43">
        <v>100</v>
      </c>
      <c r="EG77" s="43">
        <v>12</v>
      </c>
      <c r="EH77" s="43">
        <v>6</v>
      </c>
      <c r="EI77" s="42">
        <f>IF(EG77=0," ",(VLOOKUP(EG77,PROTOKOL!$A$1:$E$29,2,FALSE))*EH77)</f>
        <v>62.400000000000006</v>
      </c>
      <c r="EJ77" s="174">
        <f t="shared" si="158"/>
        <v>37.599999999999994</v>
      </c>
      <c r="EK77" s="211">
        <f>IF(EG77=0," ",VLOOKUP(EG77,PROTOKOL!$A:$E,5,FALSE))</f>
        <v>0.8561438988095238</v>
      </c>
      <c r="EL77" s="175" t="s">
        <v>133</v>
      </c>
      <c r="EM77" s="176">
        <f t="shared" si="207"/>
        <v>32.19101059523809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59"/>
        <v xml:space="preserve"> </v>
      </c>
      <c r="ET77" s="175" t="str">
        <f>IF(EP77=0," ",VLOOKUP(EP77,PROTOKOL!$A:$E,5,FALSE))</f>
        <v xml:space="preserve"> </v>
      </c>
      <c r="EU77" s="211" t="str">
        <f t="shared" si="131"/>
        <v xml:space="preserve"> </v>
      </c>
      <c r="EV77" s="175">
        <f t="shared" si="208"/>
        <v>0</v>
      </c>
      <c r="EW77" s="176" t="str">
        <f t="shared" si="209"/>
        <v xml:space="preserve"> </v>
      </c>
      <c r="EY77" s="172">
        <v>19</v>
      </c>
      <c r="EZ77" s="224">
        <v>19</v>
      </c>
      <c r="FA77" s="173" t="str">
        <f>IF(FC77=0," ",VLOOKUP(FC77,PROTOKOL!$A:$F,6,FALSE))</f>
        <v>VAKUM TEST</v>
      </c>
      <c r="FB77" s="43">
        <v>154</v>
      </c>
      <c r="FC77" s="43">
        <v>4</v>
      </c>
      <c r="FD77" s="43">
        <v>4.5</v>
      </c>
      <c r="FE77" s="42">
        <f>IF(FC77=0," ",(VLOOKUP(FC77,PROTOKOL!$A$1:$E$29,2,FALSE))*FD77)</f>
        <v>90</v>
      </c>
      <c r="FF77" s="174">
        <f t="shared" si="160"/>
        <v>64</v>
      </c>
      <c r="FG77" s="211">
        <f>IF(FC77=0," ",VLOOKUP(FC77,PROTOKOL!$A:$E,5,FALSE))</f>
        <v>0.44947554687499996</v>
      </c>
      <c r="FH77" s="175" t="s">
        <v>133</v>
      </c>
      <c r="FI77" s="176">
        <f t="shared" si="250"/>
        <v>28.766434999999998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61"/>
        <v xml:space="preserve"> </v>
      </c>
      <c r="FP77" s="175" t="str">
        <f>IF(FL77=0," ",VLOOKUP(FL77,PROTOKOL!$A:$E,5,FALSE))</f>
        <v xml:space="preserve"> </v>
      </c>
      <c r="FQ77" s="211" t="str">
        <f t="shared" si="132"/>
        <v xml:space="preserve"> </v>
      </c>
      <c r="FR77" s="175">
        <f t="shared" si="210"/>
        <v>0</v>
      </c>
      <c r="FS77" s="176" t="str">
        <f t="shared" si="211"/>
        <v xml:space="preserve"> </v>
      </c>
      <c r="FU77" s="172">
        <v>19</v>
      </c>
      <c r="FV77" s="224">
        <v>19</v>
      </c>
      <c r="FW77" s="173" t="str">
        <f>IF(FY77=0," ",VLOOKUP(FY77,PROTOKOL!$A:$F,6,FALSE))</f>
        <v>SIZDIRMAZLIK TAMİR</v>
      </c>
      <c r="FX77" s="43">
        <v>120</v>
      </c>
      <c r="FY77" s="43">
        <v>12</v>
      </c>
      <c r="FZ77" s="43">
        <v>7.5</v>
      </c>
      <c r="GA77" s="42">
        <f>IF(FY77=0," ",(VLOOKUP(FY77,PROTOKOL!$A$1:$E$29,2,FALSE))*FZ77)</f>
        <v>78</v>
      </c>
      <c r="GB77" s="174">
        <f t="shared" si="162"/>
        <v>42</v>
      </c>
      <c r="GC77" s="211">
        <f>IF(FY77=0," ",VLOOKUP(FY77,PROTOKOL!$A:$E,5,FALSE))</f>
        <v>0.8561438988095238</v>
      </c>
      <c r="GD77" s="175" t="s">
        <v>133</v>
      </c>
      <c r="GE77" s="176">
        <f t="shared" si="212"/>
        <v>35.958043750000002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63"/>
        <v xml:space="preserve"> </v>
      </c>
      <c r="GL77" s="175" t="str">
        <f>IF(GH77=0," ",VLOOKUP(GH77,PROTOKOL!$A:$E,5,FALSE))</f>
        <v xml:space="preserve"> </v>
      </c>
      <c r="GM77" s="211" t="str">
        <f t="shared" si="133"/>
        <v xml:space="preserve"> </v>
      </c>
      <c r="GN77" s="175">
        <f t="shared" si="213"/>
        <v>0</v>
      </c>
      <c r="GO77" s="176" t="str">
        <f t="shared" si="214"/>
        <v xml:space="preserve"> </v>
      </c>
      <c r="GQ77" s="172">
        <v>19</v>
      </c>
      <c r="GR77" s="224">
        <v>19</v>
      </c>
      <c r="GS77" s="173" t="str">
        <f>IF(GU77=0," ",VLOOKUP(GU77,PROTOKOL!$A:$F,6,FALSE))</f>
        <v>VAKUM TEST</v>
      </c>
      <c r="GT77" s="43">
        <v>34</v>
      </c>
      <c r="GU77" s="43">
        <v>4</v>
      </c>
      <c r="GV77" s="43">
        <v>1</v>
      </c>
      <c r="GW77" s="42">
        <f>IF(GU77=0," ",(VLOOKUP(GU77,PROTOKOL!$A$1:$E$29,2,FALSE))*GV77)</f>
        <v>20</v>
      </c>
      <c r="GX77" s="174">
        <f t="shared" si="164"/>
        <v>14</v>
      </c>
      <c r="GY77" s="211">
        <f>IF(GU77=0," ",VLOOKUP(GU77,PROTOKOL!$A:$E,5,FALSE))</f>
        <v>0.44947554687499996</v>
      </c>
      <c r="GZ77" s="175" t="s">
        <v>133</v>
      </c>
      <c r="HA77" s="176">
        <f t="shared" si="215"/>
        <v>6.2926576562499994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65"/>
        <v xml:space="preserve"> </v>
      </c>
      <c r="HH77" s="175" t="str">
        <f>IF(HD77=0," ",VLOOKUP(HD77,PROTOKOL!$A:$E,5,FALSE))</f>
        <v xml:space="preserve"> </v>
      </c>
      <c r="HI77" s="211" t="str">
        <f t="shared" si="134"/>
        <v xml:space="preserve"> </v>
      </c>
      <c r="HJ77" s="175">
        <f t="shared" si="216"/>
        <v>0</v>
      </c>
      <c r="HK77" s="176" t="str">
        <f t="shared" si="217"/>
        <v xml:space="preserve"> </v>
      </c>
      <c r="HM77" s="172">
        <v>19</v>
      </c>
      <c r="HN77" s="224">
        <v>19</v>
      </c>
      <c r="HO77" s="173" t="str">
        <f>IF(HQ77=0," ",VLOOKUP(HQ77,PROTOKOL!$A:$F,6,FALSE))</f>
        <v>VAKUM TEST</v>
      </c>
      <c r="HP77" s="43">
        <v>235</v>
      </c>
      <c r="HQ77" s="43">
        <v>4</v>
      </c>
      <c r="HR77" s="43">
        <v>7.5</v>
      </c>
      <c r="HS77" s="42">
        <f>IF(HQ77=0," ",(VLOOKUP(HQ77,PROTOKOL!$A$1:$E$29,2,FALSE))*HR77)</f>
        <v>150</v>
      </c>
      <c r="HT77" s="174">
        <f t="shared" si="166"/>
        <v>85</v>
      </c>
      <c r="HU77" s="211">
        <f>IF(HQ77=0," ",VLOOKUP(HQ77,PROTOKOL!$A:$E,5,FALSE))</f>
        <v>0.44947554687499996</v>
      </c>
      <c r="HV77" s="175" t="s">
        <v>133</v>
      </c>
      <c r="HW77" s="176">
        <f t="shared" si="218"/>
        <v>38.205421484374995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67"/>
        <v xml:space="preserve"> </v>
      </c>
      <c r="ID77" s="175" t="str">
        <f>IF(HZ77=0," ",VLOOKUP(HZ77,PROTOKOL!$A:$E,5,FALSE))</f>
        <v xml:space="preserve"> </v>
      </c>
      <c r="IE77" s="211" t="str">
        <f t="shared" si="135"/>
        <v xml:space="preserve"> </v>
      </c>
      <c r="IF77" s="175">
        <f t="shared" si="219"/>
        <v>0</v>
      </c>
      <c r="IG77" s="176" t="str">
        <f t="shared" si="220"/>
        <v xml:space="preserve"> </v>
      </c>
      <c r="II77" s="172">
        <v>19</v>
      </c>
      <c r="IJ77" s="224">
        <v>19</v>
      </c>
      <c r="IK77" s="173" t="str">
        <f>IF(IM77=0," ",VLOOKUP(IM77,PROTOKOL!$A:$F,6,FALSE))</f>
        <v>VAKUM TEST</v>
      </c>
      <c r="IL77" s="43">
        <v>235</v>
      </c>
      <c r="IM77" s="43">
        <v>4</v>
      </c>
      <c r="IN77" s="43">
        <v>7.5</v>
      </c>
      <c r="IO77" s="42">
        <f>IF(IM77=0," ",(VLOOKUP(IM77,PROTOKOL!$A$1:$E$29,2,FALSE))*IN77)</f>
        <v>150</v>
      </c>
      <c r="IP77" s="174">
        <f t="shared" si="168"/>
        <v>85</v>
      </c>
      <c r="IQ77" s="211">
        <f>IF(IM77=0," ",VLOOKUP(IM77,PROTOKOL!$A:$E,5,FALSE))</f>
        <v>0.44947554687499996</v>
      </c>
      <c r="IR77" s="175" t="s">
        <v>133</v>
      </c>
      <c r="IS77" s="176">
        <f t="shared" si="251"/>
        <v>38.205421484374995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69"/>
        <v xml:space="preserve"> </v>
      </c>
      <c r="IZ77" s="175" t="str">
        <f>IF(IV77=0," ",VLOOKUP(IV77,PROTOKOL!$A:$E,5,FALSE))</f>
        <v xml:space="preserve"> </v>
      </c>
      <c r="JA77" s="211" t="str">
        <f t="shared" si="136"/>
        <v xml:space="preserve"> </v>
      </c>
      <c r="JB77" s="175">
        <f t="shared" si="221"/>
        <v>0</v>
      </c>
      <c r="JC77" s="176" t="str">
        <f t="shared" si="222"/>
        <v xml:space="preserve"> </v>
      </c>
      <c r="JE77" s="172">
        <v>19</v>
      </c>
      <c r="JF77" s="224">
        <v>19</v>
      </c>
      <c r="JG77" s="173" t="s">
        <v>36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70"/>
        <v xml:space="preserve"> </v>
      </c>
      <c r="JM77" s="211" t="str">
        <f>IF(JI77=0," ",VLOOKUP(JI77,PROTOKOL!$A:$E,5,FALSE))</f>
        <v xml:space="preserve"> </v>
      </c>
      <c r="JN77" s="175" t="s">
        <v>133</v>
      </c>
      <c r="JO77" s="176" t="str">
        <f t="shared" si="223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71"/>
        <v xml:space="preserve"> </v>
      </c>
      <c r="JV77" s="175" t="str">
        <f>IF(JR77=0," ",VLOOKUP(JR77,PROTOKOL!$A:$E,5,FALSE))</f>
        <v xml:space="preserve"> </v>
      </c>
      <c r="JW77" s="211" t="str">
        <f t="shared" si="137"/>
        <v xml:space="preserve"> </v>
      </c>
      <c r="JX77" s="175">
        <f t="shared" si="224"/>
        <v>0</v>
      </c>
      <c r="JY77" s="176" t="str">
        <f t="shared" si="225"/>
        <v xml:space="preserve"> </v>
      </c>
      <c r="KA77" s="172">
        <v>19</v>
      </c>
      <c r="KB77" s="224">
        <v>19</v>
      </c>
      <c r="KC77" s="173" t="s">
        <v>134</v>
      </c>
      <c r="KD77" s="43">
        <v>1</v>
      </c>
      <c r="KE77" s="43">
        <v>17</v>
      </c>
      <c r="KF77" s="43">
        <v>2.5</v>
      </c>
      <c r="KG77" s="42">
        <f>IF(KE77=0," ",(VLOOKUP(KE77,PROTOKOL!$A$1:$E$29,2,FALSE))*KF77)</f>
        <v>0</v>
      </c>
      <c r="KH77" s="174">
        <f t="shared" si="172"/>
        <v>1</v>
      </c>
      <c r="KI77" s="211">
        <f>IF(KE77=0," ",VLOOKUP(KE77,PROTOKOL!$A:$E,5,FALSE))</f>
        <v>36.335782102476131</v>
      </c>
      <c r="KJ77" s="175" t="s">
        <v>133</v>
      </c>
      <c r="KK77" s="176">
        <f>IF(KE77=0," ",(KI77*KH77))/7.5*2.5</f>
        <v>12.111927367492044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73"/>
        <v xml:space="preserve"> </v>
      </c>
      <c r="KR77" s="175" t="str">
        <f>IF(KN77=0," ",VLOOKUP(KN77,PROTOKOL!$A:$E,5,FALSE))</f>
        <v xml:space="preserve"> </v>
      </c>
      <c r="KS77" s="211" t="str">
        <f t="shared" si="138"/>
        <v xml:space="preserve"> </v>
      </c>
      <c r="KT77" s="175">
        <f t="shared" si="227"/>
        <v>0</v>
      </c>
      <c r="KU77" s="176" t="str">
        <f t="shared" si="228"/>
        <v xml:space="preserve"> </v>
      </c>
      <c r="KW77" s="172">
        <v>19</v>
      </c>
      <c r="KX77" s="224">
        <v>19</v>
      </c>
      <c r="KY77" s="173" t="s">
        <v>36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74"/>
        <v xml:space="preserve"> </v>
      </c>
      <c r="LE77" s="211" t="str">
        <f>IF(LA77=0," ",VLOOKUP(LA77,PROTOKOL!$A:$E,5,FALSE))</f>
        <v xml:space="preserve"> </v>
      </c>
      <c r="LF77" s="175" t="s">
        <v>133</v>
      </c>
      <c r="LG77" s="176" t="str">
        <f t="shared" si="229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75"/>
        <v xml:space="preserve"> </v>
      </c>
      <c r="LN77" s="175" t="str">
        <f>IF(LJ77=0," ",VLOOKUP(LJ77,PROTOKOL!$A:$E,5,FALSE))</f>
        <v xml:space="preserve"> </v>
      </c>
      <c r="LO77" s="211" t="str">
        <f t="shared" si="139"/>
        <v xml:space="preserve"> </v>
      </c>
      <c r="LP77" s="175">
        <f t="shared" si="230"/>
        <v>0</v>
      </c>
      <c r="LQ77" s="176" t="str">
        <f t="shared" si="231"/>
        <v xml:space="preserve"> </v>
      </c>
      <c r="LS77" s="172">
        <v>19</v>
      </c>
      <c r="LT77" s="224">
        <v>19</v>
      </c>
      <c r="LU77" s="173" t="str">
        <f>IF(LW77=0," ",VLOOKUP(LW77,PROTOKOL!$A:$F,6,FALSE))</f>
        <v>PANTOGRAF LAVABO TAŞLAMA</v>
      </c>
      <c r="LV77" s="43">
        <v>103</v>
      </c>
      <c r="LW77" s="43">
        <v>9</v>
      </c>
      <c r="LX77" s="43">
        <v>7.5</v>
      </c>
      <c r="LY77" s="42">
        <f>IF(LW77=0," ",(VLOOKUP(LW77,PROTOKOL!$A$1:$E$29,2,FALSE))*LX77)</f>
        <v>65</v>
      </c>
      <c r="LZ77" s="174">
        <f t="shared" si="176"/>
        <v>38</v>
      </c>
      <c r="MA77" s="211">
        <f>IF(LW77=0," ",VLOOKUP(LW77,PROTOKOL!$A:$E,5,FALSE))</f>
        <v>1.0273726785714283</v>
      </c>
      <c r="MB77" s="175" t="s">
        <v>133</v>
      </c>
      <c r="MC77" s="176">
        <f t="shared" si="232"/>
        <v>39.040161785714275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77"/>
        <v xml:space="preserve"> </v>
      </c>
      <c r="MJ77" s="175" t="str">
        <f>IF(MF77=0," ",VLOOKUP(MF77,PROTOKOL!$A:$E,5,FALSE))</f>
        <v xml:space="preserve"> </v>
      </c>
      <c r="MK77" s="211" t="str">
        <f t="shared" si="140"/>
        <v xml:space="preserve"> </v>
      </c>
      <c r="ML77" s="175">
        <f t="shared" si="233"/>
        <v>0</v>
      </c>
      <c r="MM77" s="176" t="str">
        <f t="shared" si="234"/>
        <v xml:space="preserve"> </v>
      </c>
      <c r="MO77" s="172">
        <v>19</v>
      </c>
      <c r="MP77" s="224">
        <v>19</v>
      </c>
      <c r="MQ77" s="173" t="s">
        <v>36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78"/>
        <v xml:space="preserve"> </v>
      </c>
      <c r="MW77" s="211" t="str">
        <f>IF(MS77=0," ",VLOOKUP(MS77,PROTOKOL!$A:$E,5,FALSE))</f>
        <v xml:space="preserve"> </v>
      </c>
      <c r="MX77" s="175" t="s">
        <v>133</v>
      </c>
      <c r="MY77" s="176" t="str">
        <f t="shared" si="235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79"/>
        <v xml:space="preserve"> </v>
      </c>
      <c r="NF77" s="175" t="str">
        <f>IF(NB77=0," ",VLOOKUP(NB77,PROTOKOL!$A:$E,5,FALSE))</f>
        <v xml:space="preserve"> </v>
      </c>
      <c r="NG77" s="211" t="str">
        <f t="shared" si="141"/>
        <v xml:space="preserve"> </v>
      </c>
      <c r="NH77" s="175">
        <f t="shared" si="236"/>
        <v>0</v>
      </c>
      <c r="NI77" s="176" t="str">
        <f t="shared" si="237"/>
        <v xml:space="preserve"> </v>
      </c>
      <c r="NK77" s="172">
        <v>19</v>
      </c>
      <c r="NL77" s="224">
        <v>19</v>
      </c>
      <c r="NM77" s="173" t="str">
        <f>IF(NO77=0," ",VLOOKUP(NO77,PROTOKOL!$A:$F,6,FALSE))</f>
        <v>WNZL. LAV. VE DUV. ASMA KLZ</v>
      </c>
      <c r="NN77" s="43">
        <v>221</v>
      </c>
      <c r="NO77" s="43">
        <v>1</v>
      </c>
      <c r="NP77" s="43">
        <v>7.5</v>
      </c>
      <c r="NQ77" s="42">
        <f>IF(NO77=0," ",(VLOOKUP(NO77,PROTOKOL!$A$1:$E$29,2,FALSE))*NP77)</f>
        <v>144</v>
      </c>
      <c r="NR77" s="174">
        <f t="shared" si="180"/>
        <v>77</v>
      </c>
      <c r="NS77" s="211">
        <f>IF(NO77=0," ",VLOOKUP(NO77,PROTOKOL!$A:$E,5,FALSE))</f>
        <v>0.4731321546052632</v>
      </c>
      <c r="NT77" s="175" t="s">
        <v>133</v>
      </c>
      <c r="NU77" s="176">
        <f t="shared" si="238"/>
        <v>36.431175904605269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81"/>
        <v xml:space="preserve"> </v>
      </c>
      <c r="OB77" s="175" t="str">
        <f>IF(NX77=0," ",VLOOKUP(NX77,PROTOKOL!$A:$E,5,FALSE))</f>
        <v xml:space="preserve"> </v>
      </c>
      <c r="OC77" s="211" t="str">
        <f t="shared" si="142"/>
        <v xml:space="preserve"> </v>
      </c>
      <c r="OD77" s="175">
        <f t="shared" si="239"/>
        <v>0</v>
      </c>
      <c r="OE77" s="176" t="str">
        <f t="shared" si="240"/>
        <v xml:space="preserve"> </v>
      </c>
      <c r="OG77" s="172">
        <v>19</v>
      </c>
      <c r="OH77" s="224">
        <v>19</v>
      </c>
      <c r="OI77" s="173" t="str">
        <f>IF(OK77=0," ",VLOOKUP(OK77,PROTOKOL!$A:$F,6,FALSE))</f>
        <v>VAKUM TEST</v>
      </c>
      <c r="OJ77" s="43">
        <v>230</v>
      </c>
      <c r="OK77" s="43">
        <v>4</v>
      </c>
      <c r="OL77" s="43">
        <v>7.5</v>
      </c>
      <c r="OM77" s="42">
        <f>IF(OK77=0," ",(VLOOKUP(OK77,PROTOKOL!$A$1:$E$29,2,FALSE))*OL77)</f>
        <v>150</v>
      </c>
      <c r="ON77" s="174">
        <f t="shared" si="182"/>
        <v>80</v>
      </c>
      <c r="OO77" s="211">
        <f>IF(OK77=0," ",VLOOKUP(OK77,PROTOKOL!$A:$E,5,FALSE))</f>
        <v>0.44947554687499996</v>
      </c>
      <c r="OP77" s="175" t="s">
        <v>133</v>
      </c>
      <c r="OQ77" s="176">
        <f t="shared" si="241"/>
        <v>35.958043749999995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83"/>
        <v xml:space="preserve"> </v>
      </c>
      <c r="OX77" s="175" t="str">
        <f>IF(OT77=0," ",VLOOKUP(OT77,PROTOKOL!$A:$E,5,FALSE))</f>
        <v xml:space="preserve"> </v>
      </c>
      <c r="OY77" s="211" t="str">
        <f t="shared" si="143"/>
        <v xml:space="preserve"> </v>
      </c>
      <c r="OZ77" s="175">
        <f t="shared" si="242"/>
        <v>0</v>
      </c>
      <c r="PA77" s="176" t="str">
        <f t="shared" si="243"/>
        <v xml:space="preserve"> </v>
      </c>
      <c r="PC77" s="172">
        <v>19</v>
      </c>
      <c r="PD77" s="224">
        <v>19</v>
      </c>
      <c r="PE77" s="173" t="s">
        <v>36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84"/>
        <v xml:space="preserve"> </v>
      </c>
      <c r="PK77" s="211" t="str">
        <f>IF(PG77=0," ",VLOOKUP(PG77,PROTOKOL!$A:$E,5,FALSE))</f>
        <v xml:space="preserve"> </v>
      </c>
      <c r="PL77" s="175" t="s">
        <v>133</v>
      </c>
      <c r="PM77" s="176" t="str">
        <f t="shared" si="24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85"/>
        <v xml:space="preserve"> </v>
      </c>
      <c r="PT77" s="175" t="str">
        <f>IF(PP77=0," ",VLOOKUP(PP77,PROTOKOL!$A:$E,5,FALSE))</f>
        <v xml:space="preserve"> </v>
      </c>
      <c r="PU77" s="211" t="str">
        <f t="shared" si="144"/>
        <v xml:space="preserve"> </v>
      </c>
      <c r="PV77" s="175">
        <f t="shared" si="245"/>
        <v>0</v>
      </c>
      <c r="PW77" s="176" t="str">
        <f t="shared" si="246"/>
        <v xml:space="preserve"> </v>
      </c>
      <c r="PY77" s="172">
        <v>19</v>
      </c>
      <c r="PZ77" s="224">
        <v>19</v>
      </c>
      <c r="QA77" s="173" t="str">
        <f>IF(QC77=0," ",VLOOKUP(QC77,PROTOKOL!$A:$F,6,FALSE))</f>
        <v>PANTOGRAF LAVABO TAŞLAMA</v>
      </c>
      <c r="QB77" s="43">
        <v>106</v>
      </c>
      <c r="QC77" s="43">
        <v>9</v>
      </c>
      <c r="QD77" s="43">
        <v>7.5</v>
      </c>
      <c r="QE77" s="42">
        <f>IF(QC77=0," ",(VLOOKUP(QC77,PROTOKOL!$A$1:$E$29,2,FALSE))*QD77)</f>
        <v>65</v>
      </c>
      <c r="QF77" s="174">
        <f t="shared" si="186"/>
        <v>41</v>
      </c>
      <c r="QG77" s="211">
        <f>IF(QC77=0," ",VLOOKUP(QC77,PROTOKOL!$A:$E,5,FALSE))</f>
        <v>1.0273726785714283</v>
      </c>
      <c r="QH77" s="175" t="s">
        <v>133</v>
      </c>
      <c r="QI77" s="176">
        <f t="shared" si="247"/>
        <v>42.122279821428563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187"/>
        <v xml:space="preserve"> </v>
      </c>
      <c r="QP77" s="175" t="str">
        <f>IF(QL77=0," ",VLOOKUP(QL77,PROTOKOL!$A:$E,5,FALSE))</f>
        <v xml:space="preserve"> </v>
      </c>
      <c r="QQ77" s="211" t="str">
        <f t="shared" si="145"/>
        <v xml:space="preserve"> </v>
      </c>
      <c r="QR77" s="175">
        <f t="shared" si="248"/>
        <v>0</v>
      </c>
      <c r="QS77" s="176" t="str">
        <f t="shared" si="249"/>
        <v xml:space="preserve"> </v>
      </c>
    </row>
    <row r="78" spans="1:461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46"/>
        <v xml:space="preserve"> </v>
      </c>
      <c r="I78" s="211" t="str">
        <f>IF(E78=0," ",VLOOKUP(E78,PROTOKOL!$A:$E,5,FALSE))</f>
        <v xml:space="preserve"> </v>
      </c>
      <c r="J78" s="175" t="s">
        <v>133</v>
      </c>
      <c r="K78" s="176" t="str">
        <f t="shared" si="188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47"/>
        <v xml:space="preserve"> </v>
      </c>
      <c r="R78" s="175" t="str">
        <f>IF(N78=0," ",VLOOKUP(N78,PROTOKOL!$A:$E,5,FALSE))</f>
        <v xml:space="preserve"> </v>
      </c>
      <c r="S78" s="211" t="str">
        <f t="shared" si="189"/>
        <v xml:space="preserve"> </v>
      </c>
      <c r="T78" s="175">
        <f t="shared" si="190"/>
        <v>0</v>
      </c>
      <c r="U78" s="176" t="str">
        <f t="shared" si="191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48"/>
        <v xml:space="preserve"> </v>
      </c>
      <c r="AE78" s="211" t="str">
        <f>IF(AA78=0," ",VLOOKUP(AA78,PROTOKOL!$A:$E,5,FALSE))</f>
        <v xml:space="preserve"> </v>
      </c>
      <c r="AF78" s="175" t="s">
        <v>133</v>
      </c>
      <c r="AG78" s="176" t="str">
        <f t="shared" si="192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49"/>
        <v xml:space="preserve"> </v>
      </c>
      <c r="AN78" s="175" t="str">
        <f>IF(AJ78=0," ",VLOOKUP(AJ78,PROTOKOL!$A:$E,5,FALSE))</f>
        <v xml:space="preserve"> </v>
      </c>
      <c r="AO78" s="211" t="str">
        <f t="shared" si="126"/>
        <v xml:space="preserve"> </v>
      </c>
      <c r="AP78" s="175">
        <f t="shared" si="193"/>
        <v>0</v>
      </c>
      <c r="AQ78" s="176" t="str">
        <f t="shared" si="194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50"/>
        <v xml:space="preserve"> </v>
      </c>
      <c r="BA78" s="211" t="str">
        <f>IF(AW78=0," ",VLOOKUP(AW78,PROTOKOL!$A:$E,5,FALSE))</f>
        <v xml:space="preserve"> </v>
      </c>
      <c r="BB78" s="175" t="s">
        <v>133</v>
      </c>
      <c r="BC78" s="176" t="str">
        <f t="shared" si="195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51"/>
        <v xml:space="preserve"> </v>
      </c>
      <c r="BJ78" s="175" t="str">
        <f>IF(BF78=0," ",VLOOKUP(BF78,PROTOKOL!$A:$E,5,FALSE))</f>
        <v xml:space="preserve"> </v>
      </c>
      <c r="BK78" s="211" t="str">
        <f t="shared" si="127"/>
        <v xml:space="preserve"> </v>
      </c>
      <c r="BL78" s="175">
        <f t="shared" si="196"/>
        <v>0</v>
      </c>
      <c r="BM78" s="176" t="str">
        <f t="shared" si="197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52"/>
        <v xml:space="preserve"> </v>
      </c>
      <c r="BW78" s="211" t="str">
        <f>IF(BS78=0," ",VLOOKUP(BS78,PROTOKOL!$A:$E,5,FALSE))</f>
        <v xml:space="preserve"> </v>
      </c>
      <c r="BX78" s="175" t="s">
        <v>133</v>
      </c>
      <c r="BY78" s="176" t="str">
        <f t="shared" si="198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53"/>
        <v xml:space="preserve"> </v>
      </c>
      <c r="CF78" s="175" t="str">
        <f>IF(CB78=0," ",VLOOKUP(CB78,PROTOKOL!$A:$E,5,FALSE))</f>
        <v xml:space="preserve"> </v>
      </c>
      <c r="CG78" s="211" t="str">
        <f t="shared" si="128"/>
        <v xml:space="preserve"> </v>
      </c>
      <c r="CH78" s="175">
        <f t="shared" si="199"/>
        <v>0</v>
      </c>
      <c r="CI78" s="176" t="str">
        <f t="shared" si="200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54"/>
        <v xml:space="preserve"> </v>
      </c>
      <c r="CS78" s="211" t="str">
        <f>IF(CO78=0," ",VLOOKUP(CO78,PROTOKOL!$A:$E,5,FALSE))</f>
        <v xml:space="preserve"> </v>
      </c>
      <c r="CT78" s="175" t="s">
        <v>133</v>
      </c>
      <c r="CU78" s="176" t="str">
        <f t="shared" si="201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55"/>
        <v xml:space="preserve"> </v>
      </c>
      <c r="DB78" s="175" t="str">
        <f>IF(CX78=0," ",VLOOKUP(CX78,PROTOKOL!$A:$E,5,FALSE))</f>
        <v xml:space="preserve"> </v>
      </c>
      <c r="DC78" s="211" t="str">
        <f t="shared" si="129"/>
        <v xml:space="preserve"> </v>
      </c>
      <c r="DD78" s="175">
        <f t="shared" si="202"/>
        <v>0</v>
      </c>
      <c r="DE78" s="176" t="str">
        <f t="shared" si="203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56"/>
        <v xml:space="preserve"> </v>
      </c>
      <c r="DO78" s="211" t="str">
        <f>IF(DK78=0," ",VLOOKUP(DK78,PROTOKOL!$A:$E,5,FALSE))</f>
        <v xml:space="preserve"> </v>
      </c>
      <c r="DP78" s="175" t="s">
        <v>133</v>
      </c>
      <c r="DQ78" s="176" t="str">
        <f t="shared" si="204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57"/>
        <v xml:space="preserve"> </v>
      </c>
      <c r="DX78" s="175" t="str">
        <f>IF(DT78=0," ",VLOOKUP(DT78,PROTOKOL!$A:$E,5,FALSE))</f>
        <v xml:space="preserve"> </v>
      </c>
      <c r="DY78" s="211" t="str">
        <f t="shared" si="130"/>
        <v xml:space="preserve"> </v>
      </c>
      <c r="DZ78" s="175">
        <f t="shared" si="205"/>
        <v>0</v>
      </c>
      <c r="EA78" s="176" t="str">
        <f t="shared" si="206"/>
        <v xml:space="preserve"> </v>
      </c>
      <c r="EC78" s="172">
        <v>19</v>
      </c>
      <c r="ED78" s="225"/>
      <c r="EE78" s="173" t="str">
        <f>IF(EG78=0," ",VLOOKUP(EG78,PROTOKOL!$A:$F,6,FALSE))</f>
        <v>ÜRÜN KONTROL</v>
      </c>
      <c r="EF78" s="43">
        <v>1</v>
      </c>
      <c r="EG78" s="43">
        <v>20</v>
      </c>
      <c r="EH78" s="43">
        <v>1.5</v>
      </c>
      <c r="EI78" s="42">
        <f>IF(EG78=0," ",(VLOOKUP(EG78,PROTOKOL!$A$1:$E$29,2,FALSE))*EH78)</f>
        <v>0</v>
      </c>
      <c r="EJ78" s="174">
        <f t="shared" si="158"/>
        <v>1</v>
      </c>
      <c r="EK78" s="211">
        <f>IF(EG78=0," ",VLOOKUP(EG78,PROTOKOL!$A:$E,5,FALSE))</f>
        <v>32.702203892228518</v>
      </c>
      <c r="EL78" s="175" t="s">
        <v>133</v>
      </c>
      <c r="EM78" s="176">
        <f>IF(EG78=0," ",(EK78*EJ78))/7.5*1.5</f>
        <v>6.5404407784457028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59"/>
        <v xml:space="preserve"> </v>
      </c>
      <c r="ET78" s="175" t="str">
        <f>IF(EP78=0," ",VLOOKUP(EP78,PROTOKOL!$A:$E,5,FALSE))</f>
        <v xml:space="preserve"> </v>
      </c>
      <c r="EU78" s="211" t="str">
        <f t="shared" si="131"/>
        <v xml:space="preserve"> </v>
      </c>
      <c r="EV78" s="175">
        <f t="shared" si="208"/>
        <v>0</v>
      </c>
      <c r="EW78" s="176" t="str">
        <f t="shared" si="209"/>
        <v xml:space="preserve"> </v>
      </c>
      <c r="EY78" s="172">
        <v>19</v>
      </c>
      <c r="EZ78" s="225"/>
      <c r="FA78" s="173" t="str">
        <f>IF(FC78=0," ",VLOOKUP(FC78,PROTOKOL!$A:$F,6,FALSE))</f>
        <v>PERDE KESME SULU SİST.</v>
      </c>
      <c r="FB78" s="43">
        <v>66</v>
      </c>
      <c r="FC78" s="43">
        <v>8</v>
      </c>
      <c r="FD78" s="43">
        <v>3</v>
      </c>
      <c r="FE78" s="42">
        <f>IF(FC78=0," ",(VLOOKUP(FC78,PROTOKOL!$A$1:$E$29,2,FALSE))*FD78)</f>
        <v>39.200000000000003</v>
      </c>
      <c r="FF78" s="174">
        <f t="shared" si="160"/>
        <v>26.799999999999997</v>
      </c>
      <c r="FG78" s="211">
        <f>IF(FC78=0," ",VLOOKUP(FC78,PROTOKOL!$A:$E,5,FALSE))</f>
        <v>0.69150084134615386</v>
      </c>
      <c r="FH78" s="175" t="s">
        <v>133</v>
      </c>
      <c r="FI78" s="176">
        <f t="shared" si="250"/>
        <v>18.53222254807692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61"/>
        <v xml:space="preserve"> </v>
      </c>
      <c r="FP78" s="175" t="str">
        <f>IF(FL78=0," ",VLOOKUP(FL78,PROTOKOL!$A:$E,5,FALSE))</f>
        <v xml:space="preserve"> </v>
      </c>
      <c r="FQ78" s="211" t="str">
        <f t="shared" si="132"/>
        <v xml:space="preserve"> </v>
      </c>
      <c r="FR78" s="175">
        <f t="shared" si="210"/>
        <v>0</v>
      </c>
      <c r="FS78" s="176" t="str">
        <f t="shared" si="211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62"/>
        <v xml:space="preserve"> </v>
      </c>
      <c r="GC78" s="211" t="str">
        <f>IF(FY78=0," ",VLOOKUP(FY78,PROTOKOL!$A:$E,5,FALSE))</f>
        <v xml:space="preserve"> </v>
      </c>
      <c r="GD78" s="175" t="s">
        <v>133</v>
      </c>
      <c r="GE78" s="176" t="str">
        <f t="shared" si="212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63"/>
        <v xml:space="preserve"> </v>
      </c>
      <c r="GL78" s="175" t="str">
        <f>IF(GH78=0," ",VLOOKUP(GH78,PROTOKOL!$A:$E,5,FALSE))</f>
        <v xml:space="preserve"> </v>
      </c>
      <c r="GM78" s="211" t="str">
        <f t="shared" si="133"/>
        <v xml:space="preserve"> </v>
      </c>
      <c r="GN78" s="175">
        <f t="shared" si="213"/>
        <v>0</v>
      </c>
      <c r="GO78" s="176" t="str">
        <f t="shared" si="214"/>
        <v xml:space="preserve"> </v>
      </c>
      <c r="GQ78" s="172">
        <v>19</v>
      </c>
      <c r="GR78" s="225"/>
      <c r="GS78" s="173" t="str">
        <f>IF(GU78=0," ",VLOOKUP(GU78,PROTOKOL!$A:$F,6,FALSE))</f>
        <v>PERDE KESME SULU SİST.</v>
      </c>
      <c r="GT78" s="43">
        <v>80</v>
      </c>
      <c r="GU78" s="43">
        <v>8</v>
      </c>
      <c r="GV78" s="43">
        <v>4</v>
      </c>
      <c r="GW78" s="42">
        <f>IF(GU78=0," ",(VLOOKUP(GU78,PROTOKOL!$A$1:$E$29,2,FALSE))*GV78)</f>
        <v>52.266666666666666</v>
      </c>
      <c r="GX78" s="174">
        <f t="shared" si="164"/>
        <v>27.733333333333334</v>
      </c>
      <c r="GY78" s="211">
        <f>IF(GU78=0," ",VLOOKUP(GU78,PROTOKOL!$A:$E,5,FALSE))</f>
        <v>0.69150084134615386</v>
      </c>
      <c r="GZ78" s="175" t="s">
        <v>133</v>
      </c>
      <c r="HA78" s="176">
        <f t="shared" si="215"/>
        <v>19.177623333333333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65"/>
        <v xml:space="preserve"> </v>
      </c>
      <c r="HH78" s="175" t="str">
        <f>IF(HD78=0," ",VLOOKUP(HD78,PROTOKOL!$A:$E,5,FALSE))</f>
        <v xml:space="preserve"> </v>
      </c>
      <c r="HI78" s="211" t="str">
        <f t="shared" si="134"/>
        <v xml:space="preserve"> </v>
      </c>
      <c r="HJ78" s="175">
        <f t="shared" si="216"/>
        <v>0</v>
      </c>
      <c r="HK78" s="176" t="str">
        <f t="shared" si="217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66"/>
        <v xml:space="preserve"> </v>
      </c>
      <c r="HU78" s="211" t="str">
        <f>IF(HQ78=0," ",VLOOKUP(HQ78,PROTOKOL!$A:$E,5,FALSE))</f>
        <v xml:space="preserve"> </v>
      </c>
      <c r="HV78" s="175" t="s">
        <v>133</v>
      </c>
      <c r="HW78" s="176" t="str">
        <f t="shared" si="218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67"/>
        <v xml:space="preserve"> </v>
      </c>
      <c r="ID78" s="175" t="str">
        <f>IF(HZ78=0," ",VLOOKUP(HZ78,PROTOKOL!$A:$E,5,FALSE))</f>
        <v xml:space="preserve"> </v>
      </c>
      <c r="IE78" s="211" t="str">
        <f t="shared" si="135"/>
        <v xml:space="preserve"> </v>
      </c>
      <c r="IF78" s="175">
        <f t="shared" si="219"/>
        <v>0</v>
      </c>
      <c r="IG78" s="176" t="str">
        <f t="shared" si="220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68"/>
        <v xml:space="preserve"> </v>
      </c>
      <c r="IQ78" s="211" t="str">
        <f>IF(IM78=0," ",VLOOKUP(IM78,PROTOKOL!$A:$E,5,FALSE))</f>
        <v xml:space="preserve"> </v>
      </c>
      <c r="IR78" s="175" t="s">
        <v>133</v>
      </c>
      <c r="IS78" s="176" t="str">
        <f t="shared" si="251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69"/>
        <v xml:space="preserve"> </v>
      </c>
      <c r="IZ78" s="175" t="str">
        <f>IF(IV78=0," ",VLOOKUP(IV78,PROTOKOL!$A:$E,5,FALSE))</f>
        <v xml:space="preserve"> </v>
      </c>
      <c r="JA78" s="211" t="str">
        <f t="shared" si="136"/>
        <v xml:space="preserve"> </v>
      </c>
      <c r="JB78" s="175">
        <f t="shared" si="221"/>
        <v>0</v>
      </c>
      <c r="JC78" s="176" t="str">
        <f t="shared" si="222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70"/>
        <v xml:space="preserve"> </v>
      </c>
      <c r="JM78" s="211" t="str">
        <f>IF(JI78=0," ",VLOOKUP(JI78,PROTOKOL!$A:$E,5,FALSE))</f>
        <v xml:space="preserve"> </v>
      </c>
      <c r="JN78" s="175" t="s">
        <v>133</v>
      </c>
      <c r="JO78" s="176" t="str">
        <f t="shared" si="223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71"/>
        <v xml:space="preserve"> </v>
      </c>
      <c r="JV78" s="175" t="str">
        <f>IF(JR78=0," ",VLOOKUP(JR78,PROTOKOL!$A:$E,5,FALSE))</f>
        <v xml:space="preserve"> </v>
      </c>
      <c r="JW78" s="211" t="str">
        <f t="shared" si="137"/>
        <v xml:space="preserve"> </v>
      </c>
      <c r="JX78" s="175">
        <f t="shared" si="224"/>
        <v>0</v>
      </c>
      <c r="JY78" s="176" t="str">
        <f t="shared" si="225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72"/>
        <v xml:space="preserve"> </v>
      </c>
      <c r="KI78" s="211" t="str">
        <f>IF(KE78=0," ",VLOOKUP(KE78,PROTOKOL!$A:$E,5,FALSE))</f>
        <v xml:space="preserve"> </v>
      </c>
      <c r="KJ78" s="175" t="s">
        <v>133</v>
      </c>
      <c r="KK78" s="176" t="str">
        <f t="shared" si="226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73"/>
        <v xml:space="preserve"> </v>
      </c>
      <c r="KR78" s="175" t="str">
        <f>IF(KN78=0," ",VLOOKUP(KN78,PROTOKOL!$A:$E,5,FALSE))</f>
        <v xml:space="preserve"> </v>
      </c>
      <c r="KS78" s="211" t="str">
        <f t="shared" si="138"/>
        <v xml:space="preserve"> </v>
      </c>
      <c r="KT78" s="175">
        <f t="shared" si="227"/>
        <v>0</v>
      </c>
      <c r="KU78" s="176" t="str">
        <f t="shared" si="228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74"/>
        <v xml:space="preserve"> </v>
      </c>
      <c r="LE78" s="211" t="str">
        <f>IF(LA78=0," ",VLOOKUP(LA78,PROTOKOL!$A:$E,5,FALSE))</f>
        <v xml:space="preserve"> </v>
      </c>
      <c r="LF78" s="175" t="s">
        <v>133</v>
      </c>
      <c r="LG78" s="176" t="str">
        <f t="shared" si="229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75"/>
        <v xml:space="preserve"> </v>
      </c>
      <c r="LN78" s="175" t="str">
        <f>IF(LJ78=0," ",VLOOKUP(LJ78,PROTOKOL!$A:$E,5,FALSE))</f>
        <v xml:space="preserve"> </v>
      </c>
      <c r="LO78" s="211" t="str">
        <f t="shared" si="139"/>
        <v xml:space="preserve"> </v>
      </c>
      <c r="LP78" s="175">
        <f t="shared" si="230"/>
        <v>0</v>
      </c>
      <c r="LQ78" s="176" t="str">
        <f t="shared" si="231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76"/>
        <v xml:space="preserve"> </v>
      </c>
      <c r="MA78" s="211" t="str">
        <f>IF(LW78=0," ",VLOOKUP(LW78,PROTOKOL!$A:$E,5,FALSE))</f>
        <v xml:space="preserve"> </v>
      </c>
      <c r="MB78" s="175" t="s">
        <v>133</v>
      </c>
      <c r="MC78" s="176" t="str">
        <f t="shared" si="232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77"/>
        <v xml:space="preserve"> </v>
      </c>
      <c r="MJ78" s="175" t="str">
        <f>IF(MF78=0," ",VLOOKUP(MF78,PROTOKOL!$A:$E,5,FALSE))</f>
        <v xml:space="preserve"> </v>
      </c>
      <c r="MK78" s="211" t="str">
        <f t="shared" si="140"/>
        <v xml:space="preserve"> </v>
      </c>
      <c r="ML78" s="175">
        <f t="shared" si="233"/>
        <v>0</v>
      </c>
      <c r="MM78" s="176" t="str">
        <f t="shared" si="234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78"/>
        <v xml:space="preserve"> </v>
      </c>
      <c r="MW78" s="211" t="str">
        <f>IF(MS78=0," ",VLOOKUP(MS78,PROTOKOL!$A:$E,5,FALSE))</f>
        <v xml:space="preserve"> </v>
      </c>
      <c r="MX78" s="175" t="s">
        <v>133</v>
      </c>
      <c r="MY78" s="176" t="str">
        <f t="shared" si="235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79"/>
        <v xml:space="preserve"> </v>
      </c>
      <c r="NF78" s="175" t="str">
        <f>IF(NB78=0," ",VLOOKUP(NB78,PROTOKOL!$A:$E,5,FALSE))</f>
        <v xml:space="preserve"> </v>
      </c>
      <c r="NG78" s="211" t="str">
        <f t="shared" si="141"/>
        <v xml:space="preserve"> </v>
      </c>
      <c r="NH78" s="175">
        <f t="shared" si="236"/>
        <v>0</v>
      </c>
      <c r="NI78" s="176" t="str">
        <f t="shared" si="23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80"/>
        <v xml:space="preserve"> </v>
      </c>
      <c r="NS78" s="211" t="str">
        <f>IF(NO78=0," ",VLOOKUP(NO78,PROTOKOL!$A:$E,5,FALSE))</f>
        <v xml:space="preserve"> </v>
      </c>
      <c r="NT78" s="175" t="s">
        <v>133</v>
      </c>
      <c r="NU78" s="176" t="str">
        <f t="shared" si="23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81"/>
        <v xml:space="preserve"> </v>
      </c>
      <c r="OB78" s="175" t="str">
        <f>IF(NX78=0," ",VLOOKUP(NX78,PROTOKOL!$A:$E,5,FALSE))</f>
        <v xml:space="preserve"> </v>
      </c>
      <c r="OC78" s="211" t="str">
        <f t="shared" si="142"/>
        <v xml:space="preserve"> </v>
      </c>
      <c r="OD78" s="175">
        <f t="shared" si="239"/>
        <v>0</v>
      </c>
      <c r="OE78" s="176" t="str">
        <f t="shared" si="24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82"/>
        <v xml:space="preserve"> </v>
      </c>
      <c r="OO78" s="211" t="str">
        <f>IF(OK78=0," ",VLOOKUP(OK78,PROTOKOL!$A:$E,5,FALSE))</f>
        <v xml:space="preserve"> </v>
      </c>
      <c r="OP78" s="175" t="s">
        <v>133</v>
      </c>
      <c r="OQ78" s="176" t="str">
        <f t="shared" si="24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83"/>
        <v xml:space="preserve"> </v>
      </c>
      <c r="OX78" s="175" t="str">
        <f>IF(OT78=0," ",VLOOKUP(OT78,PROTOKOL!$A:$E,5,FALSE))</f>
        <v xml:space="preserve"> </v>
      </c>
      <c r="OY78" s="211" t="str">
        <f t="shared" si="143"/>
        <v xml:space="preserve"> </v>
      </c>
      <c r="OZ78" s="175">
        <f t="shared" si="242"/>
        <v>0</v>
      </c>
      <c r="PA78" s="176" t="str">
        <f t="shared" si="24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84"/>
        <v xml:space="preserve"> </v>
      </c>
      <c r="PK78" s="211" t="str">
        <f>IF(PG78=0," ",VLOOKUP(PG78,PROTOKOL!$A:$E,5,FALSE))</f>
        <v xml:space="preserve"> </v>
      </c>
      <c r="PL78" s="175" t="s">
        <v>133</v>
      </c>
      <c r="PM78" s="176" t="str">
        <f t="shared" si="24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85"/>
        <v xml:space="preserve"> </v>
      </c>
      <c r="PT78" s="175" t="str">
        <f>IF(PP78=0," ",VLOOKUP(PP78,PROTOKOL!$A:$E,5,FALSE))</f>
        <v xml:space="preserve"> </v>
      </c>
      <c r="PU78" s="211" t="str">
        <f t="shared" si="144"/>
        <v xml:space="preserve"> </v>
      </c>
      <c r="PV78" s="175">
        <f t="shared" si="245"/>
        <v>0</v>
      </c>
      <c r="PW78" s="176" t="str">
        <f t="shared" si="24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186"/>
        <v xml:space="preserve"> </v>
      </c>
      <c r="QG78" s="211" t="str">
        <f>IF(QC78=0," ",VLOOKUP(QC78,PROTOKOL!$A:$E,5,FALSE))</f>
        <v xml:space="preserve"> </v>
      </c>
      <c r="QH78" s="175" t="s">
        <v>133</v>
      </c>
      <c r="QI78" s="176" t="str">
        <f t="shared" si="24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187"/>
        <v xml:space="preserve"> </v>
      </c>
      <c r="QP78" s="175" t="str">
        <f>IF(QL78=0," ",VLOOKUP(QL78,PROTOKOL!$A:$E,5,FALSE))</f>
        <v xml:space="preserve"> </v>
      </c>
      <c r="QQ78" s="211" t="str">
        <f t="shared" si="145"/>
        <v xml:space="preserve"> </v>
      </c>
      <c r="QR78" s="175">
        <f t="shared" si="248"/>
        <v>0</v>
      </c>
      <c r="QS78" s="176" t="str">
        <f t="shared" si="249"/>
        <v xml:space="preserve"> </v>
      </c>
    </row>
    <row r="79" spans="1:461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46"/>
        <v xml:space="preserve"> </v>
      </c>
      <c r="I79" s="211" t="str">
        <f>IF(E79=0," ",VLOOKUP(E79,PROTOKOL!$A:$E,5,FALSE))</f>
        <v xml:space="preserve"> </v>
      </c>
      <c r="J79" s="175" t="s">
        <v>133</v>
      </c>
      <c r="K79" s="176" t="str">
        <f t="shared" si="188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47"/>
        <v xml:space="preserve"> </v>
      </c>
      <c r="R79" s="175" t="str">
        <f>IF(N79=0," ",VLOOKUP(N79,PROTOKOL!$A:$E,5,FALSE))</f>
        <v xml:space="preserve"> </v>
      </c>
      <c r="S79" s="211" t="str">
        <f t="shared" si="189"/>
        <v xml:space="preserve"> </v>
      </c>
      <c r="T79" s="175">
        <f t="shared" si="190"/>
        <v>0</v>
      </c>
      <c r="U79" s="176" t="str">
        <f t="shared" si="191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48"/>
        <v xml:space="preserve"> </v>
      </c>
      <c r="AE79" s="211" t="str">
        <f>IF(AA79=0," ",VLOOKUP(AA79,PROTOKOL!$A:$E,5,FALSE))</f>
        <v xml:space="preserve"> </v>
      </c>
      <c r="AF79" s="175" t="s">
        <v>133</v>
      </c>
      <c r="AG79" s="176" t="str">
        <f t="shared" si="192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49"/>
        <v xml:space="preserve"> </v>
      </c>
      <c r="AN79" s="175" t="str">
        <f>IF(AJ79=0," ",VLOOKUP(AJ79,PROTOKOL!$A:$E,5,FALSE))</f>
        <v xml:space="preserve"> </v>
      </c>
      <c r="AO79" s="211" t="str">
        <f t="shared" si="126"/>
        <v xml:space="preserve"> </v>
      </c>
      <c r="AP79" s="175">
        <f t="shared" si="193"/>
        <v>0</v>
      </c>
      <c r="AQ79" s="176" t="str">
        <f t="shared" si="194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50"/>
        <v xml:space="preserve"> </v>
      </c>
      <c r="BA79" s="211" t="str">
        <f>IF(AW79=0," ",VLOOKUP(AW79,PROTOKOL!$A:$E,5,FALSE))</f>
        <v xml:space="preserve"> </v>
      </c>
      <c r="BB79" s="175" t="s">
        <v>133</v>
      </c>
      <c r="BC79" s="176" t="str">
        <f t="shared" si="195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51"/>
        <v xml:space="preserve"> </v>
      </c>
      <c r="BJ79" s="175" t="str">
        <f>IF(BF79=0," ",VLOOKUP(BF79,PROTOKOL!$A:$E,5,FALSE))</f>
        <v xml:space="preserve"> </v>
      </c>
      <c r="BK79" s="211" t="str">
        <f t="shared" si="127"/>
        <v xml:space="preserve"> </v>
      </c>
      <c r="BL79" s="175">
        <f t="shared" si="196"/>
        <v>0</v>
      </c>
      <c r="BM79" s="176" t="str">
        <f t="shared" si="197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52"/>
        <v xml:space="preserve"> </v>
      </c>
      <c r="BW79" s="211" t="str">
        <f>IF(BS79=0," ",VLOOKUP(BS79,PROTOKOL!$A:$E,5,FALSE))</f>
        <v xml:space="preserve"> </v>
      </c>
      <c r="BX79" s="175" t="s">
        <v>133</v>
      </c>
      <c r="BY79" s="176" t="str">
        <f t="shared" si="198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53"/>
        <v xml:space="preserve"> </v>
      </c>
      <c r="CF79" s="175" t="str">
        <f>IF(CB79=0," ",VLOOKUP(CB79,PROTOKOL!$A:$E,5,FALSE))</f>
        <v xml:space="preserve"> </v>
      </c>
      <c r="CG79" s="211" t="str">
        <f t="shared" si="128"/>
        <v xml:space="preserve"> </v>
      </c>
      <c r="CH79" s="175">
        <f t="shared" si="199"/>
        <v>0</v>
      </c>
      <c r="CI79" s="176" t="str">
        <f t="shared" si="200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54"/>
        <v xml:space="preserve"> </v>
      </c>
      <c r="CS79" s="211" t="str">
        <f>IF(CO79=0," ",VLOOKUP(CO79,PROTOKOL!$A:$E,5,FALSE))</f>
        <v xml:space="preserve"> </v>
      </c>
      <c r="CT79" s="175" t="s">
        <v>133</v>
      </c>
      <c r="CU79" s="176" t="str">
        <f t="shared" si="201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55"/>
        <v xml:space="preserve"> </v>
      </c>
      <c r="DB79" s="175" t="str">
        <f>IF(CX79=0," ",VLOOKUP(CX79,PROTOKOL!$A:$E,5,FALSE))</f>
        <v xml:space="preserve"> </v>
      </c>
      <c r="DC79" s="211" t="str">
        <f t="shared" si="129"/>
        <v xml:space="preserve"> </v>
      </c>
      <c r="DD79" s="175">
        <f t="shared" si="202"/>
        <v>0</v>
      </c>
      <c r="DE79" s="176" t="str">
        <f t="shared" si="203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56"/>
        <v xml:space="preserve"> </v>
      </c>
      <c r="DO79" s="211" t="str">
        <f>IF(DK79=0," ",VLOOKUP(DK79,PROTOKOL!$A:$E,5,FALSE))</f>
        <v xml:space="preserve"> </v>
      </c>
      <c r="DP79" s="175" t="s">
        <v>133</v>
      </c>
      <c r="DQ79" s="176" t="str">
        <f t="shared" si="204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57"/>
        <v xml:space="preserve"> </v>
      </c>
      <c r="DX79" s="175" t="str">
        <f>IF(DT79=0," ",VLOOKUP(DT79,PROTOKOL!$A:$E,5,FALSE))</f>
        <v xml:space="preserve"> </v>
      </c>
      <c r="DY79" s="211" t="str">
        <f t="shared" si="130"/>
        <v xml:space="preserve"> </v>
      </c>
      <c r="DZ79" s="175">
        <f t="shared" si="205"/>
        <v>0</v>
      </c>
      <c r="EA79" s="176" t="str">
        <f t="shared" si="206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58"/>
        <v xml:space="preserve"> </v>
      </c>
      <c r="EK79" s="211" t="str">
        <f>IF(EG79=0," ",VLOOKUP(EG79,PROTOKOL!$A:$E,5,FALSE))</f>
        <v xml:space="preserve"> </v>
      </c>
      <c r="EL79" s="175" t="s">
        <v>133</v>
      </c>
      <c r="EM79" s="176" t="str">
        <f t="shared" si="207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59"/>
        <v xml:space="preserve"> </v>
      </c>
      <c r="ET79" s="175" t="str">
        <f>IF(EP79=0," ",VLOOKUP(EP79,PROTOKOL!$A:$E,5,FALSE))</f>
        <v xml:space="preserve"> </v>
      </c>
      <c r="EU79" s="211" t="str">
        <f t="shared" si="131"/>
        <v xml:space="preserve"> </v>
      </c>
      <c r="EV79" s="175">
        <f t="shared" si="208"/>
        <v>0</v>
      </c>
      <c r="EW79" s="176" t="str">
        <f t="shared" si="209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60"/>
        <v xml:space="preserve"> </v>
      </c>
      <c r="FG79" s="211" t="str">
        <f>IF(FC79=0," ",VLOOKUP(FC79,PROTOKOL!$A:$E,5,FALSE))</f>
        <v xml:space="preserve"> </v>
      </c>
      <c r="FH79" s="175" t="s">
        <v>133</v>
      </c>
      <c r="FI79" s="176" t="str">
        <f t="shared" si="250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61"/>
        <v xml:space="preserve"> </v>
      </c>
      <c r="FP79" s="175" t="str">
        <f>IF(FL79=0," ",VLOOKUP(FL79,PROTOKOL!$A:$E,5,FALSE))</f>
        <v xml:space="preserve"> </v>
      </c>
      <c r="FQ79" s="211" t="str">
        <f t="shared" si="132"/>
        <v xml:space="preserve"> </v>
      </c>
      <c r="FR79" s="175">
        <f t="shared" si="210"/>
        <v>0</v>
      </c>
      <c r="FS79" s="176" t="str">
        <f t="shared" si="211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62"/>
        <v xml:space="preserve"> </v>
      </c>
      <c r="GC79" s="211" t="str">
        <f>IF(FY79=0," ",VLOOKUP(FY79,PROTOKOL!$A:$E,5,FALSE))</f>
        <v xml:space="preserve"> </v>
      </c>
      <c r="GD79" s="175" t="s">
        <v>133</v>
      </c>
      <c r="GE79" s="176" t="str">
        <f t="shared" si="212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63"/>
        <v xml:space="preserve"> </v>
      </c>
      <c r="GL79" s="175" t="str">
        <f>IF(GH79=0," ",VLOOKUP(GH79,PROTOKOL!$A:$E,5,FALSE))</f>
        <v xml:space="preserve"> </v>
      </c>
      <c r="GM79" s="211" t="str">
        <f t="shared" si="133"/>
        <v xml:space="preserve"> </v>
      </c>
      <c r="GN79" s="175">
        <f t="shared" si="213"/>
        <v>0</v>
      </c>
      <c r="GO79" s="176" t="str">
        <f t="shared" si="214"/>
        <v xml:space="preserve"> </v>
      </c>
      <c r="GQ79" s="172">
        <v>19</v>
      </c>
      <c r="GR79" s="226"/>
      <c r="GS79" s="173" t="str">
        <f>IF(GU79=0," ",VLOOKUP(GU79,PROTOKOL!$A:$F,6,FALSE))</f>
        <v>KOKU TESTİ</v>
      </c>
      <c r="GT79" s="43">
        <v>1</v>
      </c>
      <c r="GU79" s="43">
        <v>17</v>
      </c>
      <c r="GV79" s="43">
        <v>2.5</v>
      </c>
      <c r="GW79" s="42">
        <f>IF(GU79=0," ",(VLOOKUP(GU79,PROTOKOL!$A$1:$E$29,2,FALSE))*GV79)</f>
        <v>0</v>
      </c>
      <c r="GX79" s="174">
        <f t="shared" si="164"/>
        <v>1</v>
      </c>
      <c r="GY79" s="211">
        <f>IF(GU79=0," ",VLOOKUP(GU79,PROTOKOL!$A:$E,5,FALSE))</f>
        <v>36.335782102476131</v>
      </c>
      <c r="GZ79" s="175" t="s">
        <v>133</v>
      </c>
      <c r="HA79" s="176">
        <f>IF(GU79=0," ",(GY79*GX79))/7.5*2.5</f>
        <v>12.111927367492044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65"/>
        <v xml:space="preserve"> </v>
      </c>
      <c r="HH79" s="175" t="str">
        <f>IF(HD79=0," ",VLOOKUP(HD79,PROTOKOL!$A:$E,5,FALSE))</f>
        <v xml:space="preserve"> </v>
      </c>
      <c r="HI79" s="211" t="str">
        <f t="shared" si="134"/>
        <v xml:space="preserve"> </v>
      </c>
      <c r="HJ79" s="175">
        <f t="shared" si="216"/>
        <v>0</v>
      </c>
      <c r="HK79" s="176" t="str">
        <f t="shared" si="217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66"/>
        <v xml:space="preserve"> </v>
      </c>
      <c r="HU79" s="211" t="str">
        <f>IF(HQ79=0," ",VLOOKUP(HQ79,PROTOKOL!$A:$E,5,FALSE))</f>
        <v xml:space="preserve"> </v>
      </c>
      <c r="HV79" s="175" t="s">
        <v>133</v>
      </c>
      <c r="HW79" s="176" t="str">
        <f t="shared" si="218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67"/>
        <v xml:space="preserve"> </v>
      </c>
      <c r="ID79" s="175" t="str">
        <f>IF(HZ79=0," ",VLOOKUP(HZ79,PROTOKOL!$A:$E,5,FALSE))</f>
        <v xml:space="preserve"> </v>
      </c>
      <c r="IE79" s="211" t="str">
        <f t="shared" si="135"/>
        <v xml:space="preserve"> </v>
      </c>
      <c r="IF79" s="175">
        <f t="shared" si="219"/>
        <v>0</v>
      </c>
      <c r="IG79" s="176" t="str">
        <f t="shared" si="220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68"/>
        <v xml:space="preserve"> </v>
      </c>
      <c r="IQ79" s="211" t="str">
        <f>IF(IM79=0," ",VLOOKUP(IM79,PROTOKOL!$A:$E,5,FALSE))</f>
        <v xml:space="preserve"> </v>
      </c>
      <c r="IR79" s="175" t="s">
        <v>133</v>
      </c>
      <c r="IS79" s="176" t="str">
        <f t="shared" si="251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69"/>
        <v xml:space="preserve"> </v>
      </c>
      <c r="IZ79" s="175" t="str">
        <f>IF(IV79=0," ",VLOOKUP(IV79,PROTOKOL!$A:$E,5,FALSE))</f>
        <v xml:space="preserve"> </v>
      </c>
      <c r="JA79" s="211" t="str">
        <f t="shared" si="136"/>
        <v xml:space="preserve"> </v>
      </c>
      <c r="JB79" s="175">
        <f t="shared" si="221"/>
        <v>0</v>
      </c>
      <c r="JC79" s="176" t="str">
        <f t="shared" si="222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70"/>
        <v xml:space="preserve"> </v>
      </c>
      <c r="JM79" s="211" t="str">
        <f>IF(JI79=0," ",VLOOKUP(JI79,PROTOKOL!$A:$E,5,FALSE))</f>
        <v xml:space="preserve"> </v>
      </c>
      <c r="JN79" s="175" t="s">
        <v>133</v>
      </c>
      <c r="JO79" s="176" t="str">
        <f t="shared" si="223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71"/>
        <v xml:space="preserve"> </v>
      </c>
      <c r="JV79" s="175" t="str">
        <f>IF(JR79=0," ",VLOOKUP(JR79,PROTOKOL!$A:$E,5,FALSE))</f>
        <v xml:space="preserve"> </v>
      </c>
      <c r="JW79" s="211" t="str">
        <f t="shared" si="137"/>
        <v xml:space="preserve"> </v>
      </c>
      <c r="JX79" s="175">
        <f t="shared" si="224"/>
        <v>0</v>
      </c>
      <c r="JY79" s="176" t="str">
        <f t="shared" si="225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72"/>
        <v xml:space="preserve"> </v>
      </c>
      <c r="KI79" s="211" t="str">
        <f>IF(KE79=0," ",VLOOKUP(KE79,PROTOKOL!$A:$E,5,FALSE))</f>
        <v xml:space="preserve"> </v>
      </c>
      <c r="KJ79" s="175" t="s">
        <v>133</v>
      </c>
      <c r="KK79" s="176" t="str">
        <f t="shared" si="226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73"/>
        <v xml:space="preserve"> </v>
      </c>
      <c r="KR79" s="175" t="str">
        <f>IF(KN79=0," ",VLOOKUP(KN79,PROTOKOL!$A:$E,5,FALSE))</f>
        <v xml:space="preserve"> </v>
      </c>
      <c r="KS79" s="211" t="str">
        <f t="shared" si="138"/>
        <v xml:space="preserve"> </v>
      </c>
      <c r="KT79" s="175">
        <f t="shared" si="227"/>
        <v>0</v>
      </c>
      <c r="KU79" s="176" t="str">
        <f t="shared" si="228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74"/>
        <v xml:space="preserve"> </v>
      </c>
      <c r="LE79" s="211" t="str">
        <f>IF(LA79=0," ",VLOOKUP(LA79,PROTOKOL!$A:$E,5,FALSE))</f>
        <v xml:space="preserve"> </v>
      </c>
      <c r="LF79" s="175" t="s">
        <v>133</v>
      </c>
      <c r="LG79" s="176" t="str">
        <f t="shared" si="229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75"/>
        <v xml:space="preserve"> </v>
      </c>
      <c r="LN79" s="175" t="str">
        <f>IF(LJ79=0," ",VLOOKUP(LJ79,PROTOKOL!$A:$E,5,FALSE))</f>
        <v xml:space="preserve"> </v>
      </c>
      <c r="LO79" s="211" t="str">
        <f t="shared" si="139"/>
        <v xml:space="preserve"> </v>
      </c>
      <c r="LP79" s="175">
        <f t="shared" si="230"/>
        <v>0</v>
      </c>
      <c r="LQ79" s="176" t="str">
        <f t="shared" si="231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76"/>
        <v xml:space="preserve"> </v>
      </c>
      <c r="MA79" s="211" t="str">
        <f>IF(LW79=0," ",VLOOKUP(LW79,PROTOKOL!$A:$E,5,FALSE))</f>
        <v xml:space="preserve"> </v>
      </c>
      <c r="MB79" s="175" t="s">
        <v>133</v>
      </c>
      <c r="MC79" s="176" t="str">
        <f t="shared" si="232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77"/>
        <v xml:space="preserve"> </v>
      </c>
      <c r="MJ79" s="175" t="str">
        <f>IF(MF79=0," ",VLOOKUP(MF79,PROTOKOL!$A:$E,5,FALSE))</f>
        <v xml:space="preserve"> </v>
      </c>
      <c r="MK79" s="211" t="str">
        <f t="shared" si="140"/>
        <v xml:space="preserve"> </v>
      </c>
      <c r="ML79" s="175">
        <f t="shared" si="233"/>
        <v>0</v>
      </c>
      <c r="MM79" s="176" t="str">
        <f t="shared" si="234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78"/>
        <v xml:space="preserve"> </v>
      </c>
      <c r="MW79" s="211" t="str">
        <f>IF(MS79=0," ",VLOOKUP(MS79,PROTOKOL!$A:$E,5,FALSE))</f>
        <v xml:space="preserve"> </v>
      </c>
      <c r="MX79" s="175" t="s">
        <v>133</v>
      </c>
      <c r="MY79" s="176" t="str">
        <f t="shared" si="235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79"/>
        <v xml:space="preserve"> </v>
      </c>
      <c r="NF79" s="175" t="str">
        <f>IF(NB79=0," ",VLOOKUP(NB79,PROTOKOL!$A:$E,5,FALSE))</f>
        <v xml:space="preserve"> </v>
      </c>
      <c r="NG79" s="211" t="str">
        <f t="shared" si="141"/>
        <v xml:space="preserve"> </v>
      </c>
      <c r="NH79" s="175">
        <f t="shared" si="236"/>
        <v>0</v>
      </c>
      <c r="NI79" s="176" t="str">
        <f t="shared" si="23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80"/>
        <v xml:space="preserve"> </v>
      </c>
      <c r="NS79" s="211" t="str">
        <f>IF(NO79=0," ",VLOOKUP(NO79,PROTOKOL!$A:$E,5,FALSE))</f>
        <v xml:space="preserve"> </v>
      </c>
      <c r="NT79" s="175" t="s">
        <v>133</v>
      </c>
      <c r="NU79" s="176" t="str">
        <f t="shared" si="23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81"/>
        <v xml:space="preserve"> </v>
      </c>
      <c r="OB79" s="175" t="str">
        <f>IF(NX79=0," ",VLOOKUP(NX79,PROTOKOL!$A:$E,5,FALSE))</f>
        <v xml:space="preserve"> </v>
      </c>
      <c r="OC79" s="211" t="str">
        <f t="shared" si="142"/>
        <v xml:space="preserve"> </v>
      </c>
      <c r="OD79" s="175">
        <f t="shared" si="239"/>
        <v>0</v>
      </c>
      <c r="OE79" s="176" t="str">
        <f t="shared" si="24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82"/>
        <v xml:space="preserve"> </v>
      </c>
      <c r="OO79" s="211" t="str">
        <f>IF(OK79=0," ",VLOOKUP(OK79,PROTOKOL!$A:$E,5,FALSE))</f>
        <v xml:space="preserve"> </v>
      </c>
      <c r="OP79" s="175" t="s">
        <v>133</v>
      </c>
      <c r="OQ79" s="176" t="str">
        <f t="shared" si="24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83"/>
        <v xml:space="preserve"> </v>
      </c>
      <c r="OX79" s="175" t="str">
        <f>IF(OT79=0," ",VLOOKUP(OT79,PROTOKOL!$A:$E,5,FALSE))</f>
        <v xml:space="preserve"> </v>
      </c>
      <c r="OY79" s="211" t="str">
        <f t="shared" si="143"/>
        <v xml:space="preserve"> </v>
      </c>
      <c r="OZ79" s="175">
        <f t="shared" si="242"/>
        <v>0</v>
      </c>
      <c r="PA79" s="176" t="str">
        <f t="shared" si="24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84"/>
        <v xml:space="preserve"> </v>
      </c>
      <c r="PK79" s="211" t="str">
        <f>IF(PG79=0," ",VLOOKUP(PG79,PROTOKOL!$A:$E,5,FALSE))</f>
        <v xml:space="preserve"> </v>
      </c>
      <c r="PL79" s="175" t="s">
        <v>133</v>
      </c>
      <c r="PM79" s="176" t="str">
        <f t="shared" si="24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85"/>
        <v xml:space="preserve"> </v>
      </c>
      <c r="PT79" s="175" t="str">
        <f>IF(PP79=0," ",VLOOKUP(PP79,PROTOKOL!$A:$E,5,FALSE))</f>
        <v xml:space="preserve"> </v>
      </c>
      <c r="PU79" s="211" t="str">
        <f t="shared" si="144"/>
        <v xml:space="preserve"> </v>
      </c>
      <c r="PV79" s="175">
        <f t="shared" si="245"/>
        <v>0</v>
      </c>
      <c r="PW79" s="176" t="str">
        <f t="shared" si="24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186"/>
        <v xml:space="preserve"> </v>
      </c>
      <c r="QG79" s="211" t="str">
        <f>IF(QC79=0," ",VLOOKUP(QC79,PROTOKOL!$A:$E,5,FALSE))</f>
        <v xml:space="preserve"> </v>
      </c>
      <c r="QH79" s="175" t="s">
        <v>133</v>
      </c>
      <c r="QI79" s="176" t="str">
        <f t="shared" si="24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187"/>
        <v xml:space="preserve"> </v>
      </c>
      <c r="QP79" s="175" t="str">
        <f>IF(QL79=0," ",VLOOKUP(QL79,PROTOKOL!$A:$E,5,FALSE))</f>
        <v xml:space="preserve"> </v>
      </c>
      <c r="QQ79" s="211" t="str">
        <f t="shared" si="145"/>
        <v xml:space="preserve"> </v>
      </c>
      <c r="QR79" s="175">
        <f t="shared" si="248"/>
        <v>0</v>
      </c>
      <c r="QS79" s="176" t="str">
        <f t="shared" si="249"/>
        <v xml:space="preserve"> </v>
      </c>
    </row>
    <row r="80" spans="1:461" ht="13.8">
      <c r="A80" s="172">
        <v>20</v>
      </c>
      <c r="B80" s="224">
        <v>20</v>
      </c>
      <c r="C80" s="173" t="str">
        <f>IF(E80=0," ",VLOOKUP(E80,PROTOKOL!$A:$F,6,FALSE))</f>
        <v>VAKUM TEST</v>
      </c>
      <c r="D80" s="43">
        <v>235</v>
      </c>
      <c r="E80" s="43">
        <v>4</v>
      </c>
      <c r="F80" s="43">
        <v>7.5</v>
      </c>
      <c r="G80" s="42">
        <f>IF(E80=0," ",(VLOOKUP(E80,PROTOKOL!$A$1:$E$29,2,FALSE))*F80)</f>
        <v>150</v>
      </c>
      <c r="H80" s="174">
        <f t="shared" si="146"/>
        <v>85</v>
      </c>
      <c r="I80" s="211">
        <f>IF(E80=0," ",VLOOKUP(E80,PROTOKOL!$A:$E,5,FALSE))</f>
        <v>0.44947554687499996</v>
      </c>
      <c r="J80" s="175" t="s">
        <v>133</v>
      </c>
      <c r="K80" s="176">
        <f t="shared" si="188"/>
        <v>38.205421484374995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47"/>
        <v xml:space="preserve"> </v>
      </c>
      <c r="R80" s="175" t="str">
        <f>IF(N80=0," ",VLOOKUP(N80,PROTOKOL!$A:$E,5,FALSE))</f>
        <v xml:space="preserve"> </v>
      </c>
      <c r="S80" s="211" t="str">
        <f t="shared" si="189"/>
        <v xml:space="preserve"> </v>
      </c>
      <c r="T80" s="175">
        <f t="shared" si="190"/>
        <v>0</v>
      </c>
      <c r="U80" s="176" t="str">
        <f t="shared" si="191"/>
        <v xml:space="preserve"> </v>
      </c>
      <c r="W80" s="172">
        <v>20</v>
      </c>
      <c r="X80" s="224">
        <v>20</v>
      </c>
      <c r="Y80" s="173" t="str">
        <f>IF(AA80=0," ",VLOOKUP(AA80,PROTOKOL!$A:$F,6,FALSE))</f>
        <v>SIZDIRMAZLIK TAMİR</v>
      </c>
      <c r="Z80" s="43">
        <v>123</v>
      </c>
      <c r="AA80" s="43">
        <v>12</v>
      </c>
      <c r="AB80" s="43">
        <v>7.5</v>
      </c>
      <c r="AC80" s="42">
        <f>IF(AA80=0," ",(VLOOKUP(AA80,PROTOKOL!$A$1:$E$29,2,FALSE))*AB80)</f>
        <v>78</v>
      </c>
      <c r="AD80" s="174">
        <f t="shared" si="148"/>
        <v>45</v>
      </c>
      <c r="AE80" s="211">
        <f>IF(AA80=0," ",VLOOKUP(AA80,PROTOKOL!$A:$E,5,FALSE))</f>
        <v>0.8561438988095238</v>
      </c>
      <c r="AF80" s="175" t="s">
        <v>133</v>
      </c>
      <c r="AG80" s="176">
        <f t="shared" si="192"/>
        <v>38.52647544642857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49"/>
        <v xml:space="preserve"> </v>
      </c>
      <c r="AN80" s="175" t="str">
        <f>IF(AJ80=0," ",VLOOKUP(AJ80,PROTOKOL!$A:$E,5,FALSE))</f>
        <v xml:space="preserve"> </v>
      </c>
      <c r="AO80" s="211" t="str">
        <f t="shared" si="126"/>
        <v xml:space="preserve"> </v>
      </c>
      <c r="AP80" s="175">
        <f t="shared" si="193"/>
        <v>0</v>
      </c>
      <c r="AQ80" s="176" t="str">
        <f t="shared" si="194"/>
        <v xml:space="preserve"> </v>
      </c>
      <c r="AS80" s="172">
        <v>20</v>
      </c>
      <c r="AT80" s="224">
        <v>20</v>
      </c>
      <c r="AU80" s="173" t="s">
        <v>36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50"/>
        <v xml:space="preserve"> </v>
      </c>
      <c r="BA80" s="211" t="str">
        <f>IF(AW80=0," ",VLOOKUP(AW80,PROTOKOL!$A:$E,5,FALSE))</f>
        <v xml:space="preserve"> </v>
      </c>
      <c r="BB80" s="175" t="s">
        <v>133</v>
      </c>
      <c r="BC80" s="176" t="str">
        <f t="shared" si="195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51"/>
        <v xml:space="preserve"> </v>
      </c>
      <c r="BJ80" s="175" t="str">
        <f>IF(BF80=0," ",VLOOKUP(BF80,PROTOKOL!$A:$E,5,FALSE))</f>
        <v xml:space="preserve"> </v>
      </c>
      <c r="BK80" s="211" t="str">
        <f t="shared" si="127"/>
        <v xml:space="preserve"> </v>
      </c>
      <c r="BL80" s="175">
        <f t="shared" si="196"/>
        <v>0</v>
      </c>
      <c r="BM80" s="176" t="str">
        <f t="shared" si="197"/>
        <v xml:space="preserve"> </v>
      </c>
      <c r="BO80" s="172">
        <v>20</v>
      </c>
      <c r="BP80" s="224">
        <v>20</v>
      </c>
      <c r="BQ80" s="173" t="s">
        <v>36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52"/>
        <v xml:space="preserve"> </v>
      </c>
      <c r="BW80" s="211" t="str">
        <f>IF(BS80=0," ",VLOOKUP(BS80,PROTOKOL!$A:$E,5,FALSE))</f>
        <v xml:space="preserve"> </v>
      </c>
      <c r="BX80" s="175" t="s">
        <v>133</v>
      </c>
      <c r="BY80" s="176" t="str">
        <f t="shared" si="198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53"/>
        <v xml:space="preserve"> </v>
      </c>
      <c r="CF80" s="175" t="str">
        <f>IF(CB80=0," ",VLOOKUP(CB80,PROTOKOL!$A:$E,5,FALSE))</f>
        <v xml:space="preserve"> </v>
      </c>
      <c r="CG80" s="211" t="str">
        <f t="shared" si="128"/>
        <v xml:space="preserve"> </v>
      </c>
      <c r="CH80" s="175">
        <f t="shared" si="199"/>
        <v>0</v>
      </c>
      <c r="CI80" s="176" t="str">
        <f t="shared" si="200"/>
        <v xml:space="preserve"> </v>
      </c>
      <c r="CK80" s="172">
        <v>20</v>
      </c>
      <c r="CL80" s="224">
        <v>20</v>
      </c>
      <c r="CM80" s="173" t="str">
        <f>IF(CO80=0," ",VLOOKUP(CO80,PROTOKOL!$A:$F,6,FALSE))</f>
        <v>WNZL. LAV. VE DUV. ASMA KLZ</v>
      </c>
      <c r="CN80" s="43">
        <v>235</v>
      </c>
      <c r="CO80" s="43">
        <v>1</v>
      </c>
      <c r="CP80" s="43">
        <v>7.5</v>
      </c>
      <c r="CQ80" s="42">
        <f>IF(CO80=0," ",(VLOOKUP(CO80,PROTOKOL!$A$1:$E$29,2,FALSE))*CP80)</f>
        <v>144</v>
      </c>
      <c r="CR80" s="174">
        <f t="shared" si="154"/>
        <v>91</v>
      </c>
      <c r="CS80" s="211">
        <f>IF(CO80=0," ",VLOOKUP(CO80,PROTOKOL!$A:$E,5,FALSE))</f>
        <v>0.4731321546052632</v>
      </c>
      <c r="CT80" s="175" t="s">
        <v>133</v>
      </c>
      <c r="CU80" s="176">
        <f t="shared" si="201"/>
        <v>43.055026069078949</v>
      </c>
      <c r="CV80" s="216" t="str">
        <f>IF(CX80=0," ",VLOOKUP(CX80,PROTOKOL!$A:$F,6,FALSE))</f>
        <v>PERDE KESME SULU SİST.</v>
      </c>
      <c r="CW80" s="43">
        <v>60</v>
      </c>
      <c r="CX80" s="43">
        <v>8</v>
      </c>
      <c r="CY80" s="43">
        <v>3</v>
      </c>
      <c r="CZ80" s="91">
        <f>IF(CX80=0," ",(VLOOKUP(CX80,PROTOKOL!$A$1:$E$29,2,FALSE))*CY80)</f>
        <v>39.200000000000003</v>
      </c>
      <c r="DA80" s="174">
        <f t="shared" si="155"/>
        <v>20.799999999999997</v>
      </c>
      <c r="DB80" s="175">
        <f>IF(CX80=0," ",VLOOKUP(CX80,PROTOKOL!$A:$E,5,FALSE))</f>
        <v>0.69150084134615386</v>
      </c>
      <c r="DC80" s="211">
        <f t="shared" si="129"/>
        <v>14.383217499999999</v>
      </c>
      <c r="DD80" s="175">
        <f t="shared" si="202"/>
        <v>6</v>
      </c>
      <c r="DE80" s="176">
        <f t="shared" si="203"/>
        <v>28.766435000000001</v>
      </c>
      <c r="DG80" s="172">
        <v>20</v>
      </c>
      <c r="DH80" s="224">
        <v>20</v>
      </c>
      <c r="DI80" s="173" t="str">
        <f>IF(DK80=0," ",VLOOKUP(DK80,PROTOKOL!$A:$F,6,FALSE))</f>
        <v>SIZDIRMAZLIK TAMİR</v>
      </c>
      <c r="DJ80" s="43">
        <v>125</v>
      </c>
      <c r="DK80" s="43">
        <v>12</v>
      </c>
      <c r="DL80" s="43">
        <v>7.5</v>
      </c>
      <c r="DM80" s="42">
        <f>IF(DK80=0," ",(VLOOKUP(DK80,PROTOKOL!$A$1:$E$29,2,FALSE))*DL80)</f>
        <v>78</v>
      </c>
      <c r="DN80" s="174">
        <f t="shared" si="156"/>
        <v>47</v>
      </c>
      <c r="DO80" s="211">
        <f>IF(DK80=0," ",VLOOKUP(DK80,PROTOKOL!$A:$E,5,FALSE))</f>
        <v>0.8561438988095238</v>
      </c>
      <c r="DP80" s="175" t="s">
        <v>133</v>
      </c>
      <c r="DQ80" s="176">
        <f t="shared" si="204"/>
        <v>40.238763244047618</v>
      </c>
      <c r="DR80" s="216" t="str">
        <f>IF(DT80=0," ",VLOOKUP(DT80,PROTOKOL!$A:$F,6,FALSE))</f>
        <v>SIZDIRMAZLIK TAMİR</v>
      </c>
      <c r="DS80" s="43">
        <v>48</v>
      </c>
      <c r="DT80" s="43">
        <v>12</v>
      </c>
      <c r="DU80" s="43">
        <v>7.5</v>
      </c>
      <c r="DV80" s="91">
        <f>IF(DT80=0," ",(VLOOKUP(DT80,PROTOKOL!$A$1:$E$29,2,FALSE))*DU80)</f>
        <v>78</v>
      </c>
      <c r="DW80" s="174">
        <f t="shared" si="157"/>
        <v>-30</v>
      </c>
      <c r="DX80" s="175">
        <f>IF(DT80=0," ",VLOOKUP(DT80,PROTOKOL!$A:$E,5,FALSE))</f>
        <v>0.8561438988095238</v>
      </c>
      <c r="DY80" s="211">
        <f t="shared" si="130"/>
        <v>-25.684316964285713</v>
      </c>
      <c r="DZ80" s="175">
        <f t="shared" si="205"/>
        <v>15</v>
      </c>
      <c r="EA80" s="176">
        <f t="shared" si="206"/>
        <v>-51.368633928571427</v>
      </c>
      <c r="EC80" s="172">
        <v>20</v>
      </c>
      <c r="ED80" s="224">
        <v>20</v>
      </c>
      <c r="EE80" s="173" t="s">
        <v>36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58"/>
        <v xml:space="preserve"> </v>
      </c>
      <c r="EK80" s="211" t="str">
        <f>IF(EG80=0," ",VLOOKUP(EG80,PROTOKOL!$A:$E,5,FALSE))</f>
        <v xml:space="preserve"> </v>
      </c>
      <c r="EL80" s="175" t="s">
        <v>133</v>
      </c>
      <c r="EM80" s="176" t="str">
        <f t="shared" si="207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59"/>
        <v xml:space="preserve"> </v>
      </c>
      <c r="ET80" s="175" t="str">
        <f>IF(EP80=0," ",VLOOKUP(EP80,PROTOKOL!$A:$E,5,FALSE))</f>
        <v xml:space="preserve"> </v>
      </c>
      <c r="EU80" s="211" t="str">
        <f t="shared" si="131"/>
        <v xml:space="preserve"> </v>
      </c>
      <c r="EV80" s="175">
        <f t="shared" si="208"/>
        <v>0</v>
      </c>
      <c r="EW80" s="176" t="str">
        <f t="shared" si="209"/>
        <v xml:space="preserve"> </v>
      </c>
      <c r="EY80" s="172">
        <v>20</v>
      </c>
      <c r="EZ80" s="224">
        <v>20</v>
      </c>
      <c r="FA80" s="173" t="str">
        <f>IF(FC80=0," ",VLOOKUP(FC80,PROTOKOL!$A:$F,6,FALSE))</f>
        <v>VAKUM TEST</v>
      </c>
      <c r="FB80" s="43">
        <v>236</v>
      </c>
      <c r="FC80" s="43">
        <v>4</v>
      </c>
      <c r="FD80" s="43">
        <v>7.5</v>
      </c>
      <c r="FE80" s="42">
        <f>IF(FC80=0," ",(VLOOKUP(FC80,PROTOKOL!$A$1:$E$29,2,FALSE))*FD80)</f>
        <v>150</v>
      </c>
      <c r="FF80" s="174">
        <f t="shared" si="160"/>
        <v>86</v>
      </c>
      <c r="FG80" s="211">
        <f>IF(FC80=0," ",VLOOKUP(FC80,PROTOKOL!$A:$E,5,FALSE))</f>
        <v>0.44947554687499996</v>
      </c>
      <c r="FH80" s="175" t="s">
        <v>133</v>
      </c>
      <c r="FI80" s="176">
        <f t="shared" si="250"/>
        <v>38.654897031249995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61"/>
        <v xml:space="preserve"> </v>
      </c>
      <c r="FP80" s="175" t="str">
        <f>IF(FL80=0," ",VLOOKUP(FL80,PROTOKOL!$A:$E,5,FALSE))</f>
        <v xml:space="preserve"> </v>
      </c>
      <c r="FQ80" s="211" t="str">
        <f t="shared" si="132"/>
        <v xml:space="preserve"> </v>
      </c>
      <c r="FR80" s="175">
        <f t="shared" si="210"/>
        <v>0</v>
      </c>
      <c r="FS80" s="176" t="str">
        <f t="shared" si="211"/>
        <v xml:space="preserve"> </v>
      </c>
      <c r="FU80" s="172">
        <v>20</v>
      </c>
      <c r="FV80" s="224">
        <v>20</v>
      </c>
      <c r="FW80" s="173" t="s">
        <v>36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62"/>
        <v xml:space="preserve"> </v>
      </c>
      <c r="GC80" s="211" t="str">
        <f>IF(FY80=0," ",VLOOKUP(FY80,PROTOKOL!$A:$E,5,FALSE))</f>
        <v xml:space="preserve"> </v>
      </c>
      <c r="GD80" s="175" t="s">
        <v>133</v>
      </c>
      <c r="GE80" s="176" t="str">
        <f t="shared" si="212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63"/>
        <v xml:space="preserve"> </v>
      </c>
      <c r="GL80" s="175" t="str">
        <f>IF(GH80=0," ",VLOOKUP(GH80,PROTOKOL!$A:$E,5,FALSE))</f>
        <v xml:space="preserve"> </v>
      </c>
      <c r="GM80" s="211" t="str">
        <f t="shared" si="133"/>
        <v xml:space="preserve"> </v>
      </c>
      <c r="GN80" s="175">
        <f t="shared" si="213"/>
        <v>0</v>
      </c>
      <c r="GO80" s="176" t="str">
        <f t="shared" si="214"/>
        <v xml:space="preserve"> </v>
      </c>
      <c r="GQ80" s="172">
        <v>20</v>
      </c>
      <c r="GR80" s="224">
        <v>20</v>
      </c>
      <c r="GS80" s="173" t="str">
        <f>IF(GU80=0," ",VLOOKUP(GU80,PROTOKOL!$A:$F,6,FALSE))</f>
        <v>WNZL. LAV. VE DUV. ASMA KLZ</v>
      </c>
      <c r="GT80" s="43">
        <v>221</v>
      </c>
      <c r="GU80" s="43">
        <v>1</v>
      </c>
      <c r="GV80" s="43">
        <v>7.5</v>
      </c>
      <c r="GW80" s="42">
        <f>IF(GU80=0," ",(VLOOKUP(GU80,PROTOKOL!$A$1:$E$29,2,FALSE))*GV80)</f>
        <v>144</v>
      </c>
      <c r="GX80" s="174">
        <f t="shared" si="164"/>
        <v>77</v>
      </c>
      <c r="GY80" s="211">
        <f>IF(GU80=0," ",VLOOKUP(GU80,PROTOKOL!$A:$E,5,FALSE))</f>
        <v>0.4731321546052632</v>
      </c>
      <c r="GZ80" s="175" t="s">
        <v>133</v>
      </c>
      <c r="HA80" s="176">
        <f t="shared" si="215"/>
        <v>36.431175904605269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65"/>
        <v xml:space="preserve"> </v>
      </c>
      <c r="HH80" s="175" t="str">
        <f>IF(HD80=0," ",VLOOKUP(HD80,PROTOKOL!$A:$E,5,FALSE))</f>
        <v xml:space="preserve"> </v>
      </c>
      <c r="HI80" s="211" t="str">
        <f t="shared" si="134"/>
        <v xml:space="preserve"> </v>
      </c>
      <c r="HJ80" s="175">
        <f t="shared" si="216"/>
        <v>0</v>
      </c>
      <c r="HK80" s="176" t="str">
        <f t="shared" si="217"/>
        <v xml:space="preserve"> </v>
      </c>
      <c r="HM80" s="172">
        <v>20</v>
      </c>
      <c r="HN80" s="224">
        <v>20</v>
      </c>
      <c r="HO80" s="173" t="s">
        <v>36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66"/>
        <v xml:space="preserve"> </v>
      </c>
      <c r="HU80" s="211" t="str">
        <f>IF(HQ80=0," ",VLOOKUP(HQ80,PROTOKOL!$A:$E,5,FALSE))</f>
        <v xml:space="preserve"> </v>
      </c>
      <c r="HV80" s="175" t="s">
        <v>133</v>
      </c>
      <c r="HW80" s="176" t="str">
        <f t="shared" si="218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67"/>
        <v xml:space="preserve"> </v>
      </c>
      <c r="ID80" s="175" t="str">
        <f>IF(HZ80=0," ",VLOOKUP(HZ80,PROTOKOL!$A:$E,5,FALSE))</f>
        <v xml:space="preserve"> </v>
      </c>
      <c r="IE80" s="211" t="str">
        <f t="shared" si="135"/>
        <v xml:space="preserve"> </v>
      </c>
      <c r="IF80" s="175">
        <f t="shared" si="219"/>
        <v>0</v>
      </c>
      <c r="IG80" s="176" t="str">
        <f t="shared" si="220"/>
        <v xml:space="preserve"> </v>
      </c>
      <c r="II80" s="172">
        <v>20</v>
      </c>
      <c r="IJ80" s="224">
        <v>20</v>
      </c>
      <c r="IK80" s="173" t="str">
        <f>IF(IM80=0," ",VLOOKUP(IM80,PROTOKOL!$A:$F,6,FALSE))</f>
        <v>VAKUM TEST</v>
      </c>
      <c r="IL80" s="43">
        <v>236</v>
      </c>
      <c r="IM80" s="43">
        <v>4</v>
      </c>
      <c r="IN80" s="43">
        <v>7.5</v>
      </c>
      <c r="IO80" s="42">
        <f>IF(IM80=0," ",(VLOOKUP(IM80,PROTOKOL!$A$1:$E$29,2,FALSE))*IN80)</f>
        <v>150</v>
      </c>
      <c r="IP80" s="174">
        <f t="shared" si="168"/>
        <v>86</v>
      </c>
      <c r="IQ80" s="211">
        <f>IF(IM80=0," ",VLOOKUP(IM80,PROTOKOL!$A:$E,5,FALSE))</f>
        <v>0.44947554687499996</v>
      </c>
      <c r="IR80" s="175" t="s">
        <v>133</v>
      </c>
      <c r="IS80" s="176">
        <f t="shared" si="251"/>
        <v>38.654897031249995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69"/>
        <v xml:space="preserve"> </v>
      </c>
      <c r="IZ80" s="175" t="str">
        <f>IF(IV80=0," ",VLOOKUP(IV80,PROTOKOL!$A:$E,5,FALSE))</f>
        <v xml:space="preserve"> </v>
      </c>
      <c r="JA80" s="211" t="str">
        <f t="shared" si="136"/>
        <v xml:space="preserve"> </v>
      </c>
      <c r="JB80" s="175">
        <f t="shared" si="221"/>
        <v>0</v>
      </c>
      <c r="JC80" s="176" t="str">
        <f t="shared" si="222"/>
        <v xml:space="preserve"> </v>
      </c>
      <c r="JE80" s="172">
        <v>20</v>
      </c>
      <c r="JF80" s="224">
        <v>20</v>
      </c>
      <c r="JG80" s="173" t="str">
        <f>IF(JI80=0," ",VLOOKUP(JI80,PROTOKOL!$A:$F,6,FALSE))</f>
        <v>PANTOGRAF LAVABO TAŞLAMA</v>
      </c>
      <c r="JH80" s="43">
        <v>103</v>
      </c>
      <c r="JI80" s="43">
        <v>9</v>
      </c>
      <c r="JJ80" s="43">
        <v>7.5</v>
      </c>
      <c r="JK80" s="42">
        <f>IF(JI80=0," ",(VLOOKUP(JI80,PROTOKOL!$A$1:$E$29,2,FALSE))*JJ80)</f>
        <v>65</v>
      </c>
      <c r="JL80" s="174">
        <f t="shared" si="170"/>
        <v>38</v>
      </c>
      <c r="JM80" s="211">
        <f>IF(JI80=0," ",VLOOKUP(JI80,PROTOKOL!$A:$E,5,FALSE))</f>
        <v>1.0273726785714283</v>
      </c>
      <c r="JN80" s="175" t="s">
        <v>133</v>
      </c>
      <c r="JO80" s="176">
        <f t="shared" si="223"/>
        <v>39.040161785714275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71"/>
        <v xml:space="preserve"> </v>
      </c>
      <c r="JV80" s="175" t="str">
        <f>IF(JR80=0," ",VLOOKUP(JR80,PROTOKOL!$A:$E,5,FALSE))</f>
        <v xml:space="preserve"> </v>
      </c>
      <c r="JW80" s="211" t="str">
        <f t="shared" si="137"/>
        <v xml:space="preserve"> </v>
      </c>
      <c r="JX80" s="175">
        <f t="shared" si="224"/>
        <v>0</v>
      </c>
      <c r="JY80" s="176" t="str">
        <f t="shared" si="225"/>
        <v xml:space="preserve"> </v>
      </c>
      <c r="KA80" s="172">
        <v>20</v>
      </c>
      <c r="KB80" s="224">
        <v>20</v>
      </c>
      <c r="KC80" s="173" t="s">
        <v>36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72"/>
        <v xml:space="preserve"> </v>
      </c>
      <c r="KI80" s="211" t="str">
        <f>IF(KE80=0," ",VLOOKUP(KE80,PROTOKOL!$A:$E,5,FALSE))</f>
        <v xml:space="preserve"> </v>
      </c>
      <c r="KJ80" s="175" t="s">
        <v>133</v>
      </c>
      <c r="KK80" s="176" t="str">
        <f t="shared" si="226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73"/>
        <v xml:space="preserve"> </v>
      </c>
      <c r="KR80" s="175" t="str">
        <f>IF(KN80=0," ",VLOOKUP(KN80,PROTOKOL!$A:$E,5,FALSE))</f>
        <v xml:space="preserve"> </v>
      </c>
      <c r="KS80" s="211" t="str">
        <f t="shared" si="138"/>
        <v xml:space="preserve"> </v>
      </c>
      <c r="KT80" s="175">
        <f t="shared" si="227"/>
        <v>0</v>
      </c>
      <c r="KU80" s="176" t="str">
        <f t="shared" si="228"/>
        <v xml:space="preserve"> </v>
      </c>
      <c r="KW80" s="172">
        <v>20</v>
      </c>
      <c r="KX80" s="224">
        <v>20</v>
      </c>
      <c r="KY80" s="173" t="str">
        <f>IF(LA80=0," ",VLOOKUP(LA80,PROTOKOL!$A:$F,6,FALSE))</f>
        <v>VAKUM TEST</v>
      </c>
      <c r="KZ80" s="43">
        <v>120</v>
      </c>
      <c r="LA80" s="43">
        <v>4</v>
      </c>
      <c r="LB80" s="43">
        <v>3.5</v>
      </c>
      <c r="LC80" s="42">
        <f>IF(LA80=0," ",(VLOOKUP(LA80,PROTOKOL!$A$1:$E$29,2,FALSE))*LB80)</f>
        <v>70</v>
      </c>
      <c r="LD80" s="174">
        <f t="shared" si="174"/>
        <v>50</v>
      </c>
      <c r="LE80" s="211">
        <f>IF(LA80=0," ",VLOOKUP(LA80,PROTOKOL!$A:$E,5,FALSE))</f>
        <v>0.44947554687499996</v>
      </c>
      <c r="LF80" s="175" t="s">
        <v>133</v>
      </c>
      <c r="LG80" s="176">
        <f t="shared" si="229"/>
        <v>22.473777343749997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75"/>
        <v xml:space="preserve"> </v>
      </c>
      <c r="LN80" s="175" t="str">
        <f>IF(LJ80=0," ",VLOOKUP(LJ80,PROTOKOL!$A:$E,5,FALSE))</f>
        <v xml:space="preserve"> </v>
      </c>
      <c r="LO80" s="211" t="str">
        <f t="shared" si="139"/>
        <v xml:space="preserve"> </v>
      </c>
      <c r="LP80" s="175">
        <f t="shared" si="230"/>
        <v>0</v>
      </c>
      <c r="LQ80" s="176" t="str">
        <f t="shared" si="231"/>
        <v xml:space="preserve"> </v>
      </c>
      <c r="LS80" s="172">
        <v>20</v>
      </c>
      <c r="LT80" s="224">
        <v>20</v>
      </c>
      <c r="LU80" s="173" t="s">
        <v>36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76"/>
        <v xml:space="preserve"> </v>
      </c>
      <c r="MA80" s="211" t="str">
        <f>IF(LW80=0," ",VLOOKUP(LW80,PROTOKOL!$A:$E,5,FALSE))</f>
        <v xml:space="preserve"> </v>
      </c>
      <c r="MB80" s="175" t="s">
        <v>133</v>
      </c>
      <c r="MC80" s="176" t="str">
        <f t="shared" si="232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77"/>
        <v xml:space="preserve"> </v>
      </c>
      <c r="MJ80" s="175" t="str">
        <f>IF(MF80=0," ",VLOOKUP(MF80,PROTOKOL!$A:$E,5,FALSE))</f>
        <v xml:space="preserve"> </v>
      </c>
      <c r="MK80" s="211" t="str">
        <f t="shared" si="140"/>
        <v xml:space="preserve"> </v>
      </c>
      <c r="ML80" s="175">
        <f t="shared" si="233"/>
        <v>0</v>
      </c>
      <c r="MM80" s="176" t="str">
        <f t="shared" si="234"/>
        <v xml:space="preserve"> </v>
      </c>
      <c r="MO80" s="172">
        <v>20</v>
      </c>
      <c r="MP80" s="224">
        <v>20</v>
      </c>
      <c r="MQ80" s="173" t="s">
        <v>134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78"/>
        <v xml:space="preserve"> </v>
      </c>
      <c r="MW80" s="211" t="str">
        <f>IF(MS80=0," ",VLOOKUP(MS80,PROTOKOL!$A:$E,5,FALSE))</f>
        <v xml:space="preserve"> </v>
      </c>
      <c r="MX80" s="175" t="s">
        <v>133</v>
      </c>
      <c r="MY80" s="176" t="str">
        <f t="shared" si="235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79"/>
        <v xml:space="preserve"> </v>
      </c>
      <c r="NF80" s="175" t="str">
        <f>IF(NB80=0," ",VLOOKUP(NB80,PROTOKOL!$A:$E,5,FALSE))</f>
        <v xml:space="preserve"> </v>
      </c>
      <c r="NG80" s="211" t="str">
        <f t="shared" si="141"/>
        <v xml:space="preserve"> </v>
      </c>
      <c r="NH80" s="175">
        <f t="shared" si="236"/>
        <v>0</v>
      </c>
      <c r="NI80" s="176" t="str">
        <f t="shared" si="237"/>
        <v xml:space="preserve"> </v>
      </c>
      <c r="NK80" s="172">
        <v>20</v>
      </c>
      <c r="NL80" s="224">
        <v>20</v>
      </c>
      <c r="NM80" s="173" t="s">
        <v>36</v>
      </c>
      <c r="NN80" s="43">
        <v>1</v>
      </c>
      <c r="NO80" s="43">
        <v>17</v>
      </c>
      <c r="NP80" s="43">
        <v>1</v>
      </c>
      <c r="NQ80" s="42">
        <f>IF(NO80=0," ",(VLOOKUP(NO80,PROTOKOL!$A$1:$E$29,2,FALSE))*NP80)</f>
        <v>0</v>
      </c>
      <c r="NR80" s="174">
        <f t="shared" si="180"/>
        <v>1</v>
      </c>
      <c r="NS80" s="211">
        <f>IF(NO80=0," ",VLOOKUP(NO80,PROTOKOL!$A:$E,5,FALSE))</f>
        <v>36.335782102476131</v>
      </c>
      <c r="NT80" s="175" t="s">
        <v>133</v>
      </c>
      <c r="NU80" s="176">
        <f>IF(NO80=0," ",(NS80*NR80))/7.5*1</f>
        <v>4.8447709469968174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81"/>
        <v xml:space="preserve"> </v>
      </c>
      <c r="OB80" s="175" t="str">
        <f>IF(NX80=0," ",VLOOKUP(NX80,PROTOKOL!$A:$E,5,FALSE))</f>
        <v xml:space="preserve"> </v>
      </c>
      <c r="OC80" s="211" t="str">
        <f t="shared" si="142"/>
        <v xml:space="preserve"> </v>
      </c>
      <c r="OD80" s="175">
        <f t="shared" si="239"/>
        <v>0</v>
      </c>
      <c r="OE80" s="176" t="str">
        <f t="shared" si="240"/>
        <v xml:space="preserve"> </v>
      </c>
      <c r="OG80" s="172">
        <v>20</v>
      </c>
      <c r="OH80" s="224">
        <v>20</v>
      </c>
      <c r="OI80" s="173" t="s">
        <v>36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82"/>
        <v xml:space="preserve"> </v>
      </c>
      <c r="OO80" s="211" t="str">
        <f>IF(OK80=0," ",VLOOKUP(OK80,PROTOKOL!$A:$E,5,FALSE))</f>
        <v xml:space="preserve"> </v>
      </c>
      <c r="OP80" s="175" t="s">
        <v>133</v>
      </c>
      <c r="OQ80" s="176" t="str">
        <f t="shared" si="241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83"/>
        <v xml:space="preserve"> </v>
      </c>
      <c r="OX80" s="175" t="str">
        <f>IF(OT80=0," ",VLOOKUP(OT80,PROTOKOL!$A:$E,5,FALSE))</f>
        <v xml:space="preserve"> </v>
      </c>
      <c r="OY80" s="211" t="str">
        <f t="shared" si="143"/>
        <v xml:space="preserve"> </v>
      </c>
      <c r="OZ80" s="175">
        <f t="shared" si="242"/>
        <v>0</v>
      </c>
      <c r="PA80" s="176" t="str">
        <f t="shared" si="243"/>
        <v xml:space="preserve"> </v>
      </c>
      <c r="PC80" s="172">
        <v>20</v>
      </c>
      <c r="PD80" s="224">
        <v>20</v>
      </c>
      <c r="PE80" s="173" t="str">
        <f>IF(PG80=0," ",VLOOKUP(PG80,PROTOKOL!$A:$F,6,FALSE))</f>
        <v>VAKUM TEST</v>
      </c>
      <c r="PF80" s="43">
        <v>235</v>
      </c>
      <c r="PG80" s="43">
        <v>4</v>
      </c>
      <c r="PH80" s="43">
        <v>7.5</v>
      </c>
      <c r="PI80" s="42">
        <f>IF(PG80=0," ",(VLOOKUP(PG80,PROTOKOL!$A$1:$E$29,2,FALSE))*PH80)</f>
        <v>150</v>
      </c>
      <c r="PJ80" s="174">
        <f t="shared" si="184"/>
        <v>85</v>
      </c>
      <c r="PK80" s="211">
        <f>IF(PG80=0," ",VLOOKUP(PG80,PROTOKOL!$A:$E,5,FALSE))</f>
        <v>0.44947554687499996</v>
      </c>
      <c r="PL80" s="175" t="s">
        <v>133</v>
      </c>
      <c r="PM80" s="176">
        <f t="shared" si="244"/>
        <v>38.205421484374995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85"/>
        <v xml:space="preserve"> </v>
      </c>
      <c r="PT80" s="175" t="str">
        <f>IF(PP80=0," ",VLOOKUP(PP80,PROTOKOL!$A:$E,5,FALSE))</f>
        <v xml:space="preserve"> </v>
      </c>
      <c r="PU80" s="211" t="str">
        <f t="shared" si="144"/>
        <v xml:space="preserve"> </v>
      </c>
      <c r="PV80" s="175">
        <f t="shared" si="245"/>
        <v>0</v>
      </c>
      <c r="PW80" s="176" t="str">
        <f t="shared" si="246"/>
        <v xml:space="preserve"> </v>
      </c>
      <c r="PY80" s="172">
        <v>20</v>
      </c>
      <c r="PZ80" s="224">
        <v>20</v>
      </c>
      <c r="QA80" s="173" t="s">
        <v>36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186"/>
        <v xml:space="preserve"> </v>
      </c>
      <c r="QG80" s="211" t="str">
        <f>IF(QC80=0," ",VLOOKUP(QC80,PROTOKOL!$A:$E,5,FALSE))</f>
        <v xml:space="preserve"> </v>
      </c>
      <c r="QH80" s="175" t="s">
        <v>133</v>
      </c>
      <c r="QI80" s="176" t="str">
        <f t="shared" si="247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187"/>
        <v xml:space="preserve"> </v>
      </c>
      <c r="QP80" s="175" t="str">
        <f>IF(QL80=0," ",VLOOKUP(QL80,PROTOKOL!$A:$E,5,FALSE))</f>
        <v xml:space="preserve"> </v>
      </c>
      <c r="QQ80" s="211" t="str">
        <f t="shared" si="145"/>
        <v xml:space="preserve"> </v>
      </c>
      <c r="QR80" s="175">
        <f t="shared" si="248"/>
        <v>0</v>
      </c>
      <c r="QS80" s="176" t="str">
        <f t="shared" si="249"/>
        <v xml:space="preserve"> </v>
      </c>
    </row>
    <row r="81" spans="1:461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46"/>
        <v xml:space="preserve"> </v>
      </c>
      <c r="I81" s="211" t="str">
        <f>IF(E81=0," ",VLOOKUP(E81,PROTOKOL!$A:$E,5,FALSE))</f>
        <v xml:space="preserve"> </v>
      </c>
      <c r="J81" s="175" t="s">
        <v>133</v>
      </c>
      <c r="K81" s="176" t="str">
        <f t="shared" si="188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47"/>
        <v xml:space="preserve"> </v>
      </c>
      <c r="R81" s="175" t="str">
        <f>IF(N81=0," ",VLOOKUP(N81,PROTOKOL!$A:$E,5,FALSE))</f>
        <v xml:space="preserve"> </v>
      </c>
      <c r="S81" s="211" t="str">
        <f t="shared" si="189"/>
        <v xml:space="preserve"> </v>
      </c>
      <c r="T81" s="175">
        <f t="shared" si="190"/>
        <v>0</v>
      </c>
      <c r="U81" s="176" t="str">
        <f t="shared" si="191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48"/>
        <v xml:space="preserve"> </v>
      </c>
      <c r="AE81" s="211" t="str">
        <f>IF(AA81=0," ",VLOOKUP(AA81,PROTOKOL!$A:$E,5,FALSE))</f>
        <v xml:space="preserve"> </v>
      </c>
      <c r="AF81" s="175" t="s">
        <v>133</v>
      </c>
      <c r="AG81" s="176" t="str">
        <f t="shared" si="192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49"/>
        <v xml:space="preserve"> </v>
      </c>
      <c r="AN81" s="175" t="str">
        <f>IF(AJ81=0," ",VLOOKUP(AJ81,PROTOKOL!$A:$E,5,FALSE))</f>
        <v xml:space="preserve"> </v>
      </c>
      <c r="AO81" s="211" t="str">
        <f t="shared" si="126"/>
        <v xml:space="preserve"> </v>
      </c>
      <c r="AP81" s="175">
        <f t="shared" si="193"/>
        <v>0</v>
      </c>
      <c r="AQ81" s="176" t="str">
        <f t="shared" si="194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50"/>
        <v xml:space="preserve"> </v>
      </c>
      <c r="BA81" s="211" t="str">
        <f>IF(AW81=0," ",VLOOKUP(AW81,PROTOKOL!$A:$E,5,FALSE))</f>
        <v xml:space="preserve"> </v>
      </c>
      <c r="BB81" s="175" t="s">
        <v>133</v>
      </c>
      <c r="BC81" s="176" t="str">
        <f t="shared" si="195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51"/>
        <v xml:space="preserve"> </v>
      </c>
      <c r="BJ81" s="175" t="str">
        <f>IF(BF81=0," ",VLOOKUP(BF81,PROTOKOL!$A:$E,5,FALSE))</f>
        <v xml:space="preserve"> </v>
      </c>
      <c r="BK81" s="211" t="str">
        <f t="shared" si="127"/>
        <v xml:space="preserve"> </v>
      </c>
      <c r="BL81" s="175">
        <f t="shared" si="196"/>
        <v>0</v>
      </c>
      <c r="BM81" s="176" t="str">
        <f t="shared" si="197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52"/>
        <v xml:space="preserve"> </v>
      </c>
      <c r="BW81" s="211" t="str">
        <f>IF(BS81=0," ",VLOOKUP(BS81,PROTOKOL!$A:$E,5,FALSE))</f>
        <v xml:space="preserve"> </v>
      </c>
      <c r="BX81" s="175" t="s">
        <v>133</v>
      </c>
      <c r="BY81" s="176" t="str">
        <f t="shared" si="198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53"/>
        <v xml:space="preserve"> </v>
      </c>
      <c r="CF81" s="175" t="str">
        <f>IF(CB81=0," ",VLOOKUP(CB81,PROTOKOL!$A:$E,5,FALSE))</f>
        <v xml:space="preserve"> </v>
      </c>
      <c r="CG81" s="211" t="str">
        <f t="shared" si="128"/>
        <v xml:space="preserve"> </v>
      </c>
      <c r="CH81" s="175">
        <f t="shared" si="199"/>
        <v>0</v>
      </c>
      <c r="CI81" s="176" t="str">
        <f t="shared" si="200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54"/>
        <v xml:space="preserve"> </v>
      </c>
      <c r="CS81" s="211" t="str">
        <f>IF(CO81=0," ",VLOOKUP(CO81,PROTOKOL!$A:$E,5,FALSE))</f>
        <v xml:space="preserve"> </v>
      </c>
      <c r="CT81" s="175" t="s">
        <v>133</v>
      </c>
      <c r="CU81" s="176" t="str">
        <f t="shared" si="201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55"/>
        <v xml:space="preserve"> </v>
      </c>
      <c r="DB81" s="175" t="str">
        <f>IF(CX81=0," ",VLOOKUP(CX81,PROTOKOL!$A:$E,5,FALSE))</f>
        <v xml:space="preserve"> </v>
      </c>
      <c r="DC81" s="211" t="str">
        <f t="shared" si="129"/>
        <v xml:space="preserve"> </v>
      </c>
      <c r="DD81" s="175">
        <f t="shared" si="202"/>
        <v>0</v>
      </c>
      <c r="DE81" s="176" t="str">
        <f t="shared" si="203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56"/>
        <v xml:space="preserve"> </v>
      </c>
      <c r="DO81" s="211" t="str">
        <f>IF(DK81=0," ",VLOOKUP(DK81,PROTOKOL!$A:$E,5,FALSE))</f>
        <v xml:space="preserve"> </v>
      </c>
      <c r="DP81" s="175" t="s">
        <v>133</v>
      </c>
      <c r="DQ81" s="176" t="str">
        <f t="shared" si="204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57"/>
        <v xml:space="preserve"> </v>
      </c>
      <c r="DX81" s="175" t="str">
        <f>IF(DT81=0," ",VLOOKUP(DT81,PROTOKOL!$A:$E,5,FALSE))</f>
        <v xml:space="preserve"> </v>
      </c>
      <c r="DY81" s="211" t="str">
        <f t="shared" si="130"/>
        <v xml:space="preserve"> </v>
      </c>
      <c r="DZ81" s="175">
        <f t="shared" si="205"/>
        <v>0</v>
      </c>
      <c r="EA81" s="176" t="str">
        <f t="shared" si="206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58"/>
        <v xml:space="preserve"> </v>
      </c>
      <c r="EK81" s="211" t="str">
        <f>IF(EG81=0," ",VLOOKUP(EG81,PROTOKOL!$A:$E,5,FALSE))</f>
        <v xml:space="preserve"> </v>
      </c>
      <c r="EL81" s="175" t="s">
        <v>133</v>
      </c>
      <c r="EM81" s="176" t="str">
        <f t="shared" si="207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59"/>
        <v xml:space="preserve"> </v>
      </c>
      <c r="ET81" s="175" t="str">
        <f>IF(EP81=0," ",VLOOKUP(EP81,PROTOKOL!$A:$E,5,FALSE))</f>
        <v xml:space="preserve"> </v>
      </c>
      <c r="EU81" s="211" t="str">
        <f t="shared" si="131"/>
        <v xml:space="preserve"> </v>
      </c>
      <c r="EV81" s="175">
        <f t="shared" si="208"/>
        <v>0</v>
      </c>
      <c r="EW81" s="176" t="str">
        <f t="shared" si="209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60"/>
        <v xml:space="preserve"> </v>
      </c>
      <c r="FG81" s="211" t="str">
        <f>IF(FC81=0," ",VLOOKUP(FC81,PROTOKOL!$A:$E,5,FALSE))</f>
        <v xml:space="preserve"> </v>
      </c>
      <c r="FH81" s="175" t="s">
        <v>133</v>
      </c>
      <c r="FI81" s="176" t="str">
        <f t="shared" si="250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61"/>
        <v xml:space="preserve"> </v>
      </c>
      <c r="FP81" s="175" t="str">
        <f>IF(FL81=0," ",VLOOKUP(FL81,PROTOKOL!$A:$E,5,FALSE))</f>
        <v xml:space="preserve"> </v>
      </c>
      <c r="FQ81" s="211" t="str">
        <f t="shared" si="132"/>
        <v xml:space="preserve"> </v>
      </c>
      <c r="FR81" s="175">
        <f t="shared" si="210"/>
        <v>0</v>
      </c>
      <c r="FS81" s="176" t="str">
        <f t="shared" si="211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62"/>
        <v xml:space="preserve"> </v>
      </c>
      <c r="GC81" s="211" t="str">
        <f>IF(FY81=0," ",VLOOKUP(FY81,PROTOKOL!$A:$E,5,FALSE))</f>
        <v xml:space="preserve"> </v>
      </c>
      <c r="GD81" s="175" t="s">
        <v>133</v>
      </c>
      <c r="GE81" s="176" t="str">
        <f t="shared" si="212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63"/>
        <v xml:space="preserve"> </v>
      </c>
      <c r="GL81" s="175" t="str">
        <f>IF(GH81=0," ",VLOOKUP(GH81,PROTOKOL!$A:$E,5,FALSE))</f>
        <v xml:space="preserve"> </v>
      </c>
      <c r="GM81" s="211" t="str">
        <f t="shared" si="133"/>
        <v xml:space="preserve"> </v>
      </c>
      <c r="GN81" s="175">
        <f t="shared" si="213"/>
        <v>0</v>
      </c>
      <c r="GO81" s="176" t="str">
        <f t="shared" si="214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64"/>
        <v xml:space="preserve"> </v>
      </c>
      <c r="GY81" s="211" t="str">
        <f>IF(GU81=0," ",VLOOKUP(GU81,PROTOKOL!$A:$E,5,FALSE))</f>
        <v xml:space="preserve"> </v>
      </c>
      <c r="GZ81" s="175" t="s">
        <v>133</v>
      </c>
      <c r="HA81" s="176" t="str">
        <f t="shared" si="215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65"/>
        <v xml:space="preserve"> </v>
      </c>
      <c r="HH81" s="175" t="str">
        <f>IF(HD81=0," ",VLOOKUP(HD81,PROTOKOL!$A:$E,5,FALSE))</f>
        <v xml:space="preserve"> </v>
      </c>
      <c r="HI81" s="211" t="str">
        <f t="shared" si="134"/>
        <v xml:space="preserve"> </v>
      </c>
      <c r="HJ81" s="175">
        <f t="shared" si="216"/>
        <v>0</v>
      </c>
      <c r="HK81" s="176" t="str">
        <f t="shared" si="217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66"/>
        <v xml:space="preserve"> </v>
      </c>
      <c r="HU81" s="211" t="str">
        <f>IF(HQ81=0," ",VLOOKUP(HQ81,PROTOKOL!$A:$E,5,FALSE))</f>
        <v xml:space="preserve"> </v>
      </c>
      <c r="HV81" s="175" t="s">
        <v>133</v>
      </c>
      <c r="HW81" s="176" t="str">
        <f t="shared" si="218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67"/>
        <v xml:space="preserve"> </v>
      </c>
      <c r="ID81" s="175" t="str">
        <f>IF(HZ81=0," ",VLOOKUP(HZ81,PROTOKOL!$A:$E,5,FALSE))</f>
        <v xml:space="preserve"> </v>
      </c>
      <c r="IE81" s="211" t="str">
        <f t="shared" si="135"/>
        <v xml:space="preserve"> </v>
      </c>
      <c r="IF81" s="175">
        <f t="shared" si="219"/>
        <v>0</v>
      </c>
      <c r="IG81" s="176" t="str">
        <f t="shared" si="220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68"/>
        <v xml:space="preserve"> </v>
      </c>
      <c r="IQ81" s="211" t="str">
        <f>IF(IM81=0," ",VLOOKUP(IM81,PROTOKOL!$A:$E,5,FALSE))</f>
        <v xml:space="preserve"> </v>
      </c>
      <c r="IR81" s="175" t="s">
        <v>133</v>
      </c>
      <c r="IS81" s="176" t="str">
        <f t="shared" si="251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69"/>
        <v xml:space="preserve"> </v>
      </c>
      <c r="IZ81" s="175" t="str">
        <f>IF(IV81=0," ",VLOOKUP(IV81,PROTOKOL!$A:$E,5,FALSE))</f>
        <v xml:space="preserve"> </v>
      </c>
      <c r="JA81" s="211" t="str">
        <f t="shared" si="136"/>
        <v xml:space="preserve"> </v>
      </c>
      <c r="JB81" s="175">
        <f t="shared" si="221"/>
        <v>0</v>
      </c>
      <c r="JC81" s="176" t="str">
        <f t="shared" si="222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70"/>
        <v xml:space="preserve"> </v>
      </c>
      <c r="JM81" s="211" t="str">
        <f>IF(JI81=0," ",VLOOKUP(JI81,PROTOKOL!$A:$E,5,FALSE))</f>
        <v xml:space="preserve"> </v>
      </c>
      <c r="JN81" s="175" t="s">
        <v>133</v>
      </c>
      <c r="JO81" s="176" t="str">
        <f t="shared" si="223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71"/>
        <v xml:space="preserve"> </v>
      </c>
      <c r="JV81" s="175" t="str">
        <f>IF(JR81=0," ",VLOOKUP(JR81,PROTOKOL!$A:$E,5,FALSE))</f>
        <v xml:space="preserve"> </v>
      </c>
      <c r="JW81" s="211" t="str">
        <f t="shared" si="137"/>
        <v xml:space="preserve"> </v>
      </c>
      <c r="JX81" s="175">
        <f t="shared" si="224"/>
        <v>0</v>
      </c>
      <c r="JY81" s="176" t="str">
        <f t="shared" si="225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72"/>
        <v xml:space="preserve"> </v>
      </c>
      <c r="KI81" s="211" t="str">
        <f>IF(KE81=0," ",VLOOKUP(KE81,PROTOKOL!$A:$E,5,FALSE))</f>
        <v xml:space="preserve"> </v>
      </c>
      <c r="KJ81" s="175" t="s">
        <v>133</v>
      </c>
      <c r="KK81" s="176" t="str">
        <f t="shared" si="226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73"/>
        <v xml:space="preserve"> </v>
      </c>
      <c r="KR81" s="175" t="str">
        <f>IF(KN81=0," ",VLOOKUP(KN81,PROTOKOL!$A:$E,5,FALSE))</f>
        <v xml:space="preserve"> </v>
      </c>
      <c r="KS81" s="211" t="str">
        <f t="shared" si="138"/>
        <v xml:space="preserve"> </v>
      </c>
      <c r="KT81" s="175">
        <f t="shared" si="227"/>
        <v>0</v>
      </c>
      <c r="KU81" s="176" t="str">
        <f t="shared" si="228"/>
        <v xml:space="preserve"> </v>
      </c>
      <c r="KW81" s="172">
        <v>20</v>
      </c>
      <c r="KX81" s="225"/>
      <c r="KY81" s="173" t="str">
        <f>IF(LA81=0," ",VLOOKUP(LA81,PROTOKOL!$A:$F,6,FALSE))</f>
        <v>PERDE KESME SULU SİST.</v>
      </c>
      <c r="KZ81" s="43">
        <v>60</v>
      </c>
      <c r="LA81" s="43">
        <v>8</v>
      </c>
      <c r="LB81" s="43">
        <v>3</v>
      </c>
      <c r="LC81" s="42">
        <f>IF(LA81=0," ",(VLOOKUP(LA81,PROTOKOL!$A$1:$E$29,2,FALSE))*LB81)</f>
        <v>39.200000000000003</v>
      </c>
      <c r="LD81" s="174">
        <f t="shared" si="174"/>
        <v>20.799999999999997</v>
      </c>
      <c r="LE81" s="211">
        <f>IF(LA81=0," ",VLOOKUP(LA81,PROTOKOL!$A:$E,5,FALSE))</f>
        <v>0.69150084134615386</v>
      </c>
      <c r="LF81" s="175" t="s">
        <v>133</v>
      </c>
      <c r="LG81" s="176">
        <f t="shared" si="229"/>
        <v>14.383217499999999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75"/>
        <v xml:space="preserve"> </v>
      </c>
      <c r="LN81" s="175" t="str">
        <f>IF(LJ81=0," ",VLOOKUP(LJ81,PROTOKOL!$A:$E,5,FALSE))</f>
        <v xml:space="preserve"> </v>
      </c>
      <c r="LO81" s="211" t="str">
        <f t="shared" si="139"/>
        <v xml:space="preserve"> </v>
      </c>
      <c r="LP81" s="175">
        <f t="shared" si="230"/>
        <v>0</v>
      </c>
      <c r="LQ81" s="176" t="str">
        <f t="shared" si="231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76"/>
        <v xml:space="preserve"> </v>
      </c>
      <c r="MA81" s="211" t="str">
        <f>IF(LW81=0," ",VLOOKUP(LW81,PROTOKOL!$A:$E,5,FALSE))</f>
        <v xml:space="preserve"> </v>
      </c>
      <c r="MB81" s="175" t="s">
        <v>133</v>
      </c>
      <c r="MC81" s="176" t="str">
        <f t="shared" si="232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77"/>
        <v xml:space="preserve"> </v>
      </c>
      <c r="MJ81" s="175" t="str">
        <f>IF(MF81=0," ",VLOOKUP(MF81,PROTOKOL!$A:$E,5,FALSE))</f>
        <v xml:space="preserve"> </v>
      </c>
      <c r="MK81" s="211" t="str">
        <f t="shared" si="140"/>
        <v xml:space="preserve"> </v>
      </c>
      <c r="ML81" s="175">
        <f t="shared" si="233"/>
        <v>0</v>
      </c>
      <c r="MM81" s="176" t="str">
        <f t="shared" si="234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78"/>
        <v xml:space="preserve"> </v>
      </c>
      <c r="MW81" s="211" t="str">
        <f>IF(MS81=0," ",VLOOKUP(MS81,PROTOKOL!$A:$E,5,FALSE))</f>
        <v xml:space="preserve"> </v>
      </c>
      <c r="MX81" s="175" t="s">
        <v>133</v>
      </c>
      <c r="MY81" s="176" t="str">
        <f t="shared" si="235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79"/>
        <v xml:space="preserve"> </v>
      </c>
      <c r="NF81" s="175" t="str">
        <f>IF(NB81=0," ",VLOOKUP(NB81,PROTOKOL!$A:$E,5,FALSE))</f>
        <v xml:space="preserve"> </v>
      </c>
      <c r="NG81" s="211" t="str">
        <f t="shared" si="141"/>
        <v xml:space="preserve"> </v>
      </c>
      <c r="NH81" s="175">
        <f t="shared" si="236"/>
        <v>0</v>
      </c>
      <c r="NI81" s="176" t="str">
        <f t="shared" si="23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80"/>
        <v xml:space="preserve"> </v>
      </c>
      <c r="NS81" s="211" t="str">
        <f>IF(NO81=0," ",VLOOKUP(NO81,PROTOKOL!$A:$E,5,FALSE))</f>
        <v xml:space="preserve"> </v>
      </c>
      <c r="NT81" s="175" t="s">
        <v>133</v>
      </c>
      <c r="NU81" s="176" t="str">
        <f t="shared" si="23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81"/>
        <v xml:space="preserve"> </v>
      </c>
      <c r="OB81" s="175" t="str">
        <f>IF(NX81=0," ",VLOOKUP(NX81,PROTOKOL!$A:$E,5,FALSE))</f>
        <v xml:space="preserve"> </v>
      </c>
      <c r="OC81" s="211" t="str">
        <f t="shared" si="142"/>
        <v xml:space="preserve"> </v>
      </c>
      <c r="OD81" s="175">
        <f t="shared" si="239"/>
        <v>0</v>
      </c>
      <c r="OE81" s="176" t="str">
        <f t="shared" si="24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82"/>
        <v xml:space="preserve"> </v>
      </c>
      <c r="OO81" s="211" t="str">
        <f>IF(OK81=0," ",VLOOKUP(OK81,PROTOKOL!$A:$E,5,FALSE))</f>
        <v xml:space="preserve"> </v>
      </c>
      <c r="OP81" s="175" t="s">
        <v>133</v>
      </c>
      <c r="OQ81" s="176" t="str">
        <f t="shared" si="241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83"/>
        <v xml:space="preserve"> </v>
      </c>
      <c r="OX81" s="175" t="str">
        <f>IF(OT81=0," ",VLOOKUP(OT81,PROTOKOL!$A:$E,5,FALSE))</f>
        <v xml:space="preserve"> </v>
      </c>
      <c r="OY81" s="211" t="str">
        <f t="shared" si="143"/>
        <v xml:space="preserve"> </v>
      </c>
      <c r="OZ81" s="175">
        <f t="shared" si="242"/>
        <v>0</v>
      </c>
      <c r="PA81" s="176" t="str">
        <f t="shared" si="243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84"/>
        <v xml:space="preserve"> </v>
      </c>
      <c r="PK81" s="211" t="str">
        <f>IF(PG81=0," ",VLOOKUP(PG81,PROTOKOL!$A:$E,5,FALSE))</f>
        <v xml:space="preserve"> </v>
      </c>
      <c r="PL81" s="175" t="s">
        <v>133</v>
      </c>
      <c r="PM81" s="176" t="str">
        <f t="shared" si="24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85"/>
        <v xml:space="preserve"> </v>
      </c>
      <c r="PT81" s="175" t="str">
        <f>IF(PP81=0," ",VLOOKUP(PP81,PROTOKOL!$A:$E,5,FALSE))</f>
        <v xml:space="preserve"> </v>
      </c>
      <c r="PU81" s="211" t="str">
        <f t="shared" si="144"/>
        <v xml:space="preserve"> </v>
      </c>
      <c r="PV81" s="175">
        <f t="shared" si="245"/>
        <v>0</v>
      </c>
      <c r="PW81" s="176" t="str">
        <f t="shared" si="24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186"/>
        <v xml:space="preserve"> </v>
      </c>
      <c r="QG81" s="211" t="str">
        <f>IF(QC81=0," ",VLOOKUP(QC81,PROTOKOL!$A:$E,5,FALSE))</f>
        <v xml:space="preserve"> </v>
      </c>
      <c r="QH81" s="175" t="s">
        <v>133</v>
      </c>
      <c r="QI81" s="176" t="str">
        <f t="shared" si="24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187"/>
        <v xml:space="preserve"> </v>
      </c>
      <c r="QP81" s="175" t="str">
        <f>IF(QL81=0," ",VLOOKUP(QL81,PROTOKOL!$A:$E,5,FALSE))</f>
        <v xml:space="preserve"> </v>
      </c>
      <c r="QQ81" s="211" t="str">
        <f t="shared" si="145"/>
        <v xml:space="preserve"> </v>
      </c>
      <c r="QR81" s="175">
        <f t="shared" si="248"/>
        <v>0</v>
      </c>
      <c r="QS81" s="176" t="str">
        <f t="shared" si="249"/>
        <v xml:space="preserve"> </v>
      </c>
    </row>
    <row r="82" spans="1:461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46"/>
        <v xml:space="preserve"> </v>
      </c>
      <c r="I82" s="211" t="str">
        <f>IF(E82=0," ",VLOOKUP(E82,PROTOKOL!$A:$E,5,FALSE))</f>
        <v xml:space="preserve"> </v>
      </c>
      <c r="J82" s="175" t="s">
        <v>133</v>
      </c>
      <c r="K82" s="176" t="str">
        <f t="shared" si="188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47"/>
        <v xml:space="preserve"> </v>
      </c>
      <c r="R82" s="175" t="str">
        <f>IF(N82=0," ",VLOOKUP(N82,PROTOKOL!$A:$E,5,FALSE))</f>
        <v xml:space="preserve"> </v>
      </c>
      <c r="S82" s="211" t="str">
        <f t="shared" si="189"/>
        <v xml:space="preserve"> </v>
      </c>
      <c r="T82" s="175">
        <f t="shared" si="190"/>
        <v>0</v>
      </c>
      <c r="U82" s="176" t="str">
        <f t="shared" si="191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48"/>
        <v xml:space="preserve"> </v>
      </c>
      <c r="AE82" s="211" t="str">
        <f>IF(AA82=0," ",VLOOKUP(AA82,PROTOKOL!$A:$E,5,FALSE))</f>
        <v xml:space="preserve"> </v>
      </c>
      <c r="AF82" s="175" t="s">
        <v>133</v>
      </c>
      <c r="AG82" s="176" t="str">
        <f t="shared" si="192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49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52">IF(AJ82=0," ",(AM82*AN82))</f>
        <v xml:space="preserve"> </v>
      </c>
      <c r="AP82" s="175">
        <f t="shared" si="193"/>
        <v>0</v>
      </c>
      <c r="AQ82" s="176" t="str">
        <f t="shared" si="194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50"/>
        <v xml:space="preserve"> </v>
      </c>
      <c r="BA82" s="211" t="str">
        <f>IF(AW82=0," ",VLOOKUP(AW82,PROTOKOL!$A:$E,5,FALSE))</f>
        <v xml:space="preserve"> </v>
      </c>
      <c r="BB82" s="175" t="s">
        <v>133</v>
      </c>
      <c r="BC82" s="176" t="str">
        <f t="shared" si="195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51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53">IF(BF82=0," ",(BI82*BJ82))</f>
        <v xml:space="preserve"> </v>
      </c>
      <c r="BL82" s="175">
        <f t="shared" si="196"/>
        <v>0</v>
      </c>
      <c r="BM82" s="176" t="str">
        <f t="shared" si="197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52"/>
        <v xml:space="preserve"> </v>
      </c>
      <c r="BW82" s="211" t="str">
        <f>IF(BS82=0," ",VLOOKUP(BS82,PROTOKOL!$A:$E,5,FALSE))</f>
        <v xml:space="preserve"> </v>
      </c>
      <c r="BX82" s="175" t="s">
        <v>133</v>
      </c>
      <c r="BY82" s="176" t="str">
        <f t="shared" si="198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53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54">IF(CB82=0," ",(CE82*CF82))</f>
        <v xml:space="preserve"> </v>
      </c>
      <c r="CH82" s="175">
        <f t="shared" si="199"/>
        <v>0</v>
      </c>
      <c r="CI82" s="176" t="str">
        <f t="shared" si="200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54"/>
        <v xml:space="preserve"> </v>
      </c>
      <c r="CS82" s="211" t="str">
        <f>IF(CO82=0," ",VLOOKUP(CO82,PROTOKOL!$A:$E,5,FALSE))</f>
        <v xml:space="preserve"> </v>
      </c>
      <c r="CT82" s="175" t="s">
        <v>133</v>
      </c>
      <c r="CU82" s="176" t="str">
        <f t="shared" si="201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55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55">IF(CX82=0," ",(DA82*DB82))</f>
        <v xml:space="preserve"> </v>
      </c>
      <c r="DD82" s="175">
        <f t="shared" si="202"/>
        <v>0</v>
      </c>
      <c r="DE82" s="176" t="str">
        <f t="shared" si="203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56"/>
        <v xml:space="preserve"> </v>
      </c>
      <c r="DO82" s="211" t="str">
        <f>IF(DK82=0," ",VLOOKUP(DK82,PROTOKOL!$A:$E,5,FALSE))</f>
        <v xml:space="preserve"> </v>
      </c>
      <c r="DP82" s="175" t="s">
        <v>133</v>
      </c>
      <c r="DQ82" s="176" t="str">
        <f t="shared" si="204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57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56">IF(DT82=0," ",(DW82*DX82))</f>
        <v xml:space="preserve"> </v>
      </c>
      <c r="DZ82" s="175">
        <f t="shared" si="205"/>
        <v>0</v>
      </c>
      <c r="EA82" s="176" t="str">
        <f t="shared" si="206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58"/>
        <v xml:space="preserve"> </v>
      </c>
      <c r="EK82" s="211" t="str">
        <f>IF(EG82=0," ",VLOOKUP(EG82,PROTOKOL!$A:$E,5,FALSE))</f>
        <v xml:space="preserve"> </v>
      </c>
      <c r="EL82" s="175" t="s">
        <v>133</v>
      </c>
      <c r="EM82" s="176" t="str">
        <f t="shared" si="207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59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57">IF(EP82=0," ",(ES82*ET82))</f>
        <v xml:space="preserve"> </v>
      </c>
      <c r="EV82" s="175">
        <f t="shared" si="208"/>
        <v>0</v>
      </c>
      <c r="EW82" s="176" t="str">
        <f t="shared" si="209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60"/>
        <v xml:space="preserve"> </v>
      </c>
      <c r="FG82" s="211" t="str">
        <f>IF(FC82=0," ",VLOOKUP(FC82,PROTOKOL!$A:$E,5,FALSE))</f>
        <v xml:space="preserve"> </v>
      </c>
      <c r="FH82" s="175" t="s">
        <v>133</v>
      </c>
      <c r="FI82" s="176" t="str">
        <f t="shared" si="250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61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58">IF(FL82=0," ",(FO82*FP82))</f>
        <v xml:space="preserve"> </v>
      </c>
      <c r="FR82" s="175">
        <f t="shared" si="210"/>
        <v>0</v>
      </c>
      <c r="FS82" s="176" t="str">
        <f t="shared" si="211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62"/>
        <v xml:space="preserve"> </v>
      </c>
      <c r="GC82" s="211" t="str">
        <f>IF(FY82=0," ",VLOOKUP(FY82,PROTOKOL!$A:$E,5,FALSE))</f>
        <v xml:space="preserve"> </v>
      </c>
      <c r="GD82" s="175" t="s">
        <v>133</v>
      </c>
      <c r="GE82" s="176" t="str">
        <f t="shared" si="212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63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59">IF(GH82=0," ",(GK82*GL82))</f>
        <v xml:space="preserve"> </v>
      </c>
      <c r="GN82" s="175">
        <f t="shared" si="213"/>
        <v>0</v>
      </c>
      <c r="GO82" s="176" t="str">
        <f t="shared" si="214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64"/>
        <v xml:space="preserve"> </v>
      </c>
      <c r="GY82" s="211" t="str">
        <f>IF(GU82=0," ",VLOOKUP(GU82,PROTOKOL!$A:$E,5,FALSE))</f>
        <v xml:space="preserve"> </v>
      </c>
      <c r="GZ82" s="175" t="s">
        <v>133</v>
      </c>
      <c r="HA82" s="176" t="str">
        <f t="shared" si="215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65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60">IF(HD82=0," ",(HG82*HH82))</f>
        <v xml:space="preserve"> </v>
      </c>
      <c r="HJ82" s="175">
        <f t="shared" si="216"/>
        <v>0</v>
      </c>
      <c r="HK82" s="176" t="str">
        <f t="shared" si="217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66"/>
        <v xml:space="preserve"> </v>
      </c>
      <c r="HU82" s="211" t="str">
        <f>IF(HQ82=0," ",VLOOKUP(HQ82,PROTOKOL!$A:$E,5,FALSE))</f>
        <v xml:space="preserve"> </v>
      </c>
      <c r="HV82" s="175" t="s">
        <v>133</v>
      </c>
      <c r="HW82" s="176" t="str">
        <f t="shared" si="218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67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61">IF(HZ82=0," ",(IC82*ID82))</f>
        <v xml:space="preserve"> </v>
      </c>
      <c r="IF82" s="175">
        <f t="shared" si="219"/>
        <v>0</v>
      </c>
      <c r="IG82" s="176" t="str">
        <f t="shared" si="220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68"/>
        <v xml:space="preserve"> </v>
      </c>
      <c r="IQ82" s="211" t="str">
        <f>IF(IM82=0," ",VLOOKUP(IM82,PROTOKOL!$A:$E,5,FALSE))</f>
        <v xml:space="preserve"> </v>
      </c>
      <c r="IR82" s="175" t="s">
        <v>133</v>
      </c>
      <c r="IS82" s="176" t="str">
        <f t="shared" si="251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69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62">IF(IV82=0," ",(IY82*IZ82))</f>
        <v xml:space="preserve"> </v>
      </c>
      <c r="JB82" s="175">
        <f t="shared" si="221"/>
        <v>0</v>
      </c>
      <c r="JC82" s="176" t="str">
        <f t="shared" si="222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70"/>
        <v xml:space="preserve"> </v>
      </c>
      <c r="JM82" s="211" t="str">
        <f>IF(JI82=0," ",VLOOKUP(JI82,PROTOKOL!$A:$E,5,FALSE))</f>
        <v xml:space="preserve"> </v>
      </c>
      <c r="JN82" s="175" t="s">
        <v>133</v>
      </c>
      <c r="JO82" s="176" t="str">
        <f t="shared" si="223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71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63">IF(JR82=0," ",(JU82*JV82))</f>
        <v xml:space="preserve"> </v>
      </c>
      <c r="JX82" s="175">
        <f t="shared" si="224"/>
        <v>0</v>
      </c>
      <c r="JY82" s="176" t="str">
        <f t="shared" si="225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72"/>
        <v xml:space="preserve"> </v>
      </c>
      <c r="KI82" s="211" t="str">
        <f>IF(KE82=0," ",VLOOKUP(KE82,PROTOKOL!$A:$E,5,FALSE))</f>
        <v xml:space="preserve"> </v>
      </c>
      <c r="KJ82" s="175" t="s">
        <v>133</v>
      </c>
      <c r="KK82" s="176" t="str">
        <f t="shared" si="226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73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64">IF(KN82=0," ",(KQ82*KR82))</f>
        <v xml:space="preserve"> </v>
      </c>
      <c r="KT82" s="175">
        <f t="shared" si="227"/>
        <v>0</v>
      </c>
      <c r="KU82" s="176" t="str">
        <f t="shared" si="228"/>
        <v xml:space="preserve"> </v>
      </c>
      <c r="KW82" s="172">
        <v>20</v>
      </c>
      <c r="KX82" s="226"/>
      <c r="KY82" s="173" t="str">
        <f>IF(LA82=0," ",VLOOKUP(LA82,PROTOKOL!$A:$F,6,FALSE))</f>
        <v>KOKU TESTİ</v>
      </c>
      <c r="KZ82" s="43">
        <v>1</v>
      </c>
      <c r="LA82" s="43">
        <v>17</v>
      </c>
      <c r="LB82" s="43">
        <v>1</v>
      </c>
      <c r="LC82" s="42">
        <f>IF(LA82=0," ",(VLOOKUP(LA82,PROTOKOL!$A$1:$E$29,2,FALSE))*LB82)</f>
        <v>0</v>
      </c>
      <c r="LD82" s="174">
        <f t="shared" si="174"/>
        <v>1</v>
      </c>
      <c r="LE82" s="211">
        <f>IF(LA82=0," ",VLOOKUP(LA82,PROTOKOL!$A:$E,5,FALSE))</f>
        <v>36.335782102476131</v>
      </c>
      <c r="LF82" s="175" t="s">
        <v>133</v>
      </c>
      <c r="LG82" s="176">
        <f>IF(LA82=0," ",(LE82*LD82))/7.5*1</f>
        <v>4.8447709469968174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75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65">IF(LJ82=0," ",(LM82*LN82))</f>
        <v xml:space="preserve"> </v>
      </c>
      <c r="LP82" s="175">
        <f t="shared" si="230"/>
        <v>0</v>
      </c>
      <c r="LQ82" s="176" t="str">
        <f t="shared" si="231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76"/>
        <v xml:space="preserve"> </v>
      </c>
      <c r="MA82" s="211" t="str">
        <f>IF(LW82=0," ",VLOOKUP(LW82,PROTOKOL!$A:$E,5,FALSE))</f>
        <v xml:space="preserve"> </v>
      </c>
      <c r="MB82" s="175" t="s">
        <v>133</v>
      </c>
      <c r="MC82" s="176" t="str">
        <f t="shared" si="232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77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66">IF(MF82=0," ",(MI82*MJ82))</f>
        <v xml:space="preserve"> </v>
      </c>
      <c r="ML82" s="175">
        <f t="shared" si="233"/>
        <v>0</v>
      </c>
      <c r="MM82" s="176" t="str">
        <f t="shared" si="234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78"/>
        <v xml:space="preserve"> </v>
      </c>
      <c r="MW82" s="211" t="str">
        <f>IF(MS82=0," ",VLOOKUP(MS82,PROTOKOL!$A:$E,5,FALSE))</f>
        <v xml:space="preserve"> </v>
      </c>
      <c r="MX82" s="175" t="s">
        <v>133</v>
      </c>
      <c r="MY82" s="176" t="str">
        <f t="shared" si="235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79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67">IF(NB82=0," ",(NE82*NF82))</f>
        <v xml:space="preserve"> </v>
      </c>
      <c r="NH82" s="175">
        <f t="shared" si="236"/>
        <v>0</v>
      </c>
      <c r="NI82" s="176" t="str">
        <f t="shared" si="23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80"/>
        <v xml:space="preserve"> </v>
      </c>
      <c r="NS82" s="211" t="str">
        <f>IF(NO82=0," ",VLOOKUP(NO82,PROTOKOL!$A:$E,5,FALSE))</f>
        <v xml:space="preserve"> </v>
      </c>
      <c r="NT82" s="175" t="s">
        <v>133</v>
      </c>
      <c r="NU82" s="176" t="str">
        <f t="shared" si="23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81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68">IF(NX82=0," ",(OA82*OB82))</f>
        <v xml:space="preserve"> </v>
      </c>
      <c r="OD82" s="175">
        <f t="shared" si="239"/>
        <v>0</v>
      </c>
      <c r="OE82" s="176" t="str">
        <f t="shared" si="24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82"/>
        <v xml:space="preserve"> </v>
      </c>
      <c r="OO82" s="211" t="str">
        <f>IF(OK82=0," ",VLOOKUP(OK82,PROTOKOL!$A:$E,5,FALSE))</f>
        <v xml:space="preserve"> </v>
      </c>
      <c r="OP82" s="175" t="s">
        <v>133</v>
      </c>
      <c r="OQ82" s="176" t="str">
        <f t="shared" si="241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83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69">IF(OT82=0," ",(OW82*OX82))</f>
        <v xml:space="preserve"> </v>
      </c>
      <c r="OZ82" s="175">
        <f t="shared" si="242"/>
        <v>0</v>
      </c>
      <c r="PA82" s="176" t="str">
        <f t="shared" si="243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84"/>
        <v xml:space="preserve"> </v>
      </c>
      <c r="PK82" s="211" t="str">
        <f>IF(PG82=0," ",VLOOKUP(PG82,PROTOKOL!$A:$E,5,FALSE))</f>
        <v xml:space="preserve"> </v>
      </c>
      <c r="PL82" s="175" t="s">
        <v>133</v>
      </c>
      <c r="PM82" s="176" t="str">
        <f t="shared" si="24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85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70">IF(PP82=0," ",(PS82*PT82))</f>
        <v xml:space="preserve"> </v>
      </c>
      <c r="PV82" s="175">
        <f t="shared" si="245"/>
        <v>0</v>
      </c>
      <c r="PW82" s="176" t="str">
        <f t="shared" si="24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186"/>
        <v xml:space="preserve"> </v>
      </c>
      <c r="QG82" s="211" t="str">
        <f>IF(QC82=0," ",VLOOKUP(QC82,PROTOKOL!$A:$E,5,FALSE))</f>
        <v xml:space="preserve"> </v>
      </c>
      <c r="QH82" s="175" t="s">
        <v>133</v>
      </c>
      <c r="QI82" s="176" t="str">
        <f t="shared" si="24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187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71">IF(QL82=0," ",(QO82*QP82))</f>
        <v xml:space="preserve"> </v>
      </c>
      <c r="QR82" s="175">
        <f t="shared" si="248"/>
        <v>0</v>
      </c>
      <c r="QS82" s="176" t="str">
        <f t="shared" si="249"/>
        <v xml:space="preserve"> </v>
      </c>
    </row>
    <row r="83" spans="1:461" ht="13.8">
      <c r="A83" s="172">
        <v>21</v>
      </c>
      <c r="B83" s="224">
        <v>21</v>
      </c>
      <c r="C83" s="173" t="str">
        <f>IF(E83=0," ",VLOOKUP(E83,PROTOKOL!$A:$F,6,FALSE))</f>
        <v>VAKUM TEST</v>
      </c>
      <c r="D83" s="43">
        <v>232</v>
      </c>
      <c r="E83" s="43">
        <v>4</v>
      </c>
      <c r="F83" s="43">
        <v>7.5</v>
      </c>
      <c r="G83" s="42">
        <f>IF(E83=0," ",(VLOOKUP(E83,PROTOKOL!$A$1:$E$29,2,FALSE))*F83)</f>
        <v>150</v>
      </c>
      <c r="H83" s="174">
        <f t="shared" si="146"/>
        <v>82</v>
      </c>
      <c r="I83" s="211">
        <f>IF(E83=0," ",VLOOKUP(E83,PROTOKOL!$A:$E,5,FALSE))</f>
        <v>0.44947554687499996</v>
      </c>
      <c r="J83" s="175" t="s">
        <v>133</v>
      </c>
      <c r="K83" s="176">
        <f t="shared" si="188"/>
        <v>36.856994843749995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47"/>
        <v xml:space="preserve"> </v>
      </c>
      <c r="R83" s="175" t="str">
        <f>IF(N83=0," ",VLOOKUP(N83,PROTOKOL!$A:$E,5,FALSE))</f>
        <v xml:space="preserve"> </v>
      </c>
      <c r="S83" s="211" t="str">
        <f t="shared" si="189"/>
        <v xml:space="preserve"> </v>
      </c>
      <c r="T83" s="175">
        <f t="shared" si="190"/>
        <v>0</v>
      </c>
      <c r="U83" s="176" t="str">
        <f t="shared" si="191"/>
        <v xml:space="preserve"> </v>
      </c>
      <c r="W83" s="172">
        <v>21</v>
      </c>
      <c r="X83" s="224">
        <v>21</v>
      </c>
      <c r="Y83" s="173" t="str">
        <f>IF(AA83=0," ",VLOOKUP(AA83,PROTOKOL!$A:$F,6,FALSE))</f>
        <v>SIZDIRMAZLIK TAMİR</v>
      </c>
      <c r="Z83" s="43">
        <v>121</v>
      </c>
      <c r="AA83" s="43">
        <v>12</v>
      </c>
      <c r="AB83" s="43">
        <v>7.5</v>
      </c>
      <c r="AC83" s="42">
        <f>IF(AA83=0," ",(VLOOKUP(AA83,PROTOKOL!$A$1:$E$29,2,FALSE))*AB83)</f>
        <v>78</v>
      </c>
      <c r="AD83" s="174">
        <f t="shared" si="148"/>
        <v>43</v>
      </c>
      <c r="AE83" s="211">
        <f>IF(AA83=0," ",VLOOKUP(AA83,PROTOKOL!$A:$E,5,FALSE))</f>
        <v>0.8561438988095238</v>
      </c>
      <c r="AF83" s="175" t="s">
        <v>133</v>
      </c>
      <c r="AG83" s="176">
        <f t="shared" si="192"/>
        <v>36.814187648809522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49"/>
        <v xml:space="preserve"> </v>
      </c>
      <c r="AN83" s="175" t="str">
        <f>IF(AJ83=0," ",VLOOKUP(AJ83,PROTOKOL!$A:$E,5,FALSE))</f>
        <v xml:space="preserve"> </v>
      </c>
      <c r="AO83" s="211" t="str">
        <f t="shared" si="252"/>
        <v xml:space="preserve"> </v>
      </c>
      <c r="AP83" s="175">
        <f t="shared" si="193"/>
        <v>0</v>
      </c>
      <c r="AQ83" s="176" t="str">
        <f t="shared" si="194"/>
        <v xml:space="preserve"> </v>
      </c>
      <c r="AS83" s="172">
        <v>21</v>
      </c>
      <c r="AT83" s="224">
        <v>21</v>
      </c>
      <c r="AU83" s="173" t="str">
        <f>IF(AW83=0," ",VLOOKUP(AW83,PROTOKOL!$A:$F,6,FALSE))</f>
        <v>VAKUM TEST</v>
      </c>
      <c r="AV83" s="43">
        <v>245</v>
      </c>
      <c r="AW83" s="43">
        <v>4</v>
      </c>
      <c r="AX83" s="43">
        <v>7.5</v>
      </c>
      <c r="AY83" s="42">
        <f>IF(AW83=0," ",(VLOOKUP(AW83,PROTOKOL!$A$1:$E$29,2,FALSE))*AX83)</f>
        <v>150</v>
      </c>
      <c r="AZ83" s="174">
        <f t="shared" si="150"/>
        <v>95</v>
      </c>
      <c r="BA83" s="211">
        <f>IF(AW83=0," ",VLOOKUP(AW83,PROTOKOL!$A:$E,5,FALSE))</f>
        <v>0.44947554687499996</v>
      </c>
      <c r="BB83" s="175" t="s">
        <v>133</v>
      </c>
      <c r="BC83" s="176">
        <f t="shared" si="195"/>
        <v>42.700176953124995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51"/>
        <v xml:space="preserve"> </v>
      </c>
      <c r="BJ83" s="175" t="str">
        <f>IF(BF83=0," ",VLOOKUP(BF83,PROTOKOL!$A:$E,5,FALSE))</f>
        <v xml:space="preserve"> </v>
      </c>
      <c r="BK83" s="211" t="str">
        <f t="shared" si="253"/>
        <v xml:space="preserve"> </v>
      </c>
      <c r="BL83" s="175">
        <f t="shared" si="196"/>
        <v>0</v>
      </c>
      <c r="BM83" s="176" t="str">
        <f t="shared" si="197"/>
        <v xml:space="preserve"> </v>
      </c>
      <c r="BO83" s="172">
        <v>21</v>
      </c>
      <c r="BP83" s="224">
        <v>21</v>
      </c>
      <c r="BQ83" s="173" t="str">
        <f>IF(BS83=0," ",VLOOKUP(BS83,PROTOKOL!$A:$F,6,FALSE))</f>
        <v>WNZL. LAV. VE DUV. ASMA KLZ</v>
      </c>
      <c r="BR83" s="43">
        <v>160</v>
      </c>
      <c r="BS83" s="43">
        <v>1</v>
      </c>
      <c r="BT83" s="43">
        <v>7.5</v>
      </c>
      <c r="BU83" s="42">
        <f>IF(BS83=0," ",(VLOOKUP(BS83,PROTOKOL!$A$1:$E$29,2,FALSE))*BT83)</f>
        <v>144</v>
      </c>
      <c r="BV83" s="174">
        <f t="shared" si="152"/>
        <v>16</v>
      </c>
      <c r="BW83" s="211">
        <f>IF(BS83=0," ",VLOOKUP(BS83,PROTOKOL!$A:$E,5,FALSE))</f>
        <v>0.4731321546052632</v>
      </c>
      <c r="BX83" s="175" t="s">
        <v>133</v>
      </c>
      <c r="BY83" s="176">
        <f t="shared" si="198"/>
        <v>7.5701144736842112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53"/>
        <v xml:space="preserve"> </v>
      </c>
      <c r="CF83" s="175" t="str">
        <f>IF(CB83=0," ",VLOOKUP(CB83,PROTOKOL!$A:$E,5,FALSE))</f>
        <v xml:space="preserve"> </v>
      </c>
      <c r="CG83" s="211" t="str">
        <f t="shared" si="254"/>
        <v xml:space="preserve"> </v>
      </c>
      <c r="CH83" s="175">
        <f t="shared" si="199"/>
        <v>0</v>
      </c>
      <c r="CI83" s="176" t="str">
        <f t="shared" si="200"/>
        <v xml:space="preserve"> </v>
      </c>
      <c r="CK83" s="172">
        <v>21</v>
      </c>
      <c r="CL83" s="224">
        <v>21</v>
      </c>
      <c r="CM83" s="173" t="str">
        <f>IF(CO83=0," ",VLOOKUP(CO83,PROTOKOL!$A:$F,6,FALSE))</f>
        <v>WNZL. LAV. VE DUV. ASMA KLZ</v>
      </c>
      <c r="CN83" s="43">
        <v>211</v>
      </c>
      <c r="CO83" s="43">
        <v>1</v>
      </c>
      <c r="CP83" s="43">
        <v>7.5</v>
      </c>
      <c r="CQ83" s="42">
        <f>IF(CO83=0," ",(VLOOKUP(CO83,PROTOKOL!$A$1:$E$29,2,FALSE))*CP83)</f>
        <v>144</v>
      </c>
      <c r="CR83" s="174">
        <f t="shared" si="154"/>
        <v>67</v>
      </c>
      <c r="CS83" s="211">
        <f>IF(CO83=0," ",VLOOKUP(CO83,PROTOKOL!$A:$E,5,FALSE))</f>
        <v>0.4731321546052632</v>
      </c>
      <c r="CT83" s="175" t="s">
        <v>133</v>
      </c>
      <c r="CU83" s="176">
        <f t="shared" si="201"/>
        <v>31.699854358552635</v>
      </c>
      <c r="CV83" s="216" t="str">
        <f>IF(CX83=0," ",VLOOKUP(CX83,PROTOKOL!$A:$F,6,FALSE))</f>
        <v>DEPO ÜRÜN KONTROL</v>
      </c>
      <c r="CW83" s="43">
        <v>1</v>
      </c>
      <c r="CX83" s="43">
        <v>24</v>
      </c>
      <c r="CY83" s="43">
        <v>2.5</v>
      </c>
      <c r="CZ83" s="91">
        <f>IF(CX83=0," ",(VLOOKUP(CX83,PROTOKOL!$A$1:$E$29,2,FALSE))*CY83)</f>
        <v>0</v>
      </c>
      <c r="DA83" s="174">
        <f t="shared" si="155"/>
        <v>1</v>
      </c>
      <c r="DB83" s="175">
        <f>IF(CX83=0," ",VLOOKUP(CX83,PROTOKOL!$A:$E,5,FALSE))</f>
        <v>32.702203892228518</v>
      </c>
      <c r="DC83" s="211">
        <f>IF(CX83=0," ",(DA83*DB83))/7.5*2.5</f>
        <v>10.900734630742839</v>
      </c>
      <c r="DD83" s="175">
        <f t="shared" si="202"/>
        <v>5</v>
      </c>
      <c r="DE83" s="176">
        <f t="shared" si="203"/>
        <v>21.801469261485678</v>
      </c>
      <c r="DG83" s="172">
        <v>21</v>
      </c>
      <c r="DH83" s="224">
        <v>21</v>
      </c>
      <c r="DI83" s="173" t="str">
        <f>IF(DK83=0," ",VLOOKUP(DK83,PROTOKOL!$A:$F,6,FALSE))</f>
        <v>SIZDIRMAZLIK TAMİR</v>
      </c>
      <c r="DJ83" s="43">
        <v>120</v>
      </c>
      <c r="DK83" s="43">
        <v>12</v>
      </c>
      <c r="DL83" s="43">
        <v>7.5</v>
      </c>
      <c r="DM83" s="42">
        <f>IF(DK83=0," ",(VLOOKUP(DK83,PROTOKOL!$A$1:$E$29,2,FALSE))*DL83)</f>
        <v>78</v>
      </c>
      <c r="DN83" s="174">
        <f t="shared" si="156"/>
        <v>42</v>
      </c>
      <c r="DO83" s="211">
        <f>IF(DK83=0," ",VLOOKUP(DK83,PROTOKOL!$A:$E,5,FALSE))</f>
        <v>0.8561438988095238</v>
      </c>
      <c r="DP83" s="175" t="s">
        <v>133</v>
      </c>
      <c r="DQ83" s="176">
        <f t="shared" si="204"/>
        <v>35.958043750000002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57"/>
        <v xml:space="preserve"> </v>
      </c>
      <c r="DX83" s="175" t="str">
        <f>IF(DT83=0," ",VLOOKUP(DT83,PROTOKOL!$A:$E,5,FALSE))</f>
        <v xml:space="preserve"> </v>
      </c>
      <c r="DY83" s="211" t="str">
        <f t="shared" si="256"/>
        <v xml:space="preserve"> </v>
      </c>
      <c r="DZ83" s="175">
        <f t="shared" si="205"/>
        <v>0</v>
      </c>
      <c r="EA83" s="176" t="str">
        <f t="shared" si="206"/>
        <v xml:space="preserve"> </v>
      </c>
      <c r="EC83" s="172">
        <v>21</v>
      </c>
      <c r="ED83" s="224">
        <v>21</v>
      </c>
      <c r="EE83" s="173" t="str">
        <f>IF(EG83=0," ",VLOOKUP(EG83,PROTOKOL!$A:$F,6,FALSE))</f>
        <v>SIZDIRMAZLIK TAMİR</v>
      </c>
      <c r="EF83" s="43">
        <v>60</v>
      </c>
      <c r="EG83" s="43">
        <v>12</v>
      </c>
      <c r="EH83" s="43">
        <v>5</v>
      </c>
      <c r="EI83" s="42">
        <f>IF(EG83=0," ",(VLOOKUP(EG83,PROTOKOL!$A$1:$E$29,2,FALSE))*EH83)</f>
        <v>52</v>
      </c>
      <c r="EJ83" s="174">
        <f t="shared" si="158"/>
        <v>8</v>
      </c>
      <c r="EK83" s="211">
        <f>IF(EG83=0," ",VLOOKUP(EG83,PROTOKOL!$A:$E,5,FALSE))</f>
        <v>0.8561438988095238</v>
      </c>
      <c r="EL83" s="175" t="s">
        <v>133</v>
      </c>
      <c r="EM83" s="176">
        <f t="shared" si="207"/>
        <v>6.8491511904761904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59"/>
        <v xml:space="preserve"> </v>
      </c>
      <c r="ET83" s="175" t="str">
        <f>IF(EP83=0," ",VLOOKUP(EP83,PROTOKOL!$A:$E,5,FALSE))</f>
        <v xml:space="preserve"> </v>
      </c>
      <c r="EU83" s="211" t="str">
        <f t="shared" si="257"/>
        <v xml:space="preserve"> </v>
      </c>
      <c r="EV83" s="175">
        <f t="shared" si="208"/>
        <v>0</v>
      </c>
      <c r="EW83" s="176" t="str">
        <f t="shared" si="209"/>
        <v xml:space="preserve"> </v>
      </c>
      <c r="EY83" s="172">
        <v>21</v>
      </c>
      <c r="EZ83" s="224">
        <v>21</v>
      </c>
      <c r="FA83" s="173" t="str">
        <f>IF(FC83=0," ",VLOOKUP(FC83,PROTOKOL!$A:$F,6,FALSE))</f>
        <v>VAKUM TEST</v>
      </c>
      <c r="FB83" s="43">
        <v>236</v>
      </c>
      <c r="FC83" s="43">
        <v>4</v>
      </c>
      <c r="FD83" s="43">
        <v>7.5</v>
      </c>
      <c r="FE83" s="42">
        <f>IF(FC83=0," ",(VLOOKUP(FC83,PROTOKOL!$A$1:$E$29,2,FALSE))*FD83)</f>
        <v>150</v>
      </c>
      <c r="FF83" s="174">
        <f t="shared" si="160"/>
        <v>86</v>
      </c>
      <c r="FG83" s="211">
        <f>IF(FC83=0," ",VLOOKUP(FC83,PROTOKOL!$A:$E,5,FALSE))</f>
        <v>0.44947554687499996</v>
      </c>
      <c r="FH83" s="175" t="s">
        <v>133</v>
      </c>
      <c r="FI83" s="176">
        <f t="shared" si="250"/>
        <v>38.654897031249995</v>
      </c>
      <c r="FJ83" s="216" t="str">
        <f>IF(FL83=0," ",VLOOKUP(FL83,PROTOKOL!$A:$F,6,FALSE))</f>
        <v>ÜRÜN KONTROL</v>
      </c>
      <c r="FK83" s="43">
        <v>77</v>
      </c>
      <c r="FL83" s="43">
        <v>20</v>
      </c>
      <c r="FM83" s="43">
        <v>2.5</v>
      </c>
      <c r="FN83" s="91">
        <f>IF(FL83=0," ",(VLOOKUP(FL83,PROTOKOL!$A$1:$E$29,2,FALSE))*FM83)</f>
        <v>0</v>
      </c>
      <c r="FO83" s="174">
        <f t="shared" si="161"/>
        <v>77</v>
      </c>
      <c r="FP83" s="175">
        <f>IF(FL83=0," ",VLOOKUP(FL83,PROTOKOL!$A:$E,5,FALSE))</f>
        <v>32.702203892228518</v>
      </c>
      <c r="FQ83" s="211">
        <f t="shared" si="258"/>
        <v>2518.0696997015957</v>
      </c>
      <c r="FR83" s="175">
        <f t="shared" si="210"/>
        <v>5</v>
      </c>
      <c r="FS83" s="176">
        <f t="shared" si="211"/>
        <v>5036.1393994031914</v>
      </c>
      <c r="FU83" s="172">
        <v>21</v>
      </c>
      <c r="FV83" s="224">
        <v>21</v>
      </c>
      <c r="FW83" s="173" t="str">
        <f>IF(FY83=0," ",VLOOKUP(FY83,PROTOKOL!$A:$F,6,FALSE))</f>
        <v>SIZDIRMAZLIK TAMİR</v>
      </c>
      <c r="FX83" s="43">
        <v>121</v>
      </c>
      <c r="FY83" s="43">
        <v>12</v>
      </c>
      <c r="FZ83" s="43">
        <v>7.5</v>
      </c>
      <c r="GA83" s="42">
        <f>IF(FY83=0," ",(VLOOKUP(FY83,PROTOKOL!$A$1:$E$29,2,FALSE))*FZ83)</f>
        <v>78</v>
      </c>
      <c r="GB83" s="174">
        <f t="shared" si="162"/>
        <v>43</v>
      </c>
      <c r="GC83" s="211">
        <f>IF(FY83=0," ",VLOOKUP(FY83,PROTOKOL!$A:$E,5,FALSE))</f>
        <v>0.8561438988095238</v>
      </c>
      <c r="GD83" s="175" t="s">
        <v>133</v>
      </c>
      <c r="GE83" s="176">
        <f t="shared" si="212"/>
        <v>36.814187648809522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63"/>
        <v xml:space="preserve"> </v>
      </c>
      <c r="GL83" s="175" t="str">
        <f>IF(GH83=0," ",VLOOKUP(GH83,PROTOKOL!$A:$E,5,FALSE))</f>
        <v xml:space="preserve"> </v>
      </c>
      <c r="GM83" s="211" t="str">
        <f t="shared" si="259"/>
        <v xml:space="preserve"> </v>
      </c>
      <c r="GN83" s="175">
        <f t="shared" si="213"/>
        <v>0</v>
      </c>
      <c r="GO83" s="176" t="str">
        <f t="shared" si="214"/>
        <v xml:space="preserve"> </v>
      </c>
      <c r="GQ83" s="172">
        <v>21</v>
      </c>
      <c r="GR83" s="224">
        <v>21</v>
      </c>
      <c r="GS83" s="173" t="str">
        <f>IF(GU83=0," ",VLOOKUP(GU83,PROTOKOL!$A:$F,6,FALSE))</f>
        <v>PERDE KESME SULU SİST.</v>
      </c>
      <c r="GT83" s="43">
        <v>110</v>
      </c>
      <c r="GU83" s="43">
        <v>8</v>
      </c>
      <c r="GV83" s="43">
        <v>5.5</v>
      </c>
      <c r="GW83" s="42">
        <f>IF(GU83=0," ",(VLOOKUP(GU83,PROTOKOL!$A$1:$E$29,2,FALSE))*GV83)</f>
        <v>71.86666666666666</v>
      </c>
      <c r="GX83" s="174">
        <f t="shared" si="164"/>
        <v>38.13333333333334</v>
      </c>
      <c r="GY83" s="211">
        <f>IF(GU83=0," ",VLOOKUP(GU83,PROTOKOL!$A:$E,5,FALSE))</f>
        <v>0.69150084134615386</v>
      </c>
      <c r="GZ83" s="175" t="s">
        <v>133</v>
      </c>
      <c r="HA83" s="176">
        <f t="shared" si="215"/>
        <v>26.369232083333337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65"/>
        <v xml:space="preserve"> </v>
      </c>
      <c r="HH83" s="175" t="str">
        <f>IF(HD83=0," ",VLOOKUP(HD83,PROTOKOL!$A:$E,5,FALSE))</f>
        <v xml:space="preserve"> </v>
      </c>
      <c r="HI83" s="211" t="str">
        <f t="shared" si="260"/>
        <v xml:space="preserve"> </v>
      </c>
      <c r="HJ83" s="175">
        <f t="shared" si="216"/>
        <v>0</v>
      </c>
      <c r="HK83" s="176" t="str">
        <f t="shared" si="217"/>
        <v xml:space="preserve"> </v>
      </c>
      <c r="HM83" s="172">
        <v>21</v>
      </c>
      <c r="HN83" s="224">
        <v>21</v>
      </c>
      <c r="HO83" s="173" t="str">
        <f>IF(HQ83=0," ",VLOOKUP(HQ83,PROTOKOL!$A:$F,6,FALSE))</f>
        <v>VAKUM TEST</v>
      </c>
      <c r="HP83" s="43">
        <v>235</v>
      </c>
      <c r="HQ83" s="43">
        <v>4</v>
      </c>
      <c r="HR83" s="43">
        <v>7.5</v>
      </c>
      <c r="HS83" s="42">
        <f>IF(HQ83=0," ",(VLOOKUP(HQ83,PROTOKOL!$A$1:$E$29,2,FALSE))*HR83)</f>
        <v>150</v>
      </c>
      <c r="HT83" s="174">
        <f t="shared" si="166"/>
        <v>85</v>
      </c>
      <c r="HU83" s="211">
        <f>IF(HQ83=0," ",VLOOKUP(HQ83,PROTOKOL!$A:$E,5,FALSE))</f>
        <v>0.44947554687499996</v>
      </c>
      <c r="HV83" s="175" t="s">
        <v>133</v>
      </c>
      <c r="HW83" s="176">
        <f t="shared" si="218"/>
        <v>38.205421484374995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67"/>
        <v xml:space="preserve"> </v>
      </c>
      <c r="ID83" s="175" t="str">
        <f>IF(HZ83=0," ",VLOOKUP(HZ83,PROTOKOL!$A:$E,5,FALSE))</f>
        <v xml:space="preserve"> </v>
      </c>
      <c r="IE83" s="211" t="str">
        <f t="shared" si="261"/>
        <v xml:space="preserve"> </v>
      </c>
      <c r="IF83" s="175">
        <f t="shared" si="219"/>
        <v>0</v>
      </c>
      <c r="IG83" s="176" t="str">
        <f t="shared" si="220"/>
        <v xml:space="preserve"> </v>
      </c>
      <c r="II83" s="172">
        <v>21</v>
      </c>
      <c r="IJ83" s="224">
        <v>21</v>
      </c>
      <c r="IK83" s="173" t="str">
        <f>IF(IM83=0," ",VLOOKUP(IM83,PROTOKOL!$A:$F,6,FALSE))</f>
        <v>VAKUM TEST</v>
      </c>
      <c r="IL83" s="43">
        <v>234</v>
      </c>
      <c r="IM83" s="43">
        <v>4</v>
      </c>
      <c r="IN83" s="43">
        <v>7.5</v>
      </c>
      <c r="IO83" s="42">
        <f>IF(IM83=0," ",(VLOOKUP(IM83,PROTOKOL!$A$1:$E$29,2,FALSE))*IN83)</f>
        <v>150</v>
      </c>
      <c r="IP83" s="174">
        <f t="shared" si="168"/>
        <v>84</v>
      </c>
      <c r="IQ83" s="211">
        <f>IF(IM83=0," ",VLOOKUP(IM83,PROTOKOL!$A:$E,5,FALSE))</f>
        <v>0.44947554687499996</v>
      </c>
      <c r="IR83" s="175" t="s">
        <v>133</v>
      </c>
      <c r="IS83" s="176">
        <f t="shared" si="251"/>
        <v>37.755945937499995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69"/>
        <v xml:space="preserve"> </v>
      </c>
      <c r="IZ83" s="175" t="str">
        <f>IF(IV83=0," ",VLOOKUP(IV83,PROTOKOL!$A:$E,5,FALSE))</f>
        <v xml:space="preserve"> </v>
      </c>
      <c r="JA83" s="211" t="str">
        <f t="shared" si="262"/>
        <v xml:space="preserve"> </v>
      </c>
      <c r="JB83" s="175">
        <f t="shared" si="221"/>
        <v>0</v>
      </c>
      <c r="JC83" s="176" t="str">
        <f t="shared" si="222"/>
        <v xml:space="preserve"> </v>
      </c>
      <c r="JE83" s="172">
        <v>21</v>
      </c>
      <c r="JF83" s="224">
        <v>21</v>
      </c>
      <c r="JG83" s="173" t="str">
        <f>IF(JI83=0," ",VLOOKUP(JI83,PROTOKOL!$A:$F,6,FALSE))</f>
        <v>PANTOGRAF LAVABO TAŞLAMA</v>
      </c>
      <c r="JH83" s="43">
        <v>106</v>
      </c>
      <c r="JI83" s="43">
        <v>9</v>
      </c>
      <c r="JJ83" s="43">
        <v>7.5</v>
      </c>
      <c r="JK83" s="42">
        <f>IF(JI83=0," ",(VLOOKUP(JI83,PROTOKOL!$A$1:$E$29,2,FALSE))*JJ83)</f>
        <v>65</v>
      </c>
      <c r="JL83" s="174">
        <f t="shared" si="170"/>
        <v>41</v>
      </c>
      <c r="JM83" s="211">
        <f>IF(JI83=0," ",VLOOKUP(JI83,PROTOKOL!$A:$E,5,FALSE))</f>
        <v>1.0273726785714283</v>
      </c>
      <c r="JN83" s="175" t="s">
        <v>133</v>
      </c>
      <c r="JO83" s="176">
        <f t="shared" si="223"/>
        <v>42.122279821428563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71"/>
        <v xml:space="preserve"> </v>
      </c>
      <c r="JV83" s="175" t="str">
        <f>IF(JR83=0," ",VLOOKUP(JR83,PROTOKOL!$A:$E,5,FALSE))</f>
        <v xml:space="preserve"> </v>
      </c>
      <c r="JW83" s="211" t="str">
        <f t="shared" si="263"/>
        <v xml:space="preserve"> </v>
      </c>
      <c r="JX83" s="175">
        <f t="shared" si="224"/>
        <v>0</v>
      </c>
      <c r="JY83" s="176" t="str">
        <f t="shared" si="225"/>
        <v xml:space="preserve"> </v>
      </c>
      <c r="KA83" s="172">
        <v>21</v>
      </c>
      <c r="KB83" s="224">
        <v>21</v>
      </c>
      <c r="KC83" s="173" t="s">
        <v>134</v>
      </c>
      <c r="KD83" s="43">
        <v>15</v>
      </c>
      <c r="KE83" s="43">
        <v>1</v>
      </c>
      <c r="KF83" s="43">
        <v>0.5</v>
      </c>
      <c r="KG83" s="42">
        <f>IF(KE83=0," ",(VLOOKUP(KE83,PROTOKOL!$A$1:$E$29,2,FALSE))*KF83)</f>
        <v>9.6</v>
      </c>
      <c r="KH83" s="174">
        <f t="shared" si="172"/>
        <v>5.4</v>
      </c>
      <c r="KI83" s="211">
        <f>IF(KE83=0," ",VLOOKUP(KE83,PROTOKOL!$A:$E,5,FALSE))</f>
        <v>0.4731321546052632</v>
      </c>
      <c r="KJ83" s="175" t="s">
        <v>133</v>
      </c>
      <c r="KK83" s="176">
        <f t="shared" si="226"/>
        <v>2.5549136348684214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73"/>
        <v xml:space="preserve"> </v>
      </c>
      <c r="KR83" s="175" t="str">
        <f>IF(KN83=0," ",VLOOKUP(KN83,PROTOKOL!$A:$E,5,FALSE))</f>
        <v xml:space="preserve"> </v>
      </c>
      <c r="KS83" s="211" t="str">
        <f t="shared" si="264"/>
        <v xml:space="preserve"> </v>
      </c>
      <c r="KT83" s="175">
        <f t="shared" si="227"/>
        <v>0</v>
      </c>
      <c r="KU83" s="176" t="str">
        <f t="shared" si="228"/>
        <v xml:space="preserve"> </v>
      </c>
      <c r="KW83" s="172">
        <v>21</v>
      </c>
      <c r="KX83" s="224">
        <v>21</v>
      </c>
      <c r="KY83" s="173" t="str">
        <f>IF(LA83=0," ",VLOOKUP(LA83,PROTOKOL!$A:$F,6,FALSE))</f>
        <v>VAKUM TEST</v>
      </c>
      <c r="KZ83" s="43">
        <v>235</v>
      </c>
      <c r="LA83" s="43">
        <v>4</v>
      </c>
      <c r="LB83" s="43">
        <v>7.5</v>
      </c>
      <c r="LC83" s="42">
        <f>IF(LA83=0," ",(VLOOKUP(LA83,PROTOKOL!$A$1:$E$29,2,FALSE))*LB83)</f>
        <v>150</v>
      </c>
      <c r="LD83" s="174">
        <f t="shared" si="174"/>
        <v>85</v>
      </c>
      <c r="LE83" s="211">
        <f>IF(LA83=0," ",VLOOKUP(LA83,PROTOKOL!$A:$E,5,FALSE))</f>
        <v>0.44947554687499996</v>
      </c>
      <c r="LF83" s="175" t="s">
        <v>133</v>
      </c>
      <c r="LG83" s="176">
        <f t="shared" si="229"/>
        <v>38.205421484374995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75"/>
        <v xml:space="preserve"> </v>
      </c>
      <c r="LN83" s="175" t="str">
        <f>IF(LJ83=0," ",VLOOKUP(LJ83,PROTOKOL!$A:$E,5,FALSE))</f>
        <v xml:space="preserve"> </v>
      </c>
      <c r="LO83" s="211" t="str">
        <f t="shared" si="265"/>
        <v xml:space="preserve"> </v>
      </c>
      <c r="LP83" s="175">
        <f t="shared" si="230"/>
        <v>0</v>
      </c>
      <c r="LQ83" s="176" t="str">
        <f t="shared" si="231"/>
        <v xml:space="preserve"> </v>
      </c>
      <c r="LS83" s="172">
        <v>21</v>
      </c>
      <c r="LT83" s="224">
        <v>21</v>
      </c>
      <c r="LU83" s="173" t="str">
        <f>IF(LW83=0," ",VLOOKUP(LW83,PROTOKOL!$A:$F,6,FALSE))</f>
        <v>PANTOGRAF LAVABO TAŞLAMA</v>
      </c>
      <c r="LV83" s="43">
        <v>105</v>
      </c>
      <c r="LW83" s="43">
        <v>9</v>
      </c>
      <c r="LX83" s="43">
        <v>7.5</v>
      </c>
      <c r="LY83" s="42">
        <f>IF(LW83=0," ",(VLOOKUP(LW83,PROTOKOL!$A$1:$E$29,2,FALSE))*LX83)</f>
        <v>65</v>
      </c>
      <c r="LZ83" s="174">
        <f t="shared" si="176"/>
        <v>40</v>
      </c>
      <c r="MA83" s="211">
        <f>IF(LW83=0," ",VLOOKUP(LW83,PROTOKOL!$A:$E,5,FALSE))</f>
        <v>1.0273726785714283</v>
      </c>
      <c r="MB83" s="175" t="s">
        <v>133</v>
      </c>
      <c r="MC83" s="176">
        <f t="shared" si="232"/>
        <v>41.094907142857132</v>
      </c>
      <c r="MD83" s="216" t="str">
        <f>IF(MF83=0," ",VLOOKUP(MF83,PROTOKOL!$A:$F,6,FALSE))</f>
        <v>DEPO ÜRÜN KONTROL</v>
      </c>
      <c r="ME83" s="43">
        <v>1</v>
      </c>
      <c r="MF83" s="43">
        <v>24</v>
      </c>
      <c r="MG83" s="43">
        <v>2.5</v>
      </c>
      <c r="MH83" s="91">
        <f>IF(MF83=0," ",(VLOOKUP(MF83,PROTOKOL!$A$1:$E$29,2,FALSE))*MG83)</f>
        <v>0</v>
      </c>
      <c r="MI83" s="174">
        <f t="shared" si="177"/>
        <v>1</v>
      </c>
      <c r="MJ83" s="175">
        <f>IF(MF83=0," ",VLOOKUP(MF83,PROTOKOL!$A:$E,5,FALSE))</f>
        <v>32.702203892228518</v>
      </c>
      <c r="MK83" s="211">
        <f>IF(MF83=0," ",(MI83*MJ83))/7.5*2.5</f>
        <v>10.900734630742839</v>
      </c>
      <c r="ML83" s="175">
        <f t="shared" si="233"/>
        <v>5</v>
      </c>
      <c r="MM83" s="176">
        <f t="shared" si="234"/>
        <v>21.801469261485678</v>
      </c>
      <c r="MO83" s="172">
        <v>21</v>
      </c>
      <c r="MP83" s="224">
        <v>21</v>
      </c>
      <c r="MQ83" s="173" t="s">
        <v>134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78"/>
        <v xml:space="preserve"> </v>
      </c>
      <c r="MW83" s="211" t="str">
        <f>IF(MS83=0," ",VLOOKUP(MS83,PROTOKOL!$A:$E,5,FALSE))</f>
        <v xml:space="preserve"> </v>
      </c>
      <c r="MX83" s="175" t="s">
        <v>133</v>
      </c>
      <c r="MY83" s="176" t="str">
        <f t="shared" si="235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79"/>
        <v xml:space="preserve"> </v>
      </c>
      <c r="NF83" s="175" t="str">
        <f>IF(NB83=0," ",VLOOKUP(NB83,PROTOKOL!$A:$E,5,FALSE))</f>
        <v xml:space="preserve"> </v>
      </c>
      <c r="NG83" s="211" t="str">
        <f t="shared" si="267"/>
        <v xml:space="preserve"> </v>
      </c>
      <c r="NH83" s="175">
        <f t="shared" si="236"/>
        <v>0</v>
      </c>
      <c r="NI83" s="176" t="str">
        <f t="shared" si="237"/>
        <v xml:space="preserve"> </v>
      </c>
      <c r="NK83" s="172">
        <v>21</v>
      </c>
      <c r="NL83" s="224">
        <v>21</v>
      </c>
      <c r="NM83" s="173" t="str">
        <f>IF(NO83=0," ",VLOOKUP(NO83,PROTOKOL!$A:$F,6,FALSE))</f>
        <v>WNZL. LAV. VE DUV. ASMA KLZ</v>
      </c>
      <c r="NN83" s="43">
        <v>202</v>
      </c>
      <c r="NO83" s="43">
        <v>1</v>
      </c>
      <c r="NP83" s="43">
        <v>7.5</v>
      </c>
      <c r="NQ83" s="42">
        <f>IF(NO83=0," ",(VLOOKUP(NO83,PROTOKOL!$A$1:$E$29,2,FALSE))*NP83)</f>
        <v>144</v>
      </c>
      <c r="NR83" s="174">
        <f t="shared" si="180"/>
        <v>58</v>
      </c>
      <c r="NS83" s="211">
        <f>IF(NO83=0," ",VLOOKUP(NO83,PROTOKOL!$A:$E,5,FALSE))</f>
        <v>0.4731321546052632</v>
      </c>
      <c r="NT83" s="175" t="s">
        <v>133</v>
      </c>
      <c r="NU83" s="176">
        <f t="shared" si="238"/>
        <v>27.441664967105265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81"/>
        <v xml:space="preserve"> </v>
      </c>
      <c r="OB83" s="175" t="str">
        <f>IF(NX83=0," ",VLOOKUP(NX83,PROTOKOL!$A:$E,5,FALSE))</f>
        <v xml:space="preserve"> </v>
      </c>
      <c r="OC83" s="211" t="str">
        <f t="shared" si="268"/>
        <v xml:space="preserve"> </v>
      </c>
      <c r="OD83" s="175">
        <f t="shared" si="239"/>
        <v>0</v>
      </c>
      <c r="OE83" s="176" t="str">
        <f t="shared" si="240"/>
        <v xml:space="preserve"> </v>
      </c>
      <c r="OG83" s="172">
        <v>21</v>
      </c>
      <c r="OH83" s="224">
        <v>21</v>
      </c>
      <c r="OI83" s="173" t="str">
        <f>IF(OK83=0," ",VLOOKUP(OK83,PROTOKOL!$A:$F,6,FALSE))</f>
        <v>VAKUM TEST</v>
      </c>
      <c r="OJ83" s="43">
        <v>165</v>
      </c>
      <c r="OK83" s="43">
        <v>4</v>
      </c>
      <c r="OL83" s="43">
        <v>5.5</v>
      </c>
      <c r="OM83" s="42">
        <f>IF(OK83=0," ",(VLOOKUP(OK83,PROTOKOL!$A$1:$E$29,2,FALSE))*OL83)</f>
        <v>110</v>
      </c>
      <c r="ON83" s="174">
        <f t="shared" si="182"/>
        <v>55</v>
      </c>
      <c r="OO83" s="211">
        <f>IF(OK83=0," ",VLOOKUP(OK83,PROTOKOL!$A:$E,5,FALSE))</f>
        <v>0.44947554687499996</v>
      </c>
      <c r="OP83" s="175" t="s">
        <v>133</v>
      </c>
      <c r="OQ83" s="176">
        <f t="shared" si="241"/>
        <v>24.721155078124998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83"/>
        <v xml:space="preserve"> </v>
      </c>
      <c r="OX83" s="175" t="str">
        <f>IF(OT83=0," ",VLOOKUP(OT83,PROTOKOL!$A:$E,5,FALSE))</f>
        <v xml:space="preserve"> </v>
      </c>
      <c r="OY83" s="211" t="str">
        <f t="shared" si="269"/>
        <v xml:space="preserve"> </v>
      </c>
      <c r="OZ83" s="175">
        <f t="shared" si="242"/>
        <v>0</v>
      </c>
      <c r="PA83" s="176" t="str">
        <f t="shared" si="243"/>
        <v xml:space="preserve"> </v>
      </c>
      <c r="PC83" s="172">
        <v>21</v>
      </c>
      <c r="PD83" s="224">
        <v>21</v>
      </c>
      <c r="PE83" s="173" t="str">
        <f>IF(PG83=0," ",VLOOKUP(PG83,PROTOKOL!$A:$F,6,FALSE))</f>
        <v>VAKUM TEST</v>
      </c>
      <c r="PF83" s="43">
        <v>240</v>
      </c>
      <c r="PG83" s="43">
        <v>4</v>
      </c>
      <c r="PH83" s="43">
        <v>7.5</v>
      </c>
      <c r="PI83" s="42">
        <f>IF(PG83=0," ",(VLOOKUP(PG83,PROTOKOL!$A$1:$E$29,2,FALSE))*PH83)</f>
        <v>150</v>
      </c>
      <c r="PJ83" s="174">
        <f t="shared" si="184"/>
        <v>90</v>
      </c>
      <c r="PK83" s="211">
        <f>IF(PG83=0," ",VLOOKUP(PG83,PROTOKOL!$A:$E,5,FALSE))</f>
        <v>0.44947554687499996</v>
      </c>
      <c r="PL83" s="175" t="s">
        <v>133</v>
      </c>
      <c r="PM83" s="176">
        <f t="shared" si="244"/>
        <v>40.452799218749995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85"/>
        <v xml:space="preserve"> </v>
      </c>
      <c r="PT83" s="175" t="str">
        <f>IF(PP83=0," ",VLOOKUP(PP83,PROTOKOL!$A:$E,5,FALSE))</f>
        <v xml:space="preserve"> </v>
      </c>
      <c r="PU83" s="211" t="str">
        <f t="shared" si="270"/>
        <v xml:space="preserve"> </v>
      </c>
      <c r="PV83" s="175">
        <f t="shared" si="245"/>
        <v>0</v>
      </c>
      <c r="PW83" s="176" t="str">
        <f t="shared" si="246"/>
        <v xml:space="preserve"> </v>
      </c>
      <c r="PY83" s="172">
        <v>21</v>
      </c>
      <c r="PZ83" s="224">
        <v>21</v>
      </c>
      <c r="QA83" s="173" t="str">
        <f>IF(QC83=0," ",VLOOKUP(QC83,PROTOKOL!$A:$F,6,FALSE))</f>
        <v>PANTOGRAF LAVABO TAŞLAMA</v>
      </c>
      <c r="QB83" s="43">
        <v>105</v>
      </c>
      <c r="QC83" s="43">
        <v>9</v>
      </c>
      <c r="QD83" s="43">
        <v>7.5</v>
      </c>
      <c r="QE83" s="42">
        <f>IF(QC83=0," ",(VLOOKUP(QC83,PROTOKOL!$A$1:$E$29,2,FALSE))*QD83)</f>
        <v>65</v>
      </c>
      <c r="QF83" s="174">
        <f t="shared" si="186"/>
        <v>40</v>
      </c>
      <c r="QG83" s="211">
        <f>IF(QC83=0," ",VLOOKUP(QC83,PROTOKOL!$A:$E,5,FALSE))</f>
        <v>1.0273726785714283</v>
      </c>
      <c r="QH83" s="175" t="s">
        <v>133</v>
      </c>
      <c r="QI83" s="176">
        <f t="shared" si="247"/>
        <v>41.094907142857132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187"/>
        <v xml:space="preserve"> </v>
      </c>
      <c r="QP83" s="175" t="str">
        <f>IF(QL83=0," ",VLOOKUP(QL83,PROTOKOL!$A:$E,5,FALSE))</f>
        <v xml:space="preserve"> </v>
      </c>
      <c r="QQ83" s="211" t="str">
        <f t="shared" si="271"/>
        <v xml:space="preserve"> </v>
      </c>
      <c r="QR83" s="175">
        <f t="shared" si="248"/>
        <v>0</v>
      </c>
      <c r="QS83" s="176" t="str">
        <f t="shared" si="249"/>
        <v xml:space="preserve"> </v>
      </c>
    </row>
    <row r="84" spans="1:461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46"/>
        <v xml:space="preserve"> </v>
      </c>
      <c r="I84" s="211" t="str">
        <f>IF(E84=0," ",VLOOKUP(E84,PROTOKOL!$A:$E,5,FALSE))</f>
        <v xml:space="preserve"> </v>
      </c>
      <c r="J84" s="175" t="s">
        <v>133</v>
      </c>
      <c r="K84" s="176" t="str">
        <f t="shared" si="188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47"/>
        <v xml:space="preserve"> </v>
      </c>
      <c r="R84" s="175" t="str">
        <f>IF(N84=0," ",VLOOKUP(N84,PROTOKOL!$A:$E,5,FALSE))</f>
        <v xml:space="preserve"> </v>
      </c>
      <c r="S84" s="211" t="str">
        <f t="shared" si="189"/>
        <v xml:space="preserve"> </v>
      </c>
      <c r="T84" s="175">
        <f t="shared" si="190"/>
        <v>0</v>
      </c>
      <c r="U84" s="176" t="str">
        <f t="shared" si="191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48"/>
        <v xml:space="preserve"> </v>
      </c>
      <c r="AE84" s="211" t="str">
        <f>IF(AA84=0," ",VLOOKUP(AA84,PROTOKOL!$A:$E,5,FALSE))</f>
        <v xml:space="preserve"> </v>
      </c>
      <c r="AF84" s="175" t="s">
        <v>133</v>
      </c>
      <c r="AG84" s="176" t="str">
        <f t="shared" si="192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49"/>
        <v xml:space="preserve"> </v>
      </c>
      <c r="AN84" s="175" t="str">
        <f>IF(AJ84=0," ",VLOOKUP(AJ84,PROTOKOL!$A:$E,5,FALSE))</f>
        <v xml:space="preserve"> </v>
      </c>
      <c r="AO84" s="211" t="str">
        <f t="shared" si="252"/>
        <v xml:space="preserve"> </v>
      </c>
      <c r="AP84" s="175">
        <f t="shared" si="193"/>
        <v>0</v>
      </c>
      <c r="AQ84" s="176" t="str">
        <f t="shared" si="194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50"/>
        <v xml:space="preserve"> </v>
      </c>
      <c r="BA84" s="211" t="str">
        <f>IF(AW84=0," ",VLOOKUP(AW84,PROTOKOL!$A:$E,5,FALSE))</f>
        <v xml:space="preserve"> </v>
      </c>
      <c r="BB84" s="175" t="s">
        <v>133</v>
      </c>
      <c r="BC84" s="176" t="str">
        <f t="shared" si="195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51"/>
        <v xml:space="preserve"> </v>
      </c>
      <c r="BJ84" s="175" t="str">
        <f>IF(BF84=0," ",VLOOKUP(BF84,PROTOKOL!$A:$E,5,FALSE))</f>
        <v xml:space="preserve"> </v>
      </c>
      <c r="BK84" s="211" t="str">
        <f t="shared" si="253"/>
        <v xml:space="preserve"> </v>
      </c>
      <c r="BL84" s="175">
        <f t="shared" si="196"/>
        <v>0</v>
      </c>
      <c r="BM84" s="176" t="str">
        <f t="shared" si="197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52"/>
        <v xml:space="preserve"> </v>
      </c>
      <c r="BW84" s="211" t="str">
        <f>IF(BS84=0," ",VLOOKUP(BS84,PROTOKOL!$A:$E,5,FALSE))</f>
        <v xml:space="preserve"> </v>
      </c>
      <c r="BX84" s="175" t="s">
        <v>133</v>
      </c>
      <c r="BY84" s="176" t="str">
        <f t="shared" si="198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53"/>
        <v xml:space="preserve"> </v>
      </c>
      <c r="CF84" s="175" t="str">
        <f>IF(CB84=0," ",VLOOKUP(CB84,PROTOKOL!$A:$E,5,FALSE))</f>
        <v xml:space="preserve"> </v>
      </c>
      <c r="CG84" s="211" t="str">
        <f t="shared" si="254"/>
        <v xml:space="preserve"> </v>
      </c>
      <c r="CH84" s="175">
        <f t="shared" si="199"/>
        <v>0</v>
      </c>
      <c r="CI84" s="176" t="str">
        <f t="shared" si="200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54"/>
        <v xml:space="preserve"> </v>
      </c>
      <c r="CS84" s="211" t="str">
        <f>IF(CO84=0," ",VLOOKUP(CO84,PROTOKOL!$A:$E,5,FALSE))</f>
        <v xml:space="preserve"> </v>
      </c>
      <c r="CT84" s="175" t="s">
        <v>133</v>
      </c>
      <c r="CU84" s="176" t="str">
        <f t="shared" si="201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55"/>
        <v xml:space="preserve"> </v>
      </c>
      <c r="DB84" s="175" t="str">
        <f>IF(CX84=0," ",VLOOKUP(CX84,PROTOKOL!$A:$E,5,FALSE))</f>
        <v xml:space="preserve"> </v>
      </c>
      <c r="DC84" s="211" t="str">
        <f t="shared" si="255"/>
        <v xml:space="preserve"> </v>
      </c>
      <c r="DD84" s="175">
        <f t="shared" si="202"/>
        <v>0</v>
      </c>
      <c r="DE84" s="176" t="str">
        <f t="shared" si="203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56"/>
        <v xml:space="preserve"> </v>
      </c>
      <c r="DO84" s="211" t="str">
        <f>IF(DK84=0," ",VLOOKUP(DK84,PROTOKOL!$A:$E,5,FALSE))</f>
        <v xml:space="preserve"> </v>
      </c>
      <c r="DP84" s="175" t="s">
        <v>133</v>
      </c>
      <c r="DQ84" s="176" t="str">
        <f t="shared" si="204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57"/>
        <v xml:space="preserve"> </v>
      </c>
      <c r="DX84" s="175" t="str">
        <f>IF(DT84=0," ",VLOOKUP(DT84,PROTOKOL!$A:$E,5,FALSE))</f>
        <v xml:space="preserve"> </v>
      </c>
      <c r="DY84" s="211" t="str">
        <f t="shared" si="256"/>
        <v xml:space="preserve"> </v>
      </c>
      <c r="DZ84" s="175">
        <f t="shared" si="205"/>
        <v>0</v>
      </c>
      <c r="EA84" s="176" t="str">
        <f t="shared" si="206"/>
        <v xml:space="preserve"> </v>
      </c>
      <c r="EC84" s="172">
        <v>21</v>
      </c>
      <c r="ED84" s="225"/>
      <c r="EE84" s="173" t="str">
        <f>IF(EG84=0," ",VLOOKUP(EG84,PROTOKOL!$A:$F,6,FALSE))</f>
        <v>ÜRÜN KONTROL</v>
      </c>
      <c r="EF84" s="43">
        <v>1</v>
      </c>
      <c r="EG84" s="43">
        <v>20</v>
      </c>
      <c r="EH84" s="43">
        <v>2.5</v>
      </c>
      <c r="EI84" s="42">
        <f>IF(EG84=0," ",(VLOOKUP(EG84,PROTOKOL!$A$1:$E$29,2,FALSE))*EH84)</f>
        <v>0</v>
      </c>
      <c r="EJ84" s="174">
        <f t="shared" si="158"/>
        <v>1</v>
      </c>
      <c r="EK84" s="211">
        <f>IF(EG84=0," ",VLOOKUP(EG84,PROTOKOL!$A:$E,5,FALSE))</f>
        <v>32.702203892228518</v>
      </c>
      <c r="EL84" s="175" t="s">
        <v>133</v>
      </c>
      <c r="EM84" s="176">
        <f>IF(EG84=0," ",(EK84*EJ84))/7.5*2.5</f>
        <v>10.900734630742839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59"/>
        <v xml:space="preserve"> </v>
      </c>
      <c r="ET84" s="175" t="str">
        <f>IF(EP84=0," ",VLOOKUP(EP84,PROTOKOL!$A:$E,5,FALSE))</f>
        <v xml:space="preserve"> </v>
      </c>
      <c r="EU84" s="211" t="str">
        <f t="shared" si="257"/>
        <v xml:space="preserve"> </v>
      </c>
      <c r="EV84" s="175">
        <f t="shared" si="208"/>
        <v>0</v>
      </c>
      <c r="EW84" s="176" t="str">
        <f t="shared" si="209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60"/>
        <v xml:space="preserve"> </v>
      </c>
      <c r="FG84" s="211" t="str">
        <f>IF(FC84=0," ",VLOOKUP(FC84,PROTOKOL!$A:$E,5,FALSE))</f>
        <v xml:space="preserve"> </v>
      </c>
      <c r="FH84" s="175" t="s">
        <v>133</v>
      </c>
      <c r="FI84" s="176" t="str">
        <f t="shared" si="250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61"/>
        <v xml:space="preserve"> </v>
      </c>
      <c r="FP84" s="175" t="str">
        <f>IF(FL84=0," ",VLOOKUP(FL84,PROTOKOL!$A:$E,5,FALSE))</f>
        <v xml:space="preserve"> </v>
      </c>
      <c r="FQ84" s="211" t="str">
        <f t="shared" si="258"/>
        <v xml:space="preserve"> </v>
      </c>
      <c r="FR84" s="175">
        <f t="shared" si="210"/>
        <v>0</v>
      </c>
      <c r="FS84" s="176" t="str">
        <f t="shared" si="211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62"/>
        <v xml:space="preserve"> </v>
      </c>
      <c r="GC84" s="211" t="str">
        <f>IF(FY84=0," ",VLOOKUP(FY84,PROTOKOL!$A:$E,5,FALSE))</f>
        <v xml:space="preserve"> </v>
      </c>
      <c r="GD84" s="175" t="s">
        <v>133</v>
      </c>
      <c r="GE84" s="176" t="str">
        <f t="shared" si="212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63"/>
        <v xml:space="preserve"> </v>
      </c>
      <c r="GL84" s="175" t="str">
        <f>IF(GH84=0," ",VLOOKUP(GH84,PROTOKOL!$A:$E,5,FALSE))</f>
        <v xml:space="preserve"> </v>
      </c>
      <c r="GM84" s="211" t="str">
        <f t="shared" si="259"/>
        <v xml:space="preserve"> </v>
      </c>
      <c r="GN84" s="175">
        <f t="shared" si="213"/>
        <v>0</v>
      </c>
      <c r="GO84" s="176" t="str">
        <f t="shared" si="214"/>
        <v xml:space="preserve"> </v>
      </c>
      <c r="GQ84" s="172">
        <v>21</v>
      </c>
      <c r="GR84" s="225"/>
      <c r="GS84" s="173" t="str">
        <f>IF(GU84=0," ",VLOOKUP(GU84,PROTOKOL!$A:$F,6,FALSE))</f>
        <v>KOKU TESTİ</v>
      </c>
      <c r="GT84" s="43">
        <v>1</v>
      </c>
      <c r="GU84" s="43">
        <v>17</v>
      </c>
      <c r="GV84" s="43">
        <v>1.5</v>
      </c>
      <c r="GW84" s="42">
        <f>IF(GU84=0," ",(VLOOKUP(GU84,PROTOKOL!$A$1:$E$29,2,FALSE))*GV84)</f>
        <v>0</v>
      </c>
      <c r="GX84" s="174">
        <f t="shared" si="164"/>
        <v>1</v>
      </c>
      <c r="GY84" s="211">
        <f>IF(GU84=0," ",VLOOKUP(GU84,PROTOKOL!$A:$E,5,FALSE))</f>
        <v>36.335782102476131</v>
      </c>
      <c r="GZ84" s="175" t="s">
        <v>133</v>
      </c>
      <c r="HA84" s="176">
        <f>IF(GU84=0," ",(GY84*GX84))/7.5*1.5</f>
        <v>7.2671564204952261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65"/>
        <v xml:space="preserve"> </v>
      </c>
      <c r="HH84" s="175" t="str">
        <f>IF(HD84=0," ",VLOOKUP(HD84,PROTOKOL!$A:$E,5,FALSE))</f>
        <v xml:space="preserve"> </v>
      </c>
      <c r="HI84" s="211" t="str">
        <f t="shared" si="260"/>
        <v xml:space="preserve"> </v>
      </c>
      <c r="HJ84" s="175">
        <f t="shared" si="216"/>
        <v>0</v>
      </c>
      <c r="HK84" s="176" t="str">
        <f t="shared" si="217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66"/>
        <v xml:space="preserve"> </v>
      </c>
      <c r="HU84" s="211" t="str">
        <f>IF(HQ84=0," ",VLOOKUP(HQ84,PROTOKOL!$A:$E,5,FALSE))</f>
        <v xml:space="preserve"> </v>
      </c>
      <c r="HV84" s="175" t="s">
        <v>133</v>
      </c>
      <c r="HW84" s="176" t="str">
        <f t="shared" si="218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67"/>
        <v xml:space="preserve"> </v>
      </c>
      <c r="ID84" s="175" t="str">
        <f>IF(HZ84=0," ",VLOOKUP(HZ84,PROTOKOL!$A:$E,5,FALSE))</f>
        <v xml:space="preserve"> </v>
      </c>
      <c r="IE84" s="211" t="str">
        <f t="shared" si="261"/>
        <v xml:space="preserve"> </v>
      </c>
      <c r="IF84" s="175">
        <f t="shared" si="219"/>
        <v>0</v>
      </c>
      <c r="IG84" s="176" t="str">
        <f t="shared" si="220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68"/>
        <v xml:space="preserve"> </v>
      </c>
      <c r="IQ84" s="211" t="str">
        <f>IF(IM84=0," ",VLOOKUP(IM84,PROTOKOL!$A:$E,5,FALSE))</f>
        <v xml:space="preserve"> </v>
      </c>
      <c r="IR84" s="175" t="s">
        <v>133</v>
      </c>
      <c r="IS84" s="176" t="str">
        <f t="shared" si="251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69"/>
        <v xml:space="preserve"> </v>
      </c>
      <c r="IZ84" s="175" t="str">
        <f>IF(IV84=0," ",VLOOKUP(IV84,PROTOKOL!$A:$E,5,FALSE))</f>
        <v xml:space="preserve"> </v>
      </c>
      <c r="JA84" s="211" t="str">
        <f t="shared" si="262"/>
        <v xml:space="preserve"> </v>
      </c>
      <c r="JB84" s="175">
        <f t="shared" si="221"/>
        <v>0</v>
      </c>
      <c r="JC84" s="176" t="str">
        <f t="shared" si="222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70"/>
        <v xml:space="preserve"> </v>
      </c>
      <c r="JM84" s="211" t="str">
        <f>IF(JI84=0," ",VLOOKUP(JI84,PROTOKOL!$A:$E,5,FALSE))</f>
        <v xml:space="preserve"> </v>
      </c>
      <c r="JN84" s="175" t="s">
        <v>133</v>
      </c>
      <c r="JO84" s="176" t="str">
        <f t="shared" si="223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71"/>
        <v xml:space="preserve"> </v>
      </c>
      <c r="JV84" s="175" t="str">
        <f>IF(JR84=0," ",VLOOKUP(JR84,PROTOKOL!$A:$E,5,FALSE))</f>
        <v xml:space="preserve"> </v>
      </c>
      <c r="JW84" s="211" t="str">
        <f t="shared" si="263"/>
        <v xml:space="preserve"> </v>
      </c>
      <c r="JX84" s="175">
        <f t="shared" si="224"/>
        <v>0</v>
      </c>
      <c r="JY84" s="176" t="str">
        <f t="shared" si="225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72"/>
        <v xml:space="preserve"> </v>
      </c>
      <c r="KI84" s="211" t="str">
        <f>IF(KE84=0," ",VLOOKUP(KE84,PROTOKOL!$A:$E,5,FALSE))</f>
        <v xml:space="preserve"> </v>
      </c>
      <c r="KJ84" s="175" t="s">
        <v>133</v>
      </c>
      <c r="KK84" s="176" t="str">
        <f t="shared" si="226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73"/>
        <v xml:space="preserve"> </v>
      </c>
      <c r="KR84" s="175" t="str">
        <f>IF(KN84=0," ",VLOOKUP(KN84,PROTOKOL!$A:$E,5,FALSE))</f>
        <v xml:space="preserve"> </v>
      </c>
      <c r="KS84" s="211" t="str">
        <f t="shared" si="264"/>
        <v xml:space="preserve"> </v>
      </c>
      <c r="KT84" s="175">
        <f t="shared" si="227"/>
        <v>0</v>
      </c>
      <c r="KU84" s="176" t="str">
        <f t="shared" si="228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74"/>
        <v xml:space="preserve"> </v>
      </c>
      <c r="LE84" s="211" t="str">
        <f>IF(LA84=0," ",VLOOKUP(LA84,PROTOKOL!$A:$E,5,FALSE))</f>
        <v xml:space="preserve"> </v>
      </c>
      <c r="LF84" s="175" t="s">
        <v>133</v>
      </c>
      <c r="LG84" s="176" t="str">
        <f t="shared" si="229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75"/>
        <v xml:space="preserve"> </v>
      </c>
      <c r="LN84" s="175" t="str">
        <f>IF(LJ84=0," ",VLOOKUP(LJ84,PROTOKOL!$A:$E,5,FALSE))</f>
        <v xml:space="preserve"> </v>
      </c>
      <c r="LO84" s="211" t="str">
        <f t="shared" si="265"/>
        <v xml:space="preserve"> </v>
      </c>
      <c r="LP84" s="175">
        <f t="shared" si="230"/>
        <v>0</v>
      </c>
      <c r="LQ84" s="176" t="str">
        <f t="shared" si="231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76"/>
        <v xml:space="preserve"> </v>
      </c>
      <c r="MA84" s="211" t="str">
        <f>IF(LW84=0," ",VLOOKUP(LW84,PROTOKOL!$A:$E,5,FALSE))</f>
        <v xml:space="preserve"> </v>
      </c>
      <c r="MB84" s="175" t="s">
        <v>133</v>
      </c>
      <c r="MC84" s="176" t="str">
        <f t="shared" si="232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77"/>
        <v xml:space="preserve"> </v>
      </c>
      <c r="MJ84" s="175" t="str">
        <f>IF(MF84=0," ",VLOOKUP(MF84,PROTOKOL!$A:$E,5,FALSE))</f>
        <v xml:space="preserve"> </v>
      </c>
      <c r="MK84" s="211" t="str">
        <f t="shared" si="266"/>
        <v xml:space="preserve"> </v>
      </c>
      <c r="ML84" s="175">
        <f t="shared" si="233"/>
        <v>0</v>
      </c>
      <c r="MM84" s="176" t="str">
        <f t="shared" si="234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78"/>
        <v xml:space="preserve"> </v>
      </c>
      <c r="MW84" s="211" t="str">
        <f>IF(MS84=0," ",VLOOKUP(MS84,PROTOKOL!$A:$E,5,FALSE))</f>
        <v xml:space="preserve"> </v>
      </c>
      <c r="MX84" s="175" t="s">
        <v>133</v>
      </c>
      <c r="MY84" s="176" t="str">
        <f t="shared" si="235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79"/>
        <v xml:space="preserve"> </v>
      </c>
      <c r="NF84" s="175" t="str">
        <f>IF(NB84=0," ",VLOOKUP(NB84,PROTOKOL!$A:$E,5,FALSE))</f>
        <v xml:space="preserve"> </v>
      </c>
      <c r="NG84" s="211" t="str">
        <f t="shared" si="267"/>
        <v xml:space="preserve"> </v>
      </c>
      <c r="NH84" s="175">
        <f t="shared" si="236"/>
        <v>0</v>
      </c>
      <c r="NI84" s="176" t="str">
        <f t="shared" si="23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80"/>
        <v xml:space="preserve"> </v>
      </c>
      <c r="NS84" s="211" t="str">
        <f>IF(NO84=0," ",VLOOKUP(NO84,PROTOKOL!$A:$E,5,FALSE))</f>
        <v xml:space="preserve"> </v>
      </c>
      <c r="NT84" s="175" t="s">
        <v>133</v>
      </c>
      <c r="NU84" s="176" t="str">
        <f t="shared" si="23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81"/>
        <v xml:space="preserve"> </v>
      </c>
      <c r="OB84" s="175" t="str">
        <f>IF(NX84=0," ",VLOOKUP(NX84,PROTOKOL!$A:$E,5,FALSE))</f>
        <v xml:space="preserve"> </v>
      </c>
      <c r="OC84" s="211" t="str">
        <f t="shared" si="268"/>
        <v xml:space="preserve"> </v>
      </c>
      <c r="OD84" s="175">
        <f t="shared" si="239"/>
        <v>0</v>
      </c>
      <c r="OE84" s="176" t="str">
        <f t="shared" si="240"/>
        <v xml:space="preserve"> </v>
      </c>
      <c r="OG84" s="172">
        <v>21</v>
      </c>
      <c r="OH84" s="225"/>
      <c r="OI84" s="173" t="str">
        <f>IF(OK84=0," ",VLOOKUP(OK84,PROTOKOL!$A:$F,6,FALSE))</f>
        <v>PERDE KESME SULU SİST.</v>
      </c>
      <c r="OJ84" s="43">
        <v>30</v>
      </c>
      <c r="OK84" s="43">
        <v>8</v>
      </c>
      <c r="OL84" s="43">
        <v>1.5</v>
      </c>
      <c r="OM84" s="42">
        <f>IF(OK84=0," ",(VLOOKUP(OK84,PROTOKOL!$A$1:$E$29,2,FALSE))*OL84)</f>
        <v>19.600000000000001</v>
      </c>
      <c r="ON84" s="174">
        <f t="shared" si="182"/>
        <v>10.399999999999999</v>
      </c>
      <c r="OO84" s="211">
        <f>IF(OK84=0," ",VLOOKUP(OK84,PROTOKOL!$A:$E,5,FALSE))</f>
        <v>0.69150084134615386</v>
      </c>
      <c r="OP84" s="175" t="s">
        <v>133</v>
      </c>
      <c r="OQ84" s="176">
        <f t="shared" si="241"/>
        <v>7.1916087499999994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83"/>
        <v xml:space="preserve"> </v>
      </c>
      <c r="OX84" s="175" t="str">
        <f>IF(OT84=0," ",VLOOKUP(OT84,PROTOKOL!$A:$E,5,FALSE))</f>
        <v xml:space="preserve"> </v>
      </c>
      <c r="OY84" s="211" t="str">
        <f t="shared" si="269"/>
        <v xml:space="preserve"> </v>
      </c>
      <c r="OZ84" s="175">
        <f t="shared" si="242"/>
        <v>0</v>
      </c>
      <c r="PA84" s="176" t="str">
        <f t="shared" si="24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84"/>
        <v xml:space="preserve"> </v>
      </c>
      <c r="PK84" s="211" t="str">
        <f>IF(PG84=0," ",VLOOKUP(PG84,PROTOKOL!$A:$E,5,FALSE))</f>
        <v xml:space="preserve"> </v>
      </c>
      <c r="PL84" s="175" t="s">
        <v>133</v>
      </c>
      <c r="PM84" s="176" t="str">
        <f t="shared" si="24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85"/>
        <v xml:space="preserve"> </v>
      </c>
      <c r="PT84" s="175" t="str">
        <f>IF(PP84=0," ",VLOOKUP(PP84,PROTOKOL!$A:$E,5,FALSE))</f>
        <v xml:space="preserve"> </v>
      </c>
      <c r="PU84" s="211" t="str">
        <f t="shared" si="270"/>
        <v xml:space="preserve"> </v>
      </c>
      <c r="PV84" s="175">
        <f t="shared" si="245"/>
        <v>0</v>
      </c>
      <c r="PW84" s="176" t="str">
        <f t="shared" si="24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186"/>
        <v xml:space="preserve"> </v>
      </c>
      <c r="QG84" s="211" t="str">
        <f>IF(QC84=0," ",VLOOKUP(QC84,PROTOKOL!$A:$E,5,FALSE))</f>
        <v xml:space="preserve"> </v>
      </c>
      <c r="QH84" s="175" t="s">
        <v>133</v>
      </c>
      <c r="QI84" s="176" t="str">
        <f t="shared" si="24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187"/>
        <v xml:space="preserve"> </v>
      </c>
      <c r="QP84" s="175" t="str">
        <f>IF(QL84=0," ",VLOOKUP(QL84,PROTOKOL!$A:$E,5,FALSE))</f>
        <v xml:space="preserve"> </v>
      </c>
      <c r="QQ84" s="211" t="str">
        <f t="shared" si="271"/>
        <v xml:space="preserve"> </v>
      </c>
      <c r="QR84" s="175">
        <f t="shared" si="248"/>
        <v>0</v>
      </c>
      <c r="QS84" s="176" t="str">
        <f t="shared" si="249"/>
        <v xml:space="preserve"> </v>
      </c>
    </row>
    <row r="85" spans="1:461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46"/>
        <v xml:space="preserve"> </v>
      </c>
      <c r="I85" s="211" t="str">
        <f>IF(E85=0," ",VLOOKUP(E85,PROTOKOL!$A:$E,5,FALSE))</f>
        <v xml:space="preserve"> </v>
      </c>
      <c r="J85" s="175" t="s">
        <v>133</v>
      </c>
      <c r="K85" s="176" t="str">
        <f t="shared" si="188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47"/>
        <v xml:space="preserve"> </v>
      </c>
      <c r="R85" s="175" t="str">
        <f>IF(N85=0," ",VLOOKUP(N85,PROTOKOL!$A:$E,5,FALSE))</f>
        <v xml:space="preserve"> </v>
      </c>
      <c r="S85" s="211" t="str">
        <f t="shared" si="189"/>
        <v xml:space="preserve"> </v>
      </c>
      <c r="T85" s="175">
        <f t="shared" si="190"/>
        <v>0</v>
      </c>
      <c r="U85" s="176" t="str">
        <f t="shared" si="191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48"/>
        <v xml:space="preserve"> </v>
      </c>
      <c r="AE85" s="211" t="str">
        <f>IF(AA85=0," ",VLOOKUP(AA85,PROTOKOL!$A:$E,5,FALSE))</f>
        <v xml:space="preserve"> </v>
      </c>
      <c r="AF85" s="175" t="s">
        <v>133</v>
      </c>
      <c r="AG85" s="176" t="str">
        <f t="shared" si="192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49"/>
        <v xml:space="preserve"> </v>
      </c>
      <c r="AN85" s="175" t="str">
        <f>IF(AJ85=0," ",VLOOKUP(AJ85,PROTOKOL!$A:$E,5,FALSE))</f>
        <v xml:space="preserve"> </v>
      </c>
      <c r="AO85" s="211" t="str">
        <f t="shared" si="252"/>
        <v xml:space="preserve"> </v>
      </c>
      <c r="AP85" s="175">
        <f t="shared" si="193"/>
        <v>0</v>
      </c>
      <c r="AQ85" s="176" t="str">
        <f t="shared" si="194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50"/>
        <v xml:space="preserve"> </v>
      </c>
      <c r="BA85" s="211" t="str">
        <f>IF(AW85=0," ",VLOOKUP(AW85,PROTOKOL!$A:$E,5,FALSE))</f>
        <v xml:space="preserve"> </v>
      </c>
      <c r="BB85" s="175" t="s">
        <v>133</v>
      </c>
      <c r="BC85" s="176" t="str">
        <f t="shared" si="195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51"/>
        <v xml:space="preserve"> </v>
      </c>
      <c r="BJ85" s="175" t="str">
        <f>IF(BF85=0," ",VLOOKUP(BF85,PROTOKOL!$A:$E,5,FALSE))</f>
        <v xml:space="preserve"> </v>
      </c>
      <c r="BK85" s="211" t="str">
        <f t="shared" si="253"/>
        <v xml:space="preserve"> </v>
      </c>
      <c r="BL85" s="175">
        <f t="shared" si="196"/>
        <v>0</v>
      </c>
      <c r="BM85" s="176" t="str">
        <f t="shared" si="197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52"/>
        <v xml:space="preserve"> </v>
      </c>
      <c r="BW85" s="211" t="str">
        <f>IF(BS85=0," ",VLOOKUP(BS85,PROTOKOL!$A:$E,5,FALSE))</f>
        <v xml:space="preserve"> </v>
      </c>
      <c r="BX85" s="175" t="s">
        <v>133</v>
      </c>
      <c r="BY85" s="176" t="str">
        <f t="shared" si="198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53"/>
        <v xml:space="preserve"> </v>
      </c>
      <c r="CF85" s="175" t="str">
        <f>IF(CB85=0," ",VLOOKUP(CB85,PROTOKOL!$A:$E,5,FALSE))</f>
        <v xml:space="preserve"> </v>
      </c>
      <c r="CG85" s="211" t="str">
        <f t="shared" si="254"/>
        <v xml:space="preserve"> </v>
      </c>
      <c r="CH85" s="175">
        <f t="shared" si="199"/>
        <v>0</v>
      </c>
      <c r="CI85" s="176" t="str">
        <f t="shared" si="200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54"/>
        <v xml:space="preserve"> </v>
      </c>
      <c r="CS85" s="211" t="str">
        <f>IF(CO85=0," ",VLOOKUP(CO85,PROTOKOL!$A:$E,5,FALSE))</f>
        <v xml:space="preserve"> </v>
      </c>
      <c r="CT85" s="175" t="s">
        <v>133</v>
      </c>
      <c r="CU85" s="176" t="str">
        <f t="shared" si="201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55"/>
        <v xml:space="preserve"> </v>
      </c>
      <c r="DB85" s="175" t="str">
        <f>IF(CX85=0," ",VLOOKUP(CX85,PROTOKOL!$A:$E,5,FALSE))</f>
        <v xml:space="preserve"> </v>
      </c>
      <c r="DC85" s="211" t="str">
        <f t="shared" si="255"/>
        <v xml:space="preserve"> </v>
      </c>
      <c r="DD85" s="175">
        <f t="shared" si="202"/>
        <v>0</v>
      </c>
      <c r="DE85" s="176" t="str">
        <f t="shared" si="203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56"/>
        <v xml:space="preserve"> </v>
      </c>
      <c r="DO85" s="211" t="str">
        <f>IF(DK85=0," ",VLOOKUP(DK85,PROTOKOL!$A:$E,5,FALSE))</f>
        <v xml:space="preserve"> </v>
      </c>
      <c r="DP85" s="175" t="s">
        <v>133</v>
      </c>
      <c r="DQ85" s="176" t="str">
        <f t="shared" si="204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57"/>
        <v xml:space="preserve"> </v>
      </c>
      <c r="DX85" s="175" t="str">
        <f>IF(DT85=0," ",VLOOKUP(DT85,PROTOKOL!$A:$E,5,FALSE))</f>
        <v xml:space="preserve"> </v>
      </c>
      <c r="DY85" s="211" t="str">
        <f t="shared" si="256"/>
        <v xml:space="preserve"> </v>
      </c>
      <c r="DZ85" s="175">
        <f t="shared" si="205"/>
        <v>0</v>
      </c>
      <c r="EA85" s="176" t="str">
        <f t="shared" si="206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58"/>
        <v xml:space="preserve"> </v>
      </c>
      <c r="EK85" s="211" t="str">
        <f>IF(EG85=0," ",VLOOKUP(EG85,PROTOKOL!$A:$E,5,FALSE))</f>
        <v xml:space="preserve"> </v>
      </c>
      <c r="EL85" s="175" t="s">
        <v>133</v>
      </c>
      <c r="EM85" s="176" t="str">
        <f t="shared" si="207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59"/>
        <v xml:space="preserve"> </v>
      </c>
      <c r="ET85" s="175" t="str">
        <f>IF(EP85=0," ",VLOOKUP(EP85,PROTOKOL!$A:$E,5,FALSE))</f>
        <v xml:space="preserve"> </v>
      </c>
      <c r="EU85" s="211" t="str">
        <f t="shared" si="257"/>
        <v xml:space="preserve"> </v>
      </c>
      <c r="EV85" s="175">
        <f t="shared" si="208"/>
        <v>0</v>
      </c>
      <c r="EW85" s="176" t="str">
        <f t="shared" si="209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60"/>
        <v xml:space="preserve"> </v>
      </c>
      <c r="FG85" s="211" t="str">
        <f>IF(FC85=0," ",VLOOKUP(FC85,PROTOKOL!$A:$E,5,FALSE))</f>
        <v xml:space="preserve"> </v>
      </c>
      <c r="FH85" s="175" t="s">
        <v>133</v>
      </c>
      <c r="FI85" s="176" t="str">
        <f t="shared" si="250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61"/>
        <v xml:space="preserve"> </v>
      </c>
      <c r="FP85" s="175" t="str">
        <f>IF(FL85=0," ",VLOOKUP(FL85,PROTOKOL!$A:$E,5,FALSE))</f>
        <v xml:space="preserve"> </v>
      </c>
      <c r="FQ85" s="211" t="str">
        <f t="shared" si="258"/>
        <v xml:space="preserve"> </v>
      </c>
      <c r="FR85" s="175">
        <f t="shared" si="210"/>
        <v>0</v>
      </c>
      <c r="FS85" s="176" t="str">
        <f t="shared" si="211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62"/>
        <v xml:space="preserve"> </v>
      </c>
      <c r="GC85" s="211" t="str">
        <f>IF(FY85=0," ",VLOOKUP(FY85,PROTOKOL!$A:$E,5,FALSE))</f>
        <v xml:space="preserve"> </v>
      </c>
      <c r="GD85" s="175" t="s">
        <v>133</v>
      </c>
      <c r="GE85" s="176" t="str">
        <f t="shared" si="212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63"/>
        <v xml:space="preserve"> </v>
      </c>
      <c r="GL85" s="175" t="str">
        <f>IF(GH85=0," ",VLOOKUP(GH85,PROTOKOL!$A:$E,5,FALSE))</f>
        <v xml:space="preserve"> </v>
      </c>
      <c r="GM85" s="211" t="str">
        <f t="shared" si="259"/>
        <v xml:space="preserve"> </v>
      </c>
      <c r="GN85" s="175">
        <f t="shared" si="213"/>
        <v>0</v>
      </c>
      <c r="GO85" s="176" t="str">
        <f t="shared" si="214"/>
        <v xml:space="preserve"> </v>
      </c>
      <c r="GQ85" s="172">
        <v>21</v>
      </c>
      <c r="GR85" s="226"/>
      <c r="GS85" s="173" t="str">
        <f>IF(GU85=0," ",VLOOKUP(GU85,PROTOKOL!$A:$F,6,FALSE))</f>
        <v>WNZL. LAV. VE DUV. ASMA KLZ</v>
      </c>
      <c r="GT85" s="43">
        <v>15</v>
      </c>
      <c r="GU85" s="43">
        <v>1</v>
      </c>
      <c r="GV85" s="43">
        <v>0.5</v>
      </c>
      <c r="GW85" s="42">
        <f>IF(GU85=0," ",(VLOOKUP(GU85,PROTOKOL!$A$1:$E$29,2,FALSE))*GV85)</f>
        <v>9.6</v>
      </c>
      <c r="GX85" s="174">
        <f t="shared" si="164"/>
        <v>5.4</v>
      </c>
      <c r="GY85" s="211">
        <f>IF(GU85=0," ",VLOOKUP(GU85,PROTOKOL!$A:$E,5,FALSE))</f>
        <v>0.4731321546052632</v>
      </c>
      <c r="GZ85" s="175" t="s">
        <v>133</v>
      </c>
      <c r="HA85" s="176">
        <f t="shared" si="215"/>
        <v>2.5549136348684214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65"/>
        <v xml:space="preserve"> </v>
      </c>
      <c r="HH85" s="175" t="str">
        <f>IF(HD85=0," ",VLOOKUP(HD85,PROTOKOL!$A:$E,5,FALSE))</f>
        <v xml:space="preserve"> </v>
      </c>
      <c r="HI85" s="211" t="str">
        <f t="shared" si="260"/>
        <v xml:space="preserve"> </v>
      </c>
      <c r="HJ85" s="175">
        <f t="shared" si="216"/>
        <v>0</v>
      </c>
      <c r="HK85" s="176" t="str">
        <f t="shared" si="217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66"/>
        <v xml:space="preserve"> </v>
      </c>
      <c r="HU85" s="211" t="str">
        <f>IF(HQ85=0," ",VLOOKUP(HQ85,PROTOKOL!$A:$E,5,FALSE))</f>
        <v xml:space="preserve"> </v>
      </c>
      <c r="HV85" s="175" t="s">
        <v>133</v>
      </c>
      <c r="HW85" s="176" t="str">
        <f t="shared" si="218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67"/>
        <v xml:space="preserve"> </v>
      </c>
      <c r="ID85" s="175" t="str">
        <f>IF(HZ85=0," ",VLOOKUP(HZ85,PROTOKOL!$A:$E,5,FALSE))</f>
        <v xml:space="preserve"> </v>
      </c>
      <c r="IE85" s="211" t="str">
        <f t="shared" si="261"/>
        <v xml:space="preserve"> </v>
      </c>
      <c r="IF85" s="175">
        <f t="shared" si="219"/>
        <v>0</v>
      </c>
      <c r="IG85" s="176" t="str">
        <f t="shared" si="220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68"/>
        <v xml:space="preserve"> </v>
      </c>
      <c r="IQ85" s="211" t="str">
        <f>IF(IM85=0," ",VLOOKUP(IM85,PROTOKOL!$A:$E,5,FALSE))</f>
        <v xml:space="preserve"> </v>
      </c>
      <c r="IR85" s="175" t="s">
        <v>133</v>
      </c>
      <c r="IS85" s="176" t="str">
        <f t="shared" si="251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69"/>
        <v xml:space="preserve"> </v>
      </c>
      <c r="IZ85" s="175" t="str">
        <f>IF(IV85=0," ",VLOOKUP(IV85,PROTOKOL!$A:$E,5,FALSE))</f>
        <v xml:space="preserve"> </v>
      </c>
      <c r="JA85" s="211" t="str">
        <f t="shared" si="262"/>
        <v xml:space="preserve"> </v>
      </c>
      <c r="JB85" s="175">
        <f t="shared" si="221"/>
        <v>0</v>
      </c>
      <c r="JC85" s="176" t="str">
        <f t="shared" si="222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70"/>
        <v xml:space="preserve"> </v>
      </c>
      <c r="JM85" s="211" t="str">
        <f>IF(JI85=0," ",VLOOKUP(JI85,PROTOKOL!$A:$E,5,FALSE))</f>
        <v xml:space="preserve"> </v>
      </c>
      <c r="JN85" s="175" t="s">
        <v>133</v>
      </c>
      <c r="JO85" s="176" t="str">
        <f t="shared" si="223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71"/>
        <v xml:space="preserve"> </v>
      </c>
      <c r="JV85" s="175" t="str">
        <f>IF(JR85=0," ",VLOOKUP(JR85,PROTOKOL!$A:$E,5,FALSE))</f>
        <v xml:space="preserve"> </v>
      </c>
      <c r="JW85" s="211" t="str">
        <f t="shared" si="263"/>
        <v xml:space="preserve"> </v>
      </c>
      <c r="JX85" s="175">
        <f t="shared" si="224"/>
        <v>0</v>
      </c>
      <c r="JY85" s="176" t="str">
        <f t="shared" si="225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72"/>
        <v xml:space="preserve"> </v>
      </c>
      <c r="KI85" s="211" t="str">
        <f>IF(KE85=0," ",VLOOKUP(KE85,PROTOKOL!$A:$E,5,FALSE))</f>
        <v xml:space="preserve"> </v>
      </c>
      <c r="KJ85" s="175" t="s">
        <v>133</v>
      </c>
      <c r="KK85" s="176" t="str">
        <f t="shared" si="226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73"/>
        <v xml:space="preserve"> </v>
      </c>
      <c r="KR85" s="175" t="str">
        <f>IF(KN85=0," ",VLOOKUP(KN85,PROTOKOL!$A:$E,5,FALSE))</f>
        <v xml:space="preserve"> </v>
      </c>
      <c r="KS85" s="211" t="str">
        <f t="shared" si="264"/>
        <v xml:space="preserve"> </v>
      </c>
      <c r="KT85" s="175">
        <f t="shared" si="227"/>
        <v>0</v>
      </c>
      <c r="KU85" s="176" t="str">
        <f t="shared" si="228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74"/>
        <v xml:space="preserve"> </v>
      </c>
      <c r="LE85" s="211" t="str">
        <f>IF(LA85=0," ",VLOOKUP(LA85,PROTOKOL!$A:$E,5,FALSE))</f>
        <v xml:space="preserve"> </v>
      </c>
      <c r="LF85" s="175" t="s">
        <v>133</v>
      </c>
      <c r="LG85" s="176" t="str">
        <f t="shared" si="229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75"/>
        <v xml:space="preserve"> </v>
      </c>
      <c r="LN85" s="175" t="str">
        <f>IF(LJ85=0," ",VLOOKUP(LJ85,PROTOKOL!$A:$E,5,FALSE))</f>
        <v xml:space="preserve"> </v>
      </c>
      <c r="LO85" s="211" t="str">
        <f t="shared" si="265"/>
        <v xml:space="preserve"> </v>
      </c>
      <c r="LP85" s="175">
        <f t="shared" si="230"/>
        <v>0</v>
      </c>
      <c r="LQ85" s="176" t="str">
        <f t="shared" si="231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76"/>
        <v xml:space="preserve"> </v>
      </c>
      <c r="MA85" s="211" t="str">
        <f>IF(LW85=0," ",VLOOKUP(LW85,PROTOKOL!$A:$E,5,FALSE))</f>
        <v xml:space="preserve"> </v>
      </c>
      <c r="MB85" s="175" t="s">
        <v>133</v>
      </c>
      <c r="MC85" s="176" t="str">
        <f t="shared" si="232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77"/>
        <v xml:space="preserve"> </v>
      </c>
      <c r="MJ85" s="175" t="str">
        <f>IF(MF85=0," ",VLOOKUP(MF85,PROTOKOL!$A:$E,5,FALSE))</f>
        <v xml:space="preserve"> </v>
      </c>
      <c r="MK85" s="211" t="str">
        <f t="shared" si="266"/>
        <v xml:space="preserve"> </v>
      </c>
      <c r="ML85" s="175">
        <f t="shared" si="233"/>
        <v>0</v>
      </c>
      <c r="MM85" s="176" t="str">
        <f t="shared" si="234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78"/>
        <v xml:space="preserve"> </v>
      </c>
      <c r="MW85" s="211" t="str">
        <f>IF(MS85=0," ",VLOOKUP(MS85,PROTOKOL!$A:$E,5,FALSE))</f>
        <v xml:space="preserve"> </v>
      </c>
      <c r="MX85" s="175" t="s">
        <v>133</v>
      </c>
      <c r="MY85" s="176" t="str">
        <f t="shared" si="235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79"/>
        <v xml:space="preserve"> </v>
      </c>
      <c r="NF85" s="175" t="str">
        <f>IF(NB85=0," ",VLOOKUP(NB85,PROTOKOL!$A:$E,5,FALSE))</f>
        <v xml:space="preserve"> </v>
      </c>
      <c r="NG85" s="211" t="str">
        <f t="shared" si="267"/>
        <v xml:space="preserve"> </v>
      </c>
      <c r="NH85" s="175">
        <f t="shared" si="236"/>
        <v>0</v>
      </c>
      <c r="NI85" s="176" t="str">
        <f t="shared" si="23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80"/>
        <v xml:space="preserve"> </v>
      </c>
      <c r="NS85" s="211" t="str">
        <f>IF(NO85=0," ",VLOOKUP(NO85,PROTOKOL!$A:$E,5,FALSE))</f>
        <v xml:space="preserve"> </v>
      </c>
      <c r="NT85" s="175" t="s">
        <v>133</v>
      </c>
      <c r="NU85" s="176" t="str">
        <f t="shared" si="23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81"/>
        <v xml:space="preserve"> </v>
      </c>
      <c r="OB85" s="175" t="str">
        <f>IF(NX85=0," ",VLOOKUP(NX85,PROTOKOL!$A:$E,5,FALSE))</f>
        <v xml:space="preserve"> </v>
      </c>
      <c r="OC85" s="211" t="str">
        <f t="shared" si="268"/>
        <v xml:space="preserve"> </v>
      </c>
      <c r="OD85" s="175">
        <f t="shared" si="239"/>
        <v>0</v>
      </c>
      <c r="OE85" s="176" t="str">
        <f t="shared" si="240"/>
        <v xml:space="preserve"> </v>
      </c>
      <c r="OG85" s="172">
        <v>21</v>
      </c>
      <c r="OH85" s="226"/>
      <c r="OI85" s="173" t="str">
        <f>IF(OK85=0," ",VLOOKUP(OK85,PROTOKOL!$A:$F,6,FALSE))</f>
        <v>KOKU TESTİ</v>
      </c>
      <c r="OJ85" s="43">
        <v>1</v>
      </c>
      <c r="OK85" s="43">
        <v>17</v>
      </c>
      <c r="OL85" s="43">
        <v>0.5</v>
      </c>
      <c r="OM85" s="42">
        <f>IF(OK85=0," ",(VLOOKUP(OK85,PROTOKOL!$A$1:$E$29,2,FALSE))*OL85)</f>
        <v>0</v>
      </c>
      <c r="ON85" s="174">
        <f t="shared" si="182"/>
        <v>1</v>
      </c>
      <c r="OO85" s="211">
        <f>IF(OK85=0," ",VLOOKUP(OK85,PROTOKOL!$A:$E,5,FALSE))</f>
        <v>36.335782102476131</v>
      </c>
      <c r="OP85" s="175" t="s">
        <v>133</v>
      </c>
      <c r="OQ85" s="176">
        <f>IF(OK85=0," ",(OO85*ON85))/7.5*0.5</f>
        <v>2.4223854734984087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83"/>
        <v xml:space="preserve"> </v>
      </c>
      <c r="OX85" s="175" t="str">
        <f>IF(OT85=0," ",VLOOKUP(OT85,PROTOKOL!$A:$E,5,FALSE))</f>
        <v xml:space="preserve"> </v>
      </c>
      <c r="OY85" s="211" t="str">
        <f t="shared" si="269"/>
        <v xml:space="preserve"> </v>
      </c>
      <c r="OZ85" s="175">
        <f t="shared" si="242"/>
        <v>0</v>
      </c>
      <c r="PA85" s="176" t="str">
        <f t="shared" si="24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84"/>
        <v xml:space="preserve"> </v>
      </c>
      <c r="PK85" s="211" t="str">
        <f>IF(PG85=0," ",VLOOKUP(PG85,PROTOKOL!$A:$E,5,FALSE))</f>
        <v xml:space="preserve"> </v>
      </c>
      <c r="PL85" s="175" t="s">
        <v>133</v>
      </c>
      <c r="PM85" s="176" t="str">
        <f t="shared" si="24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85"/>
        <v xml:space="preserve"> </v>
      </c>
      <c r="PT85" s="175" t="str">
        <f>IF(PP85=0," ",VLOOKUP(PP85,PROTOKOL!$A:$E,5,FALSE))</f>
        <v xml:space="preserve"> </v>
      </c>
      <c r="PU85" s="211" t="str">
        <f t="shared" si="270"/>
        <v xml:space="preserve"> </v>
      </c>
      <c r="PV85" s="175">
        <f t="shared" si="245"/>
        <v>0</v>
      </c>
      <c r="PW85" s="176" t="str">
        <f t="shared" si="24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186"/>
        <v xml:space="preserve"> </v>
      </c>
      <c r="QG85" s="211" t="str">
        <f>IF(QC85=0," ",VLOOKUP(QC85,PROTOKOL!$A:$E,5,FALSE))</f>
        <v xml:space="preserve"> </v>
      </c>
      <c r="QH85" s="175" t="s">
        <v>133</v>
      </c>
      <c r="QI85" s="176" t="str">
        <f t="shared" si="24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187"/>
        <v xml:space="preserve"> </v>
      </c>
      <c r="QP85" s="175" t="str">
        <f>IF(QL85=0," ",VLOOKUP(QL85,PROTOKOL!$A:$E,5,FALSE))</f>
        <v xml:space="preserve"> </v>
      </c>
      <c r="QQ85" s="211" t="str">
        <f t="shared" si="271"/>
        <v xml:space="preserve"> </v>
      </c>
      <c r="QR85" s="175">
        <f t="shared" si="248"/>
        <v>0</v>
      </c>
      <c r="QS85" s="176" t="str">
        <f t="shared" si="249"/>
        <v xml:space="preserve"> </v>
      </c>
    </row>
    <row r="86" spans="1:461" ht="13.8">
      <c r="A86" s="172">
        <v>22</v>
      </c>
      <c r="B86" s="224">
        <v>22</v>
      </c>
      <c r="C86" s="173" t="str">
        <f>IF(E86=0," ",VLOOKUP(E86,PROTOKOL!$A:$F,6,FALSE))</f>
        <v>VAKUM TEST</v>
      </c>
      <c r="D86" s="43">
        <v>200</v>
      </c>
      <c r="E86" s="43">
        <v>4</v>
      </c>
      <c r="F86" s="43">
        <v>6.5</v>
      </c>
      <c r="G86" s="42">
        <f>IF(E86=0," ",(VLOOKUP(E86,PROTOKOL!$A$1:$E$29,2,FALSE))*F86)</f>
        <v>130</v>
      </c>
      <c r="H86" s="174">
        <f t="shared" si="146"/>
        <v>70</v>
      </c>
      <c r="I86" s="211">
        <f>IF(E86=0," ",VLOOKUP(E86,PROTOKOL!$A:$E,5,FALSE))</f>
        <v>0.44947554687499996</v>
      </c>
      <c r="J86" s="175" t="s">
        <v>133</v>
      </c>
      <c r="K86" s="176">
        <f t="shared" si="188"/>
        <v>31.463288281249998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47"/>
        <v xml:space="preserve"> </v>
      </c>
      <c r="R86" s="175" t="str">
        <f>IF(N86=0," ",VLOOKUP(N86,PROTOKOL!$A:$E,5,FALSE))</f>
        <v xml:space="preserve"> </v>
      </c>
      <c r="S86" s="211" t="str">
        <f t="shared" si="189"/>
        <v xml:space="preserve"> </v>
      </c>
      <c r="T86" s="175">
        <f t="shared" si="190"/>
        <v>0</v>
      </c>
      <c r="U86" s="176" t="str">
        <f t="shared" si="191"/>
        <v xml:space="preserve"> </v>
      </c>
      <c r="W86" s="172">
        <v>22</v>
      </c>
      <c r="X86" s="224">
        <v>22</v>
      </c>
      <c r="Y86" s="173" t="str">
        <f>IF(AA86=0," ",VLOOKUP(AA86,PROTOKOL!$A:$F,6,FALSE))</f>
        <v>SIZDIRMAZLIK TAMİR</v>
      </c>
      <c r="Z86" s="43">
        <v>120</v>
      </c>
      <c r="AA86" s="43">
        <v>12</v>
      </c>
      <c r="AB86" s="43">
        <v>7.5</v>
      </c>
      <c r="AC86" s="42">
        <f>IF(AA86=0," ",(VLOOKUP(AA86,PROTOKOL!$A$1:$E$29,2,FALSE))*AB86)</f>
        <v>78</v>
      </c>
      <c r="AD86" s="174">
        <f t="shared" si="148"/>
        <v>42</v>
      </c>
      <c r="AE86" s="211">
        <f>IF(AA86=0," ",VLOOKUP(AA86,PROTOKOL!$A:$E,5,FALSE))</f>
        <v>0.8561438988095238</v>
      </c>
      <c r="AF86" s="175" t="s">
        <v>133</v>
      </c>
      <c r="AG86" s="176">
        <f t="shared" si="192"/>
        <v>35.958043750000002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49"/>
        <v xml:space="preserve"> </v>
      </c>
      <c r="AN86" s="175" t="str">
        <f>IF(AJ86=0," ",VLOOKUP(AJ86,PROTOKOL!$A:$E,5,FALSE))</f>
        <v xml:space="preserve"> </v>
      </c>
      <c r="AO86" s="211" t="str">
        <f t="shared" si="252"/>
        <v xml:space="preserve"> </v>
      </c>
      <c r="AP86" s="175">
        <f t="shared" si="193"/>
        <v>0</v>
      </c>
      <c r="AQ86" s="176" t="str">
        <f t="shared" si="194"/>
        <v xml:space="preserve"> </v>
      </c>
      <c r="AS86" s="172">
        <v>22</v>
      </c>
      <c r="AT86" s="224">
        <v>22</v>
      </c>
      <c r="AU86" s="173" t="str">
        <f>IF(AW86=0," ",VLOOKUP(AW86,PROTOKOL!$A:$F,6,FALSE))</f>
        <v>VAKUM TEST</v>
      </c>
      <c r="AV86" s="43">
        <v>235</v>
      </c>
      <c r="AW86" s="43">
        <v>4</v>
      </c>
      <c r="AX86" s="43">
        <v>7.5</v>
      </c>
      <c r="AY86" s="42">
        <f>IF(AW86=0," ",(VLOOKUP(AW86,PROTOKOL!$A$1:$E$29,2,FALSE))*AX86)</f>
        <v>150</v>
      </c>
      <c r="AZ86" s="174">
        <f t="shared" si="150"/>
        <v>85</v>
      </c>
      <c r="BA86" s="211">
        <f>IF(AW86=0," ",VLOOKUP(AW86,PROTOKOL!$A:$E,5,FALSE))</f>
        <v>0.44947554687499996</v>
      </c>
      <c r="BB86" s="175" t="s">
        <v>133</v>
      </c>
      <c r="BC86" s="176">
        <f t="shared" si="195"/>
        <v>38.205421484374995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51"/>
        <v xml:space="preserve"> </v>
      </c>
      <c r="BJ86" s="175" t="str">
        <f>IF(BF86=0," ",VLOOKUP(BF86,PROTOKOL!$A:$E,5,FALSE))</f>
        <v xml:space="preserve"> </v>
      </c>
      <c r="BK86" s="211" t="str">
        <f t="shared" si="253"/>
        <v xml:space="preserve"> </v>
      </c>
      <c r="BL86" s="175">
        <f t="shared" si="196"/>
        <v>0</v>
      </c>
      <c r="BM86" s="176" t="str">
        <f t="shared" si="197"/>
        <v xml:space="preserve"> </v>
      </c>
      <c r="BO86" s="172">
        <v>22</v>
      </c>
      <c r="BP86" s="224">
        <v>22</v>
      </c>
      <c r="BQ86" s="173" t="str">
        <f>IF(BS86=0," ",VLOOKUP(BS86,PROTOKOL!$A:$F,6,FALSE))</f>
        <v>WNZL. LAV. VE DUV. ASMA KLZ</v>
      </c>
      <c r="BR86" s="43">
        <v>164</v>
      </c>
      <c r="BS86" s="43">
        <v>1</v>
      </c>
      <c r="BT86" s="43">
        <v>6.5</v>
      </c>
      <c r="BU86" s="42">
        <f>IF(BS86=0," ",(VLOOKUP(BS86,PROTOKOL!$A$1:$E$29,2,FALSE))*BT86)</f>
        <v>124.8</v>
      </c>
      <c r="BV86" s="174">
        <f t="shared" si="152"/>
        <v>39.200000000000003</v>
      </c>
      <c r="BW86" s="211">
        <f>IF(BS86=0," ",VLOOKUP(BS86,PROTOKOL!$A:$E,5,FALSE))</f>
        <v>0.4731321546052632</v>
      </c>
      <c r="BX86" s="175" t="s">
        <v>133</v>
      </c>
      <c r="BY86" s="176">
        <f t="shared" si="198"/>
        <v>18.546780460526318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53"/>
        <v xml:space="preserve"> </v>
      </c>
      <c r="CF86" s="175" t="str">
        <f>IF(CB86=0," ",VLOOKUP(CB86,PROTOKOL!$A:$E,5,FALSE))</f>
        <v xml:space="preserve"> </v>
      </c>
      <c r="CG86" s="211" t="str">
        <f t="shared" si="254"/>
        <v xml:space="preserve"> </v>
      </c>
      <c r="CH86" s="175">
        <f t="shared" si="199"/>
        <v>0</v>
      </c>
      <c r="CI86" s="176" t="str">
        <f t="shared" si="200"/>
        <v xml:space="preserve"> </v>
      </c>
      <c r="CK86" s="172">
        <v>22</v>
      </c>
      <c r="CL86" s="224">
        <v>22</v>
      </c>
      <c r="CM86" s="173" t="str">
        <f>IF(CO86=0," ",VLOOKUP(CO86,PROTOKOL!$A:$F,6,FALSE))</f>
        <v>DEPO ÜRÜN KONTROL</v>
      </c>
      <c r="CN86" s="43">
        <v>1</v>
      </c>
      <c r="CO86" s="43">
        <v>24</v>
      </c>
      <c r="CP86" s="43">
        <v>7.5</v>
      </c>
      <c r="CQ86" s="42">
        <f>IF(CO86=0," ",(VLOOKUP(CO86,PROTOKOL!$A$1:$E$29,2,FALSE))*CP86)</f>
        <v>0</v>
      </c>
      <c r="CR86" s="174">
        <f t="shared" si="154"/>
        <v>1</v>
      </c>
      <c r="CS86" s="211">
        <f>IF(CO86=0," ",VLOOKUP(CO86,PROTOKOL!$A:$E,5,FALSE))</f>
        <v>32.702203892228518</v>
      </c>
      <c r="CT86" s="175" t="s">
        <v>133</v>
      </c>
      <c r="CU86" s="176">
        <f>IF(CO86=0," ",(CS86*CR86))/7.5*7.5</f>
        <v>32.702203892228518</v>
      </c>
      <c r="CV86" s="216" t="str">
        <f>IF(CX86=0," ",VLOOKUP(CX86,PROTOKOL!$A:$F,6,FALSE))</f>
        <v>DEPO ÜRÜN KONTROL</v>
      </c>
      <c r="CW86" s="43">
        <v>1</v>
      </c>
      <c r="CX86" s="43">
        <v>24</v>
      </c>
      <c r="CY86" s="43">
        <v>3</v>
      </c>
      <c r="CZ86" s="91">
        <f>IF(CX86=0," ",(VLOOKUP(CX86,PROTOKOL!$A$1:$E$29,2,FALSE))*CY86)</f>
        <v>0</v>
      </c>
      <c r="DA86" s="174">
        <f t="shared" si="155"/>
        <v>1</v>
      </c>
      <c r="DB86" s="175">
        <f>IF(CX86=0," ",VLOOKUP(CX86,PROTOKOL!$A:$E,5,FALSE))</f>
        <v>32.702203892228518</v>
      </c>
      <c r="DC86" s="211">
        <f>IF(CX86=0," ",(DA86*DB86))/7.5*3</f>
        <v>13.080881556891406</v>
      </c>
      <c r="DD86" s="175">
        <f t="shared" si="202"/>
        <v>6</v>
      </c>
      <c r="DE86" s="176">
        <f t="shared" si="203"/>
        <v>26.161763113782811</v>
      </c>
      <c r="DG86" s="172">
        <v>22</v>
      </c>
      <c r="DH86" s="224">
        <v>22</v>
      </c>
      <c r="DI86" s="173" t="str">
        <f>IF(DK86=0," ",VLOOKUP(DK86,PROTOKOL!$A:$F,6,FALSE))</f>
        <v>SIZDIRMAZLIK TAMİR</v>
      </c>
      <c r="DJ86" s="43">
        <v>120</v>
      </c>
      <c r="DK86" s="43">
        <v>12</v>
      </c>
      <c r="DL86" s="43">
        <v>7.5</v>
      </c>
      <c r="DM86" s="42">
        <f>IF(DK86=0," ",(VLOOKUP(DK86,PROTOKOL!$A$1:$E$29,2,FALSE))*DL86)</f>
        <v>78</v>
      </c>
      <c r="DN86" s="174">
        <f t="shared" si="156"/>
        <v>42</v>
      </c>
      <c r="DO86" s="211">
        <f>IF(DK86=0," ",VLOOKUP(DK86,PROTOKOL!$A:$E,5,FALSE))</f>
        <v>0.8561438988095238</v>
      </c>
      <c r="DP86" s="175" t="s">
        <v>133</v>
      </c>
      <c r="DQ86" s="176">
        <f t="shared" si="204"/>
        <v>35.958043750000002</v>
      </c>
      <c r="DR86" s="216" t="str">
        <f>IF(DT86=0," ",VLOOKUP(DT86,PROTOKOL!$A:$F,6,FALSE))</f>
        <v>DEPO ÜRÜN KONTROL</v>
      </c>
      <c r="DS86" s="43">
        <v>1</v>
      </c>
      <c r="DT86" s="43">
        <v>24</v>
      </c>
      <c r="DU86" s="43">
        <v>3</v>
      </c>
      <c r="DV86" s="91">
        <f>IF(DT86=0," ",(VLOOKUP(DT86,PROTOKOL!$A$1:$E$29,2,FALSE))*DU86)</f>
        <v>0</v>
      </c>
      <c r="DW86" s="174">
        <f t="shared" si="157"/>
        <v>1</v>
      </c>
      <c r="DX86" s="175">
        <f>IF(DT86=0," ",VLOOKUP(DT86,PROTOKOL!$A:$E,5,FALSE))</f>
        <v>32.702203892228518</v>
      </c>
      <c r="DY86" s="211">
        <f>IF(DT86=0," ",(DW86*DX86))/7.5*3</f>
        <v>13.080881556891406</v>
      </c>
      <c r="DZ86" s="175">
        <f t="shared" si="205"/>
        <v>6</v>
      </c>
      <c r="EA86" s="176">
        <f t="shared" si="206"/>
        <v>26.161763113782811</v>
      </c>
      <c r="EC86" s="172">
        <v>22</v>
      </c>
      <c r="ED86" s="224">
        <v>22</v>
      </c>
      <c r="EE86" s="173" t="str">
        <f>IF(EG86=0," ",VLOOKUP(EG86,PROTOKOL!$A:$F,6,FALSE))</f>
        <v>SIZDIRMAZLIK TAMİR</v>
      </c>
      <c r="EF86" s="43">
        <v>64</v>
      </c>
      <c r="EG86" s="43">
        <v>12</v>
      </c>
      <c r="EH86" s="43">
        <v>4</v>
      </c>
      <c r="EI86" s="42">
        <f>IF(EG86=0," ",(VLOOKUP(EG86,PROTOKOL!$A$1:$E$29,2,FALSE))*EH86)</f>
        <v>41.6</v>
      </c>
      <c r="EJ86" s="174">
        <f t="shared" si="158"/>
        <v>22.4</v>
      </c>
      <c r="EK86" s="211">
        <f>IF(EG86=0," ",VLOOKUP(EG86,PROTOKOL!$A:$E,5,FALSE))</f>
        <v>0.8561438988095238</v>
      </c>
      <c r="EL86" s="175" t="s">
        <v>133</v>
      </c>
      <c r="EM86" s="176">
        <f t="shared" si="207"/>
        <v>19.177623333333333</v>
      </c>
      <c r="EN86" s="216" t="str">
        <f>IF(EP86=0," ",VLOOKUP(EP86,PROTOKOL!$A:$F,6,FALSE))</f>
        <v>ÜRÜN KONTROL</v>
      </c>
      <c r="EO86" s="43">
        <v>1</v>
      </c>
      <c r="EP86" s="43">
        <v>20</v>
      </c>
      <c r="EQ86" s="43">
        <v>3</v>
      </c>
      <c r="ER86" s="91">
        <f>IF(EP86=0," ",(VLOOKUP(EP86,PROTOKOL!$A$1:$E$29,2,FALSE))*EQ86)</f>
        <v>0</v>
      </c>
      <c r="ES86" s="174">
        <f t="shared" si="159"/>
        <v>1</v>
      </c>
      <c r="ET86" s="175">
        <f>IF(EP86=0," ",VLOOKUP(EP86,PROTOKOL!$A:$E,5,FALSE))</f>
        <v>32.702203892228518</v>
      </c>
      <c r="EU86" s="211">
        <f>IF(EP86=0," ",(ES86*ET86))/7.5*3</f>
        <v>13.080881556891406</v>
      </c>
      <c r="EV86" s="175">
        <f t="shared" si="208"/>
        <v>6</v>
      </c>
      <c r="EW86" s="176">
        <f t="shared" si="209"/>
        <v>26.161763113782811</v>
      </c>
      <c r="EY86" s="172">
        <v>22</v>
      </c>
      <c r="EZ86" s="224">
        <v>22</v>
      </c>
      <c r="FA86" s="173" t="str">
        <f>IF(FC86=0," ",VLOOKUP(FC86,PROTOKOL!$A:$F,6,FALSE))</f>
        <v>VAKUM TEST</v>
      </c>
      <c r="FB86" s="43">
        <v>236</v>
      </c>
      <c r="FC86" s="43">
        <v>4</v>
      </c>
      <c r="FD86" s="43">
        <v>7.5</v>
      </c>
      <c r="FE86" s="42">
        <f>IF(FC86=0," ",(VLOOKUP(FC86,PROTOKOL!$A$1:$E$29,2,FALSE))*FD86)</f>
        <v>150</v>
      </c>
      <c r="FF86" s="174">
        <f t="shared" si="160"/>
        <v>86</v>
      </c>
      <c r="FG86" s="211">
        <f>IF(FC86=0," ",VLOOKUP(FC86,PROTOKOL!$A:$E,5,FALSE))</f>
        <v>0.44947554687499996</v>
      </c>
      <c r="FH86" s="175" t="s">
        <v>133</v>
      </c>
      <c r="FI86" s="176">
        <f t="shared" si="250"/>
        <v>38.654897031249995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61"/>
        <v xml:space="preserve"> </v>
      </c>
      <c r="FP86" s="175" t="str">
        <f>IF(FL86=0," ",VLOOKUP(FL86,PROTOKOL!$A:$E,5,FALSE))</f>
        <v xml:space="preserve"> </v>
      </c>
      <c r="FQ86" s="211" t="str">
        <f t="shared" si="258"/>
        <v xml:space="preserve"> </v>
      </c>
      <c r="FR86" s="175">
        <f t="shared" si="210"/>
        <v>0</v>
      </c>
      <c r="FS86" s="176" t="str">
        <f t="shared" si="211"/>
        <v xml:space="preserve"> </v>
      </c>
      <c r="FU86" s="172">
        <v>22</v>
      </c>
      <c r="FV86" s="224">
        <v>22</v>
      </c>
      <c r="FW86" s="173" t="str">
        <f>IF(FY86=0," ",VLOOKUP(FY86,PROTOKOL!$A:$F,6,FALSE))</f>
        <v>SIZDIRMAZLIK TAMİR</v>
      </c>
      <c r="FX86" s="43">
        <v>122</v>
      </c>
      <c r="FY86" s="43">
        <v>12</v>
      </c>
      <c r="FZ86" s="43">
        <v>7.5</v>
      </c>
      <c r="GA86" s="42">
        <f>IF(FY86=0," ",(VLOOKUP(FY86,PROTOKOL!$A$1:$E$29,2,FALSE))*FZ86)</f>
        <v>78</v>
      </c>
      <c r="GB86" s="174">
        <f t="shared" si="162"/>
        <v>44</v>
      </c>
      <c r="GC86" s="211">
        <f>IF(FY86=0," ",VLOOKUP(FY86,PROTOKOL!$A:$E,5,FALSE))</f>
        <v>0.8561438988095238</v>
      </c>
      <c r="GD86" s="175" t="s">
        <v>133</v>
      </c>
      <c r="GE86" s="176">
        <f t="shared" si="212"/>
        <v>37.67033154761905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63"/>
        <v xml:space="preserve"> </v>
      </c>
      <c r="GL86" s="175" t="str">
        <f>IF(GH86=0," ",VLOOKUP(GH86,PROTOKOL!$A:$E,5,FALSE))</f>
        <v xml:space="preserve"> </v>
      </c>
      <c r="GM86" s="211" t="str">
        <f t="shared" si="259"/>
        <v xml:space="preserve"> </v>
      </c>
      <c r="GN86" s="175">
        <f t="shared" si="213"/>
        <v>0</v>
      </c>
      <c r="GO86" s="176" t="str">
        <f t="shared" si="214"/>
        <v xml:space="preserve"> </v>
      </c>
      <c r="GQ86" s="172">
        <v>22</v>
      </c>
      <c r="GR86" s="224">
        <v>22</v>
      </c>
      <c r="GS86" s="173" t="str">
        <f>IF(GU86=0," ",VLOOKUP(GU86,PROTOKOL!$A:$F,6,FALSE))</f>
        <v>PERDE KESME SULU SİST.</v>
      </c>
      <c r="GT86" s="43">
        <v>10</v>
      </c>
      <c r="GU86" s="43">
        <v>8</v>
      </c>
      <c r="GV86" s="43">
        <v>0.5</v>
      </c>
      <c r="GW86" s="42">
        <f>IF(GU86=0," ",(VLOOKUP(GU86,PROTOKOL!$A$1:$E$29,2,FALSE))*GV86)</f>
        <v>6.5333333333333332</v>
      </c>
      <c r="GX86" s="174">
        <f t="shared" si="164"/>
        <v>3.4666666666666668</v>
      </c>
      <c r="GY86" s="211">
        <f>IF(GU86=0," ",VLOOKUP(GU86,PROTOKOL!$A:$E,5,FALSE))</f>
        <v>0.69150084134615386</v>
      </c>
      <c r="GZ86" s="175" t="s">
        <v>133</v>
      </c>
      <c r="HA86" s="176">
        <f t="shared" si="215"/>
        <v>2.3972029166666666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65"/>
        <v xml:space="preserve"> </v>
      </c>
      <c r="HH86" s="175" t="str">
        <f>IF(HD86=0," ",VLOOKUP(HD86,PROTOKOL!$A:$E,5,FALSE))</f>
        <v xml:space="preserve"> </v>
      </c>
      <c r="HI86" s="211" t="str">
        <f t="shared" si="260"/>
        <v xml:space="preserve"> </v>
      </c>
      <c r="HJ86" s="175">
        <f t="shared" si="216"/>
        <v>0</v>
      </c>
      <c r="HK86" s="176" t="str">
        <f t="shared" si="217"/>
        <v xml:space="preserve"> </v>
      </c>
      <c r="HM86" s="172">
        <v>22</v>
      </c>
      <c r="HN86" s="224">
        <v>22</v>
      </c>
      <c r="HO86" s="173" t="str">
        <f>IF(HQ86=0," ",VLOOKUP(HQ86,PROTOKOL!$A:$F,6,FALSE))</f>
        <v>PANTOGRAF LAVABO TAŞLAMA</v>
      </c>
      <c r="HP86" s="43">
        <v>100</v>
      </c>
      <c r="HQ86" s="43">
        <v>9</v>
      </c>
      <c r="HR86" s="43">
        <v>7.5</v>
      </c>
      <c r="HS86" s="42">
        <f>IF(HQ86=0," ",(VLOOKUP(HQ86,PROTOKOL!$A$1:$E$29,2,FALSE))*HR86)</f>
        <v>65</v>
      </c>
      <c r="HT86" s="174">
        <f t="shared" si="166"/>
        <v>35</v>
      </c>
      <c r="HU86" s="211">
        <f>IF(HQ86=0," ",VLOOKUP(HQ86,PROTOKOL!$A:$E,5,FALSE))</f>
        <v>1.0273726785714283</v>
      </c>
      <c r="HV86" s="175" t="s">
        <v>133</v>
      </c>
      <c r="HW86" s="176">
        <f t="shared" si="218"/>
        <v>35.958043749999995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67"/>
        <v xml:space="preserve"> </v>
      </c>
      <c r="ID86" s="175" t="str">
        <f>IF(HZ86=0," ",VLOOKUP(HZ86,PROTOKOL!$A:$E,5,FALSE))</f>
        <v xml:space="preserve"> </v>
      </c>
      <c r="IE86" s="211" t="str">
        <f t="shared" si="261"/>
        <v xml:space="preserve"> </v>
      </c>
      <c r="IF86" s="175">
        <f t="shared" si="219"/>
        <v>0</v>
      </c>
      <c r="IG86" s="176" t="str">
        <f t="shared" si="220"/>
        <v xml:space="preserve"> </v>
      </c>
      <c r="II86" s="172">
        <v>22</v>
      </c>
      <c r="IJ86" s="224">
        <v>22</v>
      </c>
      <c r="IK86" s="173" t="str">
        <f>IF(IM86=0," ",VLOOKUP(IM86,PROTOKOL!$A:$F,6,FALSE))</f>
        <v>VAKUM TEST</v>
      </c>
      <c r="IL86" s="43">
        <v>67</v>
      </c>
      <c r="IM86" s="43">
        <v>4</v>
      </c>
      <c r="IN86" s="43">
        <v>2</v>
      </c>
      <c r="IO86" s="42">
        <f>IF(IM86=0," ",(VLOOKUP(IM86,PROTOKOL!$A$1:$E$29,2,FALSE))*IN86)</f>
        <v>40</v>
      </c>
      <c r="IP86" s="174">
        <f t="shared" si="168"/>
        <v>27</v>
      </c>
      <c r="IQ86" s="211">
        <f>IF(IM86=0," ",VLOOKUP(IM86,PROTOKOL!$A:$E,5,FALSE))</f>
        <v>0.44947554687499996</v>
      </c>
      <c r="IR86" s="175" t="s">
        <v>133</v>
      </c>
      <c r="IS86" s="176">
        <f t="shared" si="251"/>
        <v>12.135839765624999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69"/>
        <v xml:space="preserve"> </v>
      </c>
      <c r="IZ86" s="175" t="str">
        <f>IF(IV86=0," ",VLOOKUP(IV86,PROTOKOL!$A:$E,5,FALSE))</f>
        <v xml:space="preserve"> </v>
      </c>
      <c r="JA86" s="211" t="str">
        <f t="shared" si="262"/>
        <v xml:space="preserve"> </v>
      </c>
      <c r="JB86" s="175">
        <f t="shared" si="221"/>
        <v>0</v>
      </c>
      <c r="JC86" s="176" t="str">
        <f t="shared" si="222"/>
        <v xml:space="preserve"> </v>
      </c>
      <c r="JE86" s="172">
        <v>22</v>
      </c>
      <c r="JF86" s="224">
        <v>22</v>
      </c>
      <c r="JG86" s="173" t="str">
        <f>IF(JI86=0," ",VLOOKUP(JI86,PROTOKOL!$A:$F,6,FALSE))</f>
        <v>PANTOGRAF LAVABO TAŞLAMA</v>
      </c>
      <c r="JH86" s="43">
        <v>90</v>
      </c>
      <c r="JI86" s="43">
        <v>9</v>
      </c>
      <c r="JJ86" s="43">
        <v>7.5</v>
      </c>
      <c r="JK86" s="42">
        <f>IF(JI86=0," ",(VLOOKUP(JI86,PROTOKOL!$A$1:$E$29,2,FALSE))*JJ86)</f>
        <v>65</v>
      </c>
      <c r="JL86" s="174">
        <f t="shared" si="170"/>
        <v>25</v>
      </c>
      <c r="JM86" s="211">
        <f>IF(JI86=0," ",VLOOKUP(JI86,PROTOKOL!$A:$E,5,FALSE))</f>
        <v>1.0273726785714283</v>
      </c>
      <c r="JN86" s="175" t="s">
        <v>133</v>
      </c>
      <c r="JO86" s="176">
        <f t="shared" si="223"/>
        <v>25.68431696428571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71"/>
        <v xml:space="preserve"> </v>
      </c>
      <c r="JV86" s="175" t="str">
        <f>IF(JR86=0," ",VLOOKUP(JR86,PROTOKOL!$A:$E,5,FALSE))</f>
        <v xml:space="preserve"> </v>
      </c>
      <c r="JW86" s="211" t="str">
        <f t="shared" si="263"/>
        <v xml:space="preserve"> </v>
      </c>
      <c r="JX86" s="175">
        <f t="shared" si="224"/>
        <v>0</v>
      </c>
      <c r="JY86" s="176" t="str">
        <f t="shared" si="225"/>
        <v xml:space="preserve"> </v>
      </c>
      <c r="KA86" s="172">
        <v>22</v>
      </c>
      <c r="KB86" s="224">
        <v>22</v>
      </c>
      <c r="KC86" s="173" t="s">
        <v>134</v>
      </c>
      <c r="KD86" s="43">
        <v>1</v>
      </c>
      <c r="KE86" s="43">
        <v>20</v>
      </c>
      <c r="KF86" s="43">
        <v>1</v>
      </c>
      <c r="KG86" s="42">
        <f>IF(KE86=0," ",(VLOOKUP(KE86,PROTOKOL!$A$1:$E$29,2,FALSE))*KF86)</f>
        <v>0</v>
      </c>
      <c r="KH86" s="174">
        <f t="shared" si="172"/>
        <v>1</v>
      </c>
      <c r="KI86" s="211">
        <f>IF(KE86=0," ",VLOOKUP(KE86,PROTOKOL!$A:$E,5,FALSE))</f>
        <v>32.702203892228518</v>
      </c>
      <c r="KJ86" s="175" t="s">
        <v>133</v>
      </c>
      <c r="KK86" s="176">
        <f>IF(KE86=0," ",(KI86*KH86))/7.5*1</f>
        <v>4.3602938522971355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73"/>
        <v xml:space="preserve"> </v>
      </c>
      <c r="KR86" s="175" t="str">
        <f>IF(KN86=0," ",VLOOKUP(KN86,PROTOKOL!$A:$E,5,FALSE))</f>
        <v xml:space="preserve"> </v>
      </c>
      <c r="KS86" s="211" t="str">
        <f t="shared" si="264"/>
        <v xml:space="preserve"> </v>
      </c>
      <c r="KT86" s="175">
        <f t="shared" si="227"/>
        <v>0</v>
      </c>
      <c r="KU86" s="176" t="str">
        <f t="shared" si="228"/>
        <v xml:space="preserve"> </v>
      </c>
      <c r="KW86" s="172">
        <v>22</v>
      </c>
      <c r="KX86" s="224">
        <v>22</v>
      </c>
      <c r="KY86" s="173" t="str">
        <f>IF(LA86=0," ",VLOOKUP(LA86,PROTOKOL!$A:$F,6,FALSE))</f>
        <v>VAKUM TEST</v>
      </c>
      <c r="KZ86" s="43">
        <v>235</v>
      </c>
      <c r="LA86" s="43">
        <v>4</v>
      </c>
      <c r="LB86" s="43">
        <v>7.5</v>
      </c>
      <c r="LC86" s="42">
        <f>IF(LA86=0," ",(VLOOKUP(LA86,PROTOKOL!$A$1:$E$29,2,FALSE))*LB86)</f>
        <v>150</v>
      </c>
      <c r="LD86" s="174">
        <f t="shared" si="174"/>
        <v>85</v>
      </c>
      <c r="LE86" s="211">
        <f>IF(LA86=0," ",VLOOKUP(LA86,PROTOKOL!$A:$E,5,FALSE))</f>
        <v>0.44947554687499996</v>
      </c>
      <c r="LF86" s="175" t="s">
        <v>133</v>
      </c>
      <c r="LG86" s="176">
        <f t="shared" si="229"/>
        <v>38.205421484374995</v>
      </c>
      <c r="LH86" s="216" t="str">
        <f>IF(LJ86=0," ",VLOOKUP(LJ86,PROTOKOL!$A:$F,6,FALSE))</f>
        <v>PERDE KESME SULU SİST.</v>
      </c>
      <c r="LI86" s="43">
        <v>51</v>
      </c>
      <c r="LJ86" s="43">
        <v>8</v>
      </c>
      <c r="LK86" s="43">
        <v>2.5</v>
      </c>
      <c r="LL86" s="91">
        <f>IF(LJ86=0," ",(VLOOKUP(LJ86,PROTOKOL!$A$1:$E$29,2,FALSE))*LK86)</f>
        <v>32.666666666666664</v>
      </c>
      <c r="LM86" s="174">
        <f t="shared" si="175"/>
        <v>18.333333333333336</v>
      </c>
      <c r="LN86" s="175">
        <f>IF(LJ86=0," ",VLOOKUP(LJ86,PROTOKOL!$A:$E,5,FALSE))</f>
        <v>0.69150084134615386</v>
      </c>
      <c r="LO86" s="211">
        <f t="shared" si="265"/>
        <v>12.677515424679489</v>
      </c>
      <c r="LP86" s="175">
        <f t="shared" si="230"/>
        <v>5</v>
      </c>
      <c r="LQ86" s="176">
        <f t="shared" si="231"/>
        <v>25.355030849358975</v>
      </c>
      <c r="LS86" s="172">
        <v>22</v>
      </c>
      <c r="LT86" s="224">
        <v>22</v>
      </c>
      <c r="LU86" s="173" t="str">
        <f>IF(LW86=0," ",VLOOKUP(LW86,PROTOKOL!$A:$F,6,FALSE))</f>
        <v>PANTOGRAF LAVABO TAŞLAMA</v>
      </c>
      <c r="LV86" s="43">
        <v>103</v>
      </c>
      <c r="LW86" s="43">
        <v>9</v>
      </c>
      <c r="LX86" s="43">
        <v>7.5</v>
      </c>
      <c r="LY86" s="42">
        <f>IF(LW86=0," ",(VLOOKUP(LW86,PROTOKOL!$A$1:$E$29,2,FALSE))*LX86)</f>
        <v>65</v>
      </c>
      <c r="LZ86" s="174">
        <f t="shared" si="176"/>
        <v>38</v>
      </c>
      <c r="MA86" s="211">
        <f>IF(LW86=0," ",VLOOKUP(LW86,PROTOKOL!$A:$E,5,FALSE))</f>
        <v>1.0273726785714283</v>
      </c>
      <c r="MB86" s="175" t="s">
        <v>133</v>
      </c>
      <c r="MC86" s="176">
        <f t="shared" si="232"/>
        <v>39.040161785714275</v>
      </c>
      <c r="MD86" s="216" t="str">
        <f>IF(MF86=0," ",VLOOKUP(MF86,PROTOKOL!$A:$F,6,FALSE))</f>
        <v>PANTOGRAF LAVABO TAŞLAMA</v>
      </c>
      <c r="ME86" s="43">
        <v>43</v>
      </c>
      <c r="MF86" s="43">
        <v>9</v>
      </c>
      <c r="MG86" s="43">
        <v>2.5</v>
      </c>
      <c r="MH86" s="91">
        <f>IF(MF86=0," ",(VLOOKUP(MF86,PROTOKOL!$A$1:$E$29,2,FALSE))*MG86)</f>
        <v>21.666666666666664</v>
      </c>
      <c r="MI86" s="174">
        <f t="shared" si="177"/>
        <v>21.333333333333336</v>
      </c>
      <c r="MJ86" s="175">
        <f>IF(MF86=0," ",VLOOKUP(MF86,PROTOKOL!$A:$E,5,FALSE))</f>
        <v>1.0273726785714283</v>
      </c>
      <c r="MK86" s="211">
        <f t="shared" si="266"/>
        <v>21.917283809523806</v>
      </c>
      <c r="ML86" s="175">
        <f t="shared" si="233"/>
        <v>5</v>
      </c>
      <c r="MM86" s="176">
        <f t="shared" si="234"/>
        <v>43.834567619047611</v>
      </c>
      <c r="MO86" s="172">
        <v>22</v>
      </c>
      <c r="MP86" s="224">
        <v>22</v>
      </c>
      <c r="MQ86" s="173" t="s">
        <v>134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78"/>
        <v xml:space="preserve"> </v>
      </c>
      <c r="MW86" s="211" t="str">
        <f>IF(MS86=0," ",VLOOKUP(MS86,PROTOKOL!$A:$E,5,FALSE))</f>
        <v xml:space="preserve"> </v>
      </c>
      <c r="MX86" s="175" t="s">
        <v>133</v>
      </c>
      <c r="MY86" s="176" t="str">
        <f t="shared" si="235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79"/>
        <v xml:space="preserve"> </v>
      </c>
      <c r="NF86" s="175" t="str">
        <f>IF(NB86=0," ",VLOOKUP(NB86,PROTOKOL!$A:$E,5,FALSE))</f>
        <v xml:space="preserve"> </v>
      </c>
      <c r="NG86" s="211" t="str">
        <f t="shared" si="267"/>
        <v xml:space="preserve"> </v>
      </c>
      <c r="NH86" s="175">
        <f t="shared" si="236"/>
        <v>0</v>
      </c>
      <c r="NI86" s="176" t="str">
        <f t="shared" si="237"/>
        <v xml:space="preserve"> </v>
      </c>
      <c r="NK86" s="172">
        <v>22</v>
      </c>
      <c r="NL86" s="224">
        <v>22</v>
      </c>
      <c r="NM86" s="173" t="str">
        <f>IF(NO86=0," ",VLOOKUP(NO86,PROTOKOL!$A:$F,6,FALSE))</f>
        <v>WNZL. LAV. VE DUV. ASMA KLZ</v>
      </c>
      <c r="NN86" s="43">
        <v>221</v>
      </c>
      <c r="NO86" s="43">
        <v>1</v>
      </c>
      <c r="NP86" s="43">
        <v>7.5</v>
      </c>
      <c r="NQ86" s="42">
        <f>IF(NO86=0," ",(VLOOKUP(NO86,PROTOKOL!$A$1:$E$29,2,FALSE))*NP86)</f>
        <v>144</v>
      </c>
      <c r="NR86" s="174">
        <f t="shared" si="180"/>
        <v>77</v>
      </c>
      <c r="NS86" s="211">
        <f>IF(NO86=0," ",VLOOKUP(NO86,PROTOKOL!$A:$E,5,FALSE))</f>
        <v>0.4731321546052632</v>
      </c>
      <c r="NT86" s="175" t="s">
        <v>133</v>
      </c>
      <c r="NU86" s="176">
        <f t="shared" si="238"/>
        <v>36.431175904605269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81"/>
        <v xml:space="preserve"> </v>
      </c>
      <c r="OB86" s="175" t="str">
        <f>IF(NX86=0," ",VLOOKUP(NX86,PROTOKOL!$A:$E,5,FALSE))</f>
        <v xml:space="preserve"> </v>
      </c>
      <c r="OC86" s="211" t="str">
        <f t="shared" si="268"/>
        <v xml:space="preserve"> </v>
      </c>
      <c r="OD86" s="175">
        <f t="shared" si="239"/>
        <v>0</v>
      </c>
      <c r="OE86" s="176" t="str">
        <f t="shared" si="240"/>
        <v xml:space="preserve"> </v>
      </c>
      <c r="OG86" s="172">
        <v>22</v>
      </c>
      <c r="OH86" s="224">
        <v>22</v>
      </c>
      <c r="OI86" s="173" t="str">
        <f>IF(OK86=0," ",VLOOKUP(OK86,PROTOKOL!$A:$F,6,FALSE))</f>
        <v>VAKUM TEST</v>
      </c>
      <c r="OJ86" s="43">
        <v>203</v>
      </c>
      <c r="OK86" s="43">
        <v>4</v>
      </c>
      <c r="OL86" s="43">
        <v>7</v>
      </c>
      <c r="OM86" s="42">
        <f>IF(OK86=0," ",(VLOOKUP(OK86,PROTOKOL!$A$1:$E$29,2,FALSE))*OL86)</f>
        <v>140</v>
      </c>
      <c r="ON86" s="174">
        <f t="shared" si="182"/>
        <v>63</v>
      </c>
      <c r="OO86" s="211">
        <f>IF(OK86=0," ",VLOOKUP(OK86,PROTOKOL!$A:$E,5,FALSE))</f>
        <v>0.44947554687499996</v>
      </c>
      <c r="OP86" s="175" t="s">
        <v>133</v>
      </c>
      <c r="OQ86" s="176">
        <f t="shared" si="241"/>
        <v>28.316959453124998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83"/>
        <v xml:space="preserve"> </v>
      </c>
      <c r="OX86" s="175" t="str">
        <f>IF(OT86=0," ",VLOOKUP(OT86,PROTOKOL!$A:$E,5,FALSE))</f>
        <v xml:space="preserve"> </v>
      </c>
      <c r="OY86" s="211" t="str">
        <f t="shared" si="269"/>
        <v xml:space="preserve"> </v>
      </c>
      <c r="OZ86" s="175">
        <f t="shared" si="242"/>
        <v>0</v>
      </c>
      <c r="PA86" s="176" t="str">
        <f t="shared" si="243"/>
        <v xml:space="preserve"> </v>
      </c>
      <c r="PC86" s="172">
        <v>22</v>
      </c>
      <c r="PD86" s="224">
        <v>22</v>
      </c>
      <c r="PE86" s="173" t="str">
        <f>IF(PG86=0," ",VLOOKUP(PG86,PROTOKOL!$A:$F,6,FALSE))</f>
        <v>VAKUM TEST</v>
      </c>
      <c r="PF86" s="43">
        <v>236</v>
      </c>
      <c r="PG86" s="43">
        <v>4</v>
      </c>
      <c r="PH86" s="43">
        <v>7.5</v>
      </c>
      <c r="PI86" s="42">
        <f>IF(PG86=0," ",(VLOOKUP(PG86,PROTOKOL!$A$1:$E$29,2,FALSE))*PH86)</f>
        <v>150</v>
      </c>
      <c r="PJ86" s="174">
        <f t="shared" si="184"/>
        <v>86</v>
      </c>
      <c r="PK86" s="211">
        <f>IF(PG86=0," ",VLOOKUP(PG86,PROTOKOL!$A:$E,5,FALSE))</f>
        <v>0.44947554687499996</v>
      </c>
      <c r="PL86" s="175" t="s">
        <v>133</v>
      </c>
      <c r="PM86" s="176">
        <f t="shared" si="244"/>
        <v>38.654897031249995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85"/>
        <v xml:space="preserve"> </v>
      </c>
      <c r="PT86" s="175" t="str">
        <f>IF(PP86=0," ",VLOOKUP(PP86,PROTOKOL!$A:$E,5,FALSE))</f>
        <v xml:space="preserve"> </v>
      </c>
      <c r="PU86" s="211" t="str">
        <f t="shared" si="270"/>
        <v xml:space="preserve"> </v>
      </c>
      <c r="PV86" s="175">
        <f t="shared" si="245"/>
        <v>0</v>
      </c>
      <c r="PW86" s="176" t="str">
        <f t="shared" si="246"/>
        <v xml:space="preserve"> </v>
      </c>
      <c r="PY86" s="172">
        <v>22</v>
      </c>
      <c r="PZ86" s="224">
        <v>22</v>
      </c>
      <c r="QA86" s="173" t="str">
        <f>IF(QC86=0," ",VLOOKUP(QC86,PROTOKOL!$A:$F,6,FALSE))</f>
        <v>PANTOGRAF LAVABO TAŞLAMA</v>
      </c>
      <c r="QB86" s="43">
        <v>106</v>
      </c>
      <c r="QC86" s="43">
        <v>9</v>
      </c>
      <c r="QD86" s="43">
        <v>7.5</v>
      </c>
      <c r="QE86" s="42">
        <f>IF(QC86=0," ",(VLOOKUP(QC86,PROTOKOL!$A$1:$E$29,2,FALSE))*QD86)</f>
        <v>65</v>
      </c>
      <c r="QF86" s="174">
        <f t="shared" si="186"/>
        <v>41</v>
      </c>
      <c r="QG86" s="211">
        <f>IF(QC86=0," ",VLOOKUP(QC86,PROTOKOL!$A:$E,5,FALSE))</f>
        <v>1.0273726785714283</v>
      </c>
      <c r="QH86" s="175" t="s">
        <v>133</v>
      </c>
      <c r="QI86" s="176">
        <f t="shared" si="247"/>
        <v>42.122279821428563</v>
      </c>
      <c r="QJ86" s="216" t="str">
        <f>IF(QL86=0," ",VLOOKUP(QL86,PROTOKOL!$A:$F,6,FALSE))</f>
        <v>PANTOGRAF LAVABO TAŞLAMA</v>
      </c>
      <c r="QK86" s="43">
        <v>39</v>
      </c>
      <c r="QL86" s="43">
        <v>9</v>
      </c>
      <c r="QM86" s="43">
        <v>3</v>
      </c>
      <c r="QN86" s="91">
        <f>IF(QL86=0," ",(VLOOKUP(QL86,PROTOKOL!$A$1:$E$29,2,FALSE))*QM86)</f>
        <v>26</v>
      </c>
      <c r="QO86" s="174">
        <f t="shared" si="187"/>
        <v>13</v>
      </c>
      <c r="QP86" s="175">
        <f>IF(QL86=0," ",VLOOKUP(QL86,PROTOKOL!$A:$E,5,FALSE))</f>
        <v>1.0273726785714283</v>
      </c>
      <c r="QQ86" s="211">
        <f t="shared" si="271"/>
        <v>13.355844821428569</v>
      </c>
      <c r="QR86" s="175">
        <f t="shared" si="248"/>
        <v>6</v>
      </c>
      <c r="QS86" s="176">
        <f t="shared" si="249"/>
        <v>26.711689642857138</v>
      </c>
    </row>
    <row r="87" spans="1:461" ht="13.8">
      <c r="A87" s="172">
        <v>22</v>
      </c>
      <c r="B87" s="225"/>
      <c r="C87" s="173" t="str">
        <f>IF(E87=0," ",VLOOKUP(E87,PROTOKOL!$A:$F,6,FALSE))</f>
        <v>PERDE KESME SULU SİST.</v>
      </c>
      <c r="D87" s="43">
        <v>28</v>
      </c>
      <c r="E87" s="43">
        <v>8</v>
      </c>
      <c r="F87" s="43">
        <v>1</v>
      </c>
      <c r="G87" s="42">
        <f>IF(E87=0," ",(VLOOKUP(E87,PROTOKOL!$A$1:$E$29,2,FALSE))*F87)</f>
        <v>13.066666666666666</v>
      </c>
      <c r="H87" s="174">
        <f t="shared" si="146"/>
        <v>14.933333333333334</v>
      </c>
      <c r="I87" s="211">
        <f>IF(E87=0," ",VLOOKUP(E87,PROTOKOL!$A:$E,5,FALSE))</f>
        <v>0.69150084134615386</v>
      </c>
      <c r="J87" s="175" t="s">
        <v>133</v>
      </c>
      <c r="K87" s="176">
        <f t="shared" si="188"/>
        <v>10.326412564102565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47"/>
        <v xml:space="preserve"> </v>
      </c>
      <c r="R87" s="175" t="str">
        <f>IF(N87=0," ",VLOOKUP(N87,PROTOKOL!$A:$E,5,FALSE))</f>
        <v xml:space="preserve"> </v>
      </c>
      <c r="S87" s="211" t="str">
        <f t="shared" si="189"/>
        <v xml:space="preserve"> </v>
      </c>
      <c r="T87" s="175">
        <f t="shared" si="190"/>
        <v>0</v>
      </c>
      <c r="U87" s="176" t="str">
        <f t="shared" si="191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48"/>
        <v xml:space="preserve"> </v>
      </c>
      <c r="AE87" s="211" t="str">
        <f>IF(AA87=0," ",VLOOKUP(AA87,PROTOKOL!$A:$E,5,FALSE))</f>
        <v xml:space="preserve"> </v>
      </c>
      <c r="AF87" s="175" t="s">
        <v>133</v>
      </c>
      <c r="AG87" s="176" t="str">
        <f t="shared" si="192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49"/>
        <v xml:space="preserve"> </v>
      </c>
      <c r="AN87" s="175" t="str">
        <f>IF(AJ87=0," ",VLOOKUP(AJ87,PROTOKOL!$A:$E,5,FALSE))</f>
        <v xml:space="preserve"> </v>
      </c>
      <c r="AO87" s="211" t="str">
        <f t="shared" si="252"/>
        <v xml:space="preserve"> </v>
      </c>
      <c r="AP87" s="175">
        <f t="shared" si="193"/>
        <v>0</v>
      </c>
      <c r="AQ87" s="176" t="str">
        <f t="shared" si="194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50"/>
        <v xml:space="preserve"> </v>
      </c>
      <c r="BA87" s="211" t="str">
        <f>IF(AW87=0," ",VLOOKUP(AW87,PROTOKOL!$A:$E,5,FALSE))</f>
        <v xml:space="preserve"> </v>
      </c>
      <c r="BB87" s="175" t="s">
        <v>133</v>
      </c>
      <c r="BC87" s="176" t="str">
        <f t="shared" si="195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51"/>
        <v xml:space="preserve"> </v>
      </c>
      <c r="BJ87" s="175" t="str">
        <f>IF(BF87=0," ",VLOOKUP(BF87,PROTOKOL!$A:$E,5,FALSE))</f>
        <v xml:space="preserve"> </v>
      </c>
      <c r="BK87" s="211" t="str">
        <f t="shared" si="253"/>
        <v xml:space="preserve"> </v>
      </c>
      <c r="BL87" s="175">
        <f t="shared" si="196"/>
        <v>0</v>
      </c>
      <c r="BM87" s="176" t="str">
        <f t="shared" si="197"/>
        <v xml:space="preserve"> </v>
      </c>
      <c r="BO87" s="172">
        <v>22</v>
      </c>
      <c r="BP87" s="225"/>
      <c r="BQ87" s="173" t="str">
        <f>IF(BS87=0," ",VLOOKUP(BS87,PROTOKOL!$A:$F,6,FALSE))</f>
        <v>ÜRÜN KONTROL</v>
      </c>
      <c r="BR87" s="43">
        <v>1</v>
      </c>
      <c r="BS87" s="43">
        <v>20</v>
      </c>
      <c r="BT87" s="43">
        <v>1</v>
      </c>
      <c r="BU87" s="42">
        <f>IF(BS87=0," ",(VLOOKUP(BS87,PROTOKOL!$A$1:$E$29,2,FALSE))*BT87)</f>
        <v>0</v>
      </c>
      <c r="BV87" s="174">
        <f t="shared" si="152"/>
        <v>1</v>
      </c>
      <c r="BW87" s="211">
        <f>IF(BS87=0," ",VLOOKUP(BS87,PROTOKOL!$A:$E,5,FALSE))</f>
        <v>32.702203892228518</v>
      </c>
      <c r="BX87" s="175" t="s">
        <v>133</v>
      </c>
      <c r="BY87" s="176">
        <f>IF(BS87=0," ",(BW87*BV87))/7.5*1</f>
        <v>4.3602938522971355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53"/>
        <v xml:space="preserve"> </v>
      </c>
      <c r="CF87" s="175" t="str">
        <f>IF(CB87=0," ",VLOOKUP(CB87,PROTOKOL!$A:$E,5,FALSE))</f>
        <v xml:space="preserve"> </v>
      </c>
      <c r="CG87" s="211" t="str">
        <f t="shared" si="254"/>
        <v xml:space="preserve"> </v>
      </c>
      <c r="CH87" s="175">
        <f t="shared" si="199"/>
        <v>0</v>
      </c>
      <c r="CI87" s="176" t="str">
        <f t="shared" si="200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54"/>
        <v xml:space="preserve"> </v>
      </c>
      <c r="CS87" s="211" t="str">
        <f>IF(CO87=0," ",VLOOKUP(CO87,PROTOKOL!$A:$E,5,FALSE))</f>
        <v xml:space="preserve"> </v>
      </c>
      <c r="CT87" s="175" t="s">
        <v>133</v>
      </c>
      <c r="CU87" s="176" t="str">
        <f t="shared" si="201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55"/>
        <v xml:space="preserve"> </v>
      </c>
      <c r="DB87" s="175" t="str">
        <f>IF(CX87=0," ",VLOOKUP(CX87,PROTOKOL!$A:$E,5,FALSE))</f>
        <v xml:space="preserve"> </v>
      </c>
      <c r="DC87" s="211" t="str">
        <f t="shared" si="255"/>
        <v xml:space="preserve"> </v>
      </c>
      <c r="DD87" s="175">
        <f t="shared" si="202"/>
        <v>0</v>
      </c>
      <c r="DE87" s="176" t="str">
        <f t="shared" si="203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56"/>
        <v xml:space="preserve"> </v>
      </c>
      <c r="DO87" s="211" t="str">
        <f>IF(DK87=0," ",VLOOKUP(DK87,PROTOKOL!$A:$E,5,FALSE))</f>
        <v xml:space="preserve"> </v>
      </c>
      <c r="DP87" s="175" t="s">
        <v>133</v>
      </c>
      <c r="DQ87" s="176" t="str">
        <f t="shared" si="204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57"/>
        <v xml:space="preserve"> </v>
      </c>
      <c r="DX87" s="175" t="str">
        <f>IF(DT87=0," ",VLOOKUP(DT87,PROTOKOL!$A:$E,5,FALSE))</f>
        <v xml:space="preserve"> </v>
      </c>
      <c r="DY87" s="211" t="str">
        <f t="shared" si="256"/>
        <v xml:space="preserve"> </v>
      </c>
      <c r="DZ87" s="175">
        <f t="shared" si="205"/>
        <v>0</v>
      </c>
      <c r="EA87" s="176" t="str">
        <f t="shared" si="206"/>
        <v xml:space="preserve"> </v>
      </c>
      <c r="EC87" s="172">
        <v>22</v>
      </c>
      <c r="ED87" s="225"/>
      <c r="EE87" s="173" t="str">
        <f>IF(EG87=0," ",VLOOKUP(EG87,PROTOKOL!$A:$F,6,FALSE))</f>
        <v>ÜRÜN KONTROL</v>
      </c>
      <c r="EF87" s="43">
        <v>1</v>
      </c>
      <c r="EG87" s="43">
        <v>20</v>
      </c>
      <c r="EH87" s="43">
        <v>3.5</v>
      </c>
      <c r="EI87" s="42">
        <f>IF(EG87=0," ",(VLOOKUP(EG87,PROTOKOL!$A$1:$E$29,2,FALSE))*EH87)</f>
        <v>0</v>
      </c>
      <c r="EJ87" s="174">
        <f t="shared" si="158"/>
        <v>1</v>
      </c>
      <c r="EK87" s="211">
        <f>IF(EG87=0," ",VLOOKUP(EG87,PROTOKOL!$A:$E,5,FALSE))</f>
        <v>32.702203892228518</v>
      </c>
      <c r="EL87" s="175" t="s">
        <v>133</v>
      </c>
      <c r="EM87" s="176">
        <f>IF(EG87=0," ",(EK87*EJ87))/7.5*3.5</f>
        <v>15.261028483039974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59"/>
        <v xml:space="preserve"> </v>
      </c>
      <c r="ET87" s="175" t="str">
        <f>IF(EP87=0," ",VLOOKUP(EP87,PROTOKOL!$A:$E,5,FALSE))</f>
        <v xml:space="preserve"> </v>
      </c>
      <c r="EU87" s="211" t="str">
        <f t="shared" si="257"/>
        <v xml:space="preserve"> </v>
      </c>
      <c r="EV87" s="175">
        <f t="shared" si="208"/>
        <v>0</v>
      </c>
      <c r="EW87" s="176" t="str">
        <f t="shared" si="209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60"/>
        <v xml:space="preserve"> </v>
      </c>
      <c r="FG87" s="211" t="str">
        <f>IF(FC87=0," ",VLOOKUP(FC87,PROTOKOL!$A:$E,5,FALSE))</f>
        <v xml:space="preserve"> </v>
      </c>
      <c r="FH87" s="175" t="s">
        <v>133</v>
      </c>
      <c r="FI87" s="176" t="str">
        <f t="shared" si="250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61"/>
        <v xml:space="preserve"> </v>
      </c>
      <c r="FP87" s="175" t="str">
        <f>IF(FL87=0," ",VLOOKUP(FL87,PROTOKOL!$A:$E,5,FALSE))</f>
        <v xml:space="preserve"> </v>
      </c>
      <c r="FQ87" s="211" t="str">
        <f t="shared" si="258"/>
        <v xml:space="preserve"> </v>
      </c>
      <c r="FR87" s="175">
        <f t="shared" si="210"/>
        <v>0</v>
      </c>
      <c r="FS87" s="176" t="str">
        <f t="shared" si="211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62"/>
        <v xml:space="preserve"> </v>
      </c>
      <c r="GC87" s="211" t="str">
        <f>IF(FY87=0," ",VLOOKUP(FY87,PROTOKOL!$A:$E,5,FALSE))</f>
        <v xml:space="preserve"> </v>
      </c>
      <c r="GD87" s="175" t="s">
        <v>133</v>
      </c>
      <c r="GE87" s="176" t="str">
        <f t="shared" si="212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63"/>
        <v xml:space="preserve"> </v>
      </c>
      <c r="GL87" s="175" t="str">
        <f>IF(GH87=0," ",VLOOKUP(GH87,PROTOKOL!$A:$E,5,FALSE))</f>
        <v xml:space="preserve"> </v>
      </c>
      <c r="GM87" s="211" t="str">
        <f t="shared" si="259"/>
        <v xml:space="preserve"> </v>
      </c>
      <c r="GN87" s="175">
        <f t="shared" si="213"/>
        <v>0</v>
      </c>
      <c r="GO87" s="176" t="str">
        <f t="shared" si="214"/>
        <v xml:space="preserve"> </v>
      </c>
      <c r="GQ87" s="172">
        <v>22</v>
      </c>
      <c r="GR87" s="225"/>
      <c r="GS87" s="173" t="str">
        <f>IF(GU87=0," ",VLOOKUP(GU87,PROTOKOL!$A:$F,6,FALSE))</f>
        <v>WNZL. LAV. VE DUV. ASMA KLZ</v>
      </c>
      <c r="GT87" s="43">
        <v>151</v>
      </c>
      <c r="GU87" s="43">
        <v>1</v>
      </c>
      <c r="GV87" s="43">
        <v>6</v>
      </c>
      <c r="GW87" s="42">
        <f>IF(GU87=0," ",(VLOOKUP(GU87,PROTOKOL!$A$1:$E$29,2,FALSE))*GV87)</f>
        <v>115.19999999999999</v>
      </c>
      <c r="GX87" s="174">
        <f t="shared" si="164"/>
        <v>35.800000000000011</v>
      </c>
      <c r="GY87" s="211">
        <f>IF(GU87=0," ",VLOOKUP(GU87,PROTOKOL!$A:$E,5,FALSE))</f>
        <v>0.4731321546052632</v>
      </c>
      <c r="GZ87" s="175" t="s">
        <v>133</v>
      </c>
      <c r="HA87" s="176">
        <f t="shared" si="215"/>
        <v>16.938131134868428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65"/>
        <v xml:space="preserve"> </v>
      </c>
      <c r="HH87" s="175" t="str">
        <f>IF(HD87=0," ",VLOOKUP(HD87,PROTOKOL!$A:$E,5,FALSE))</f>
        <v xml:space="preserve"> </v>
      </c>
      <c r="HI87" s="211" t="str">
        <f t="shared" si="260"/>
        <v xml:space="preserve"> </v>
      </c>
      <c r="HJ87" s="175">
        <f t="shared" si="216"/>
        <v>0</v>
      </c>
      <c r="HK87" s="176" t="str">
        <f t="shared" si="217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66"/>
        <v xml:space="preserve"> </v>
      </c>
      <c r="HU87" s="211" t="str">
        <f>IF(HQ87=0," ",VLOOKUP(HQ87,PROTOKOL!$A:$E,5,FALSE))</f>
        <v xml:space="preserve"> </v>
      </c>
      <c r="HV87" s="175" t="s">
        <v>133</v>
      </c>
      <c r="HW87" s="176" t="str">
        <f t="shared" si="218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67"/>
        <v xml:space="preserve"> </v>
      </c>
      <c r="ID87" s="175" t="str">
        <f>IF(HZ87=0," ",VLOOKUP(HZ87,PROTOKOL!$A:$E,5,FALSE))</f>
        <v xml:space="preserve"> </v>
      </c>
      <c r="IE87" s="211" t="str">
        <f t="shared" si="261"/>
        <v xml:space="preserve"> </v>
      </c>
      <c r="IF87" s="175">
        <f t="shared" si="219"/>
        <v>0</v>
      </c>
      <c r="IG87" s="176" t="str">
        <f t="shared" si="220"/>
        <v xml:space="preserve"> </v>
      </c>
      <c r="II87" s="172">
        <v>22</v>
      </c>
      <c r="IJ87" s="225"/>
      <c r="IK87" s="173" t="str">
        <f>IF(IM87=0," ",VLOOKUP(IM87,PROTOKOL!$A:$F,6,FALSE))</f>
        <v>PERDE KESME SULU SİST.</v>
      </c>
      <c r="IL87" s="43">
        <v>80</v>
      </c>
      <c r="IM87" s="43">
        <v>8</v>
      </c>
      <c r="IN87" s="43">
        <v>4</v>
      </c>
      <c r="IO87" s="42">
        <f>IF(IM87=0," ",(VLOOKUP(IM87,PROTOKOL!$A$1:$E$29,2,FALSE))*IN87)</f>
        <v>52.266666666666666</v>
      </c>
      <c r="IP87" s="174">
        <f t="shared" si="168"/>
        <v>27.733333333333334</v>
      </c>
      <c r="IQ87" s="211">
        <f>IF(IM87=0," ",VLOOKUP(IM87,PROTOKOL!$A:$E,5,FALSE))</f>
        <v>0.69150084134615386</v>
      </c>
      <c r="IR87" s="175" t="s">
        <v>133</v>
      </c>
      <c r="IS87" s="176">
        <f t="shared" si="251"/>
        <v>19.177623333333333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69"/>
        <v xml:space="preserve"> </v>
      </c>
      <c r="IZ87" s="175" t="str">
        <f>IF(IV87=0," ",VLOOKUP(IV87,PROTOKOL!$A:$E,5,FALSE))</f>
        <v xml:space="preserve"> </v>
      </c>
      <c r="JA87" s="211" t="str">
        <f t="shared" si="262"/>
        <v xml:space="preserve"> </v>
      </c>
      <c r="JB87" s="175">
        <f t="shared" si="221"/>
        <v>0</v>
      </c>
      <c r="JC87" s="176" t="str">
        <f t="shared" si="222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70"/>
        <v xml:space="preserve"> </v>
      </c>
      <c r="JM87" s="211" t="str">
        <f>IF(JI87=0," ",VLOOKUP(JI87,PROTOKOL!$A:$E,5,FALSE))</f>
        <v xml:space="preserve"> </v>
      </c>
      <c r="JN87" s="175" t="s">
        <v>133</v>
      </c>
      <c r="JO87" s="176" t="str">
        <f t="shared" si="223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71"/>
        <v xml:space="preserve"> </v>
      </c>
      <c r="JV87" s="175" t="str">
        <f>IF(JR87=0," ",VLOOKUP(JR87,PROTOKOL!$A:$E,5,FALSE))</f>
        <v xml:space="preserve"> </v>
      </c>
      <c r="JW87" s="211" t="str">
        <f t="shared" si="263"/>
        <v xml:space="preserve"> </v>
      </c>
      <c r="JX87" s="175">
        <f t="shared" si="224"/>
        <v>0</v>
      </c>
      <c r="JY87" s="176" t="str">
        <f t="shared" si="225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72"/>
        <v xml:space="preserve"> </v>
      </c>
      <c r="KI87" s="211" t="str">
        <f>IF(KE87=0," ",VLOOKUP(KE87,PROTOKOL!$A:$E,5,FALSE))</f>
        <v xml:space="preserve"> </v>
      </c>
      <c r="KJ87" s="175" t="s">
        <v>133</v>
      </c>
      <c r="KK87" s="176" t="str">
        <f t="shared" si="226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73"/>
        <v xml:space="preserve"> </v>
      </c>
      <c r="KR87" s="175" t="str">
        <f>IF(KN87=0," ",VLOOKUP(KN87,PROTOKOL!$A:$E,5,FALSE))</f>
        <v xml:space="preserve"> </v>
      </c>
      <c r="KS87" s="211" t="str">
        <f t="shared" si="264"/>
        <v xml:space="preserve"> </v>
      </c>
      <c r="KT87" s="175">
        <f t="shared" si="227"/>
        <v>0</v>
      </c>
      <c r="KU87" s="176" t="str">
        <f t="shared" si="228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74"/>
        <v xml:space="preserve"> </v>
      </c>
      <c r="LE87" s="211" t="str">
        <f>IF(LA87=0," ",VLOOKUP(LA87,PROTOKOL!$A:$E,5,FALSE))</f>
        <v xml:space="preserve"> </v>
      </c>
      <c r="LF87" s="175" t="s">
        <v>133</v>
      </c>
      <c r="LG87" s="176" t="str">
        <f t="shared" si="229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75"/>
        <v xml:space="preserve"> </v>
      </c>
      <c r="LN87" s="175" t="str">
        <f>IF(LJ87=0," ",VLOOKUP(LJ87,PROTOKOL!$A:$E,5,FALSE))</f>
        <v xml:space="preserve"> </v>
      </c>
      <c r="LO87" s="211" t="str">
        <f t="shared" si="265"/>
        <v xml:space="preserve"> </v>
      </c>
      <c r="LP87" s="175">
        <f t="shared" si="230"/>
        <v>0</v>
      </c>
      <c r="LQ87" s="176" t="str">
        <f t="shared" si="231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76"/>
        <v xml:space="preserve"> </v>
      </c>
      <c r="MA87" s="211" t="str">
        <f>IF(LW87=0," ",VLOOKUP(LW87,PROTOKOL!$A:$E,5,FALSE))</f>
        <v xml:space="preserve"> </v>
      </c>
      <c r="MB87" s="175" t="s">
        <v>133</v>
      </c>
      <c r="MC87" s="176" t="str">
        <f t="shared" si="232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77"/>
        <v xml:space="preserve"> </v>
      </c>
      <c r="MJ87" s="175" t="str">
        <f>IF(MF87=0," ",VLOOKUP(MF87,PROTOKOL!$A:$E,5,FALSE))</f>
        <v xml:space="preserve"> </v>
      </c>
      <c r="MK87" s="211" t="str">
        <f t="shared" si="266"/>
        <v xml:space="preserve"> </v>
      </c>
      <c r="ML87" s="175">
        <f t="shared" si="233"/>
        <v>0</v>
      </c>
      <c r="MM87" s="176" t="str">
        <f t="shared" si="234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78"/>
        <v xml:space="preserve"> </v>
      </c>
      <c r="MW87" s="211" t="str">
        <f>IF(MS87=0," ",VLOOKUP(MS87,PROTOKOL!$A:$E,5,FALSE))</f>
        <v xml:space="preserve"> </v>
      </c>
      <c r="MX87" s="175" t="s">
        <v>133</v>
      </c>
      <c r="MY87" s="176" t="str">
        <f t="shared" si="235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79"/>
        <v xml:space="preserve"> </v>
      </c>
      <c r="NF87" s="175" t="str">
        <f>IF(NB87=0," ",VLOOKUP(NB87,PROTOKOL!$A:$E,5,FALSE))</f>
        <v xml:space="preserve"> </v>
      </c>
      <c r="NG87" s="211" t="str">
        <f t="shared" si="267"/>
        <v xml:space="preserve"> </v>
      </c>
      <c r="NH87" s="175">
        <f t="shared" si="236"/>
        <v>0</v>
      </c>
      <c r="NI87" s="176" t="str">
        <f t="shared" si="23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80"/>
        <v xml:space="preserve"> </v>
      </c>
      <c r="NS87" s="211" t="str">
        <f>IF(NO87=0," ",VLOOKUP(NO87,PROTOKOL!$A:$E,5,FALSE))</f>
        <v xml:space="preserve"> </v>
      </c>
      <c r="NT87" s="175" t="s">
        <v>133</v>
      </c>
      <c r="NU87" s="176" t="str">
        <f t="shared" si="23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81"/>
        <v xml:space="preserve"> </v>
      </c>
      <c r="OB87" s="175" t="str">
        <f>IF(NX87=0," ",VLOOKUP(NX87,PROTOKOL!$A:$E,5,FALSE))</f>
        <v xml:space="preserve"> </v>
      </c>
      <c r="OC87" s="211" t="str">
        <f t="shared" si="268"/>
        <v xml:space="preserve"> </v>
      </c>
      <c r="OD87" s="175">
        <f t="shared" si="239"/>
        <v>0</v>
      </c>
      <c r="OE87" s="176" t="str">
        <f t="shared" si="240"/>
        <v xml:space="preserve"> </v>
      </c>
      <c r="OG87" s="172">
        <v>22</v>
      </c>
      <c r="OH87" s="225"/>
      <c r="OI87" s="173" t="str">
        <f>IF(OK87=0," ",VLOOKUP(OK87,PROTOKOL!$A:$F,6,FALSE))</f>
        <v>KOKU TESTİ</v>
      </c>
      <c r="OJ87" s="43">
        <v>1</v>
      </c>
      <c r="OK87" s="43">
        <v>17</v>
      </c>
      <c r="OL87" s="43">
        <v>0.5</v>
      </c>
      <c r="OM87" s="42">
        <f>IF(OK87=0," ",(VLOOKUP(OK87,PROTOKOL!$A$1:$E$29,2,FALSE))*OL87)</f>
        <v>0</v>
      </c>
      <c r="ON87" s="174">
        <f t="shared" si="182"/>
        <v>1</v>
      </c>
      <c r="OO87" s="211">
        <f>IF(OK87=0," ",VLOOKUP(OK87,PROTOKOL!$A:$E,5,FALSE))</f>
        <v>36.335782102476131</v>
      </c>
      <c r="OP87" s="175" t="s">
        <v>133</v>
      </c>
      <c r="OQ87" s="176">
        <f>IF(OK87=0," ",(OO87*ON87))/7.5*0.5</f>
        <v>2.4223854734984087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83"/>
        <v xml:space="preserve"> </v>
      </c>
      <c r="OX87" s="175" t="str">
        <f>IF(OT87=0," ",VLOOKUP(OT87,PROTOKOL!$A:$E,5,FALSE))</f>
        <v xml:space="preserve"> </v>
      </c>
      <c r="OY87" s="211" t="str">
        <f t="shared" si="269"/>
        <v xml:space="preserve"> </v>
      </c>
      <c r="OZ87" s="175">
        <f t="shared" si="242"/>
        <v>0</v>
      </c>
      <c r="PA87" s="176" t="str">
        <f t="shared" si="24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84"/>
        <v xml:space="preserve"> </v>
      </c>
      <c r="PK87" s="211" t="str">
        <f>IF(PG87=0," ",VLOOKUP(PG87,PROTOKOL!$A:$E,5,FALSE))</f>
        <v xml:space="preserve"> </v>
      </c>
      <c r="PL87" s="175" t="s">
        <v>133</v>
      </c>
      <c r="PM87" s="176" t="str">
        <f t="shared" si="24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85"/>
        <v xml:space="preserve"> </v>
      </c>
      <c r="PT87" s="175" t="str">
        <f>IF(PP87=0," ",VLOOKUP(PP87,PROTOKOL!$A:$E,5,FALSE))</f>
        <v xml:space="preserve"> </v>
      </c>
      <c r="PU87" s="211" t="str">
        <f t="shared" si="270"/>
        <v xml:space="preserve"> </v>
      </c>
      <c r="PV87" s="175">
        <f t="shared" si="245"/>
        <v>0</v>
      </c>
      <c r="PW87" s="176" t="str">
        <f t="shared" si="24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186"/>
        <v xml:space="preserve"> </v>
      </c>
      <c r="QG87" s="211" t="str">
        <f>IF(QC87=0," ",VLOOKUP(QC87,PROTOKOL!$A:$E,5,FALSE))</f>
        <v xml:space="preserve"> </v>
      </c>
      <c r="QH87" s="175" t="s">
        <v>133</v>
      </c>
      <c r="QI87" s="176" t="str">
        <f t="shared" si="24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187"/>
        <v xml:space="preserve"> </v>
      </c>
      <c r="QP87" s="175" t="str">
        <f>IF(QL87=0," ",VLOOKUP(QL87,PROTOKOL!$A:$E,5,FALSE))</f>
        <v xml:space="preserve"> </v>
      </c>
      <c r="QQ87" s="211" t="str">
        <f t="shared" si="271"/>
        <v xml:space="preserve"> </v>
      </c>
      <c r="QR87" s="175">
        <f t="shared" si="248"/>
        <v>0</v>
      </c>
      <c r="QS87" s="176" t="str">
        <f t="shared" si="249"/>
        <v xml:space="preserve"> </v>
      </c>
    </row>
    <row r="88" spans="1:461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46"/>
        <v xml:space="preserve"> </v>
      </c>
      <c r="I88" s="211" t="str">
        <f>IF(E88=0," ",VLOOKUP(E88,PROTOKOL!$A:$E,5,FALSE))</f>
        <v xml:space="preserve"> </v>
      </c>
      <c r="J88" s="175" t="s">
        <v>133</v>
      </c>
      <c r="K88" s="176" t="str">
        <f t="shared" si="188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47"/>
        <v xml:space="preserve"> </v>
      </c>
      <c r="R88" s="175" t="str">
        <f>IF(N88=0," ",VLOOKUP(N88,PROTOKOL!$A:$E,5,FALSE))</f>
        <v xml:space="preserve"> </v>
      </c>
      <c r="S88" s="211" t="str">
        <f t="shared" si="189"/>
        <v xml:space="preserve"> </v>
      </c>
      <c r="T88" s="175">
        <f t="shared" si="190"/>
        <v>0</v>
      </c>
      <c r="U88" s="176" t="str">
        <f t="shared" si="191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48"/>
        <v xml:space="preserve"> </v>
      </c>
      <c r="AE88" s="211" t="str">
        <f>IF(AA88=0," ",VLOOKUP(AA88,PROTOKOL!$A:$E,5,FALSE))</f>
        <v xml:space="preserve"> </v>
      </c>
      <c r="AF88" s="175" t="s">
        <v>133</v>
      </c>
      <c r="AG88" s="176" t="str">
        <f t="shared" si="192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49"/>
        <v xml:space="preserve"> </v>
      </c>
      <c r="AN88" s="175" t="str">
        <f>IF(AJ88=0," ",VLOOKUP(AJ88,PROTOKOL!$A:$E,5,FALSE))</f>
        <v xml:space="preserve"> </v>
      </c>
      <c r="AO88" s="211" t="str">
        <f t="shared" si="252"/>
        <v xml:space="preserve"> </v>
      </c>
      <c r="AP88" s="175">
        <f t="shared" si="193"/>
        <v>0</v>
      </c>
      <c r="AQ88" s="176" t="str">
        <f t="shared" si="194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50"/>
        <v xml:space="preserve"> </v>
      </c>
      <c r="BA88" s="211" t="str">
        <f>IF(AW88=0," ",VLOOKUP(AW88,PROTOKOL!$A:$E,5,FALSE))</f>
        <v xml:space="preserve"> </v>
      </c>
      <c r="BB88" s="175" t="s">
        <v>133</v>
      </c>
      <c r="BC88" s="176" t="str">
        <f t="shared" si="195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51"/>
        <v xml:space="preserve"> </v>
      </c>
      <c r="BJ88" s="175" t="str">
        <f>IF(BF88=0," ",VLOOKUP(BF88,PROTOKOL!$A:$E,5,FALSE))</f>
        <v xml:space="preserve"> </v>
      </c>
      <c r="BK88" s="211" t="str">
        <f t="shared" si="253"/>
        <v xml:space="preserve"> </v>
      </c>
      <c r="BL88" s="175">
        <f t="shared" si="196"/>
        <v>0</v>
      </c>
      <c r="BM88" s="176" t="str">
        <f t="shared" si="197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52"/>
        <v xml:space="preserve"> </v>
      </c>
      <c r="BW88" s="211" t="str">
        <f>IF(BS88=0," ",VLOOKUP(BS88,PROTOKOL!$A:$E,5,FALSE))</f>
        <v xml:space="preserve"> </v>
      </c>
      <c r="BX88" s="175" t="s">
        <v>133</v>
      </c>
      <c r="BY88" s="176" t="str">
        <f t="shared" si="198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53"/>
        <v xml:space="preserve"> </v>
      </c>
      <c r="CF88" s="175" t="str">
        <f>IF(CB88=0," ",VLOOKUP(CB88,PROTOKOL!$A:$E,5,FALSE))</f>
        <v xml:space="preserve"> </v>
      </c>
      <c r="CG88" s="211" t="str">
        <f t="shared" si="254"/>
        <v xml:space="preserve"> </v>
      </c>
      <c r="CH88" s="175">
        <f t="shared" si="199"/>
        <v>0</v>
      </c>
      <c r="CI88" s="176" t="str">
        <f t="shared" si="200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54"/>
        <v xml:space="preserve"> </v>
      </c>
      <c r="CS88" s="211" t="str">
        <f>IF(CO88=0," ",VLOOKUP(CO88,PROTOKOL!$A:$E,5,FALSE))</f>
        <v xml:space="preserve"> </v>
      </c>
      <c r="CT88" s="175" t="s">
        <v>133</v>
      </c>
      <c r="CU88" s="176" t="str">
        <f t="shared" si="201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55"/>
        <v xml:space="preserve"> </v>
      </c>
      <c r="DB88" s="175" t="str">
        <f>IF(CX88=0," ",VLOOKUP(CX88,PROTOKOL!$A:$E,5,FALSE))</f>
        <v xml:space="preserve"> </v>
      </c>
      <c r="DC88" s="211" t="str">
        <f t="shared" si="255"/>
        <v xml:space="preserve"> </v>
      </c>
      <c r="DD88" s="175">
        <f t="shared" si="202"/>
        <v>0</v>
      </c>
      <c r="DE88" s="176" t="str">
        <f t="shared" si="203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56"/>
        <v xml:space="preserve"> </v>
      </c>
      <c r="DO88" s="211" t="str">
        <f>IF(DK88=0," ",VLOOKUP(DK88,PROTOKOL!$A:$E,5,FALSE))</f>
        <v xml:space="preserve"> </v>
      </c>
      <c r="DP88" s="175" t="s">
        <v>133</v>
      </c>
      <c r="DQ88" s="176" t="str">
        <f t="shared" si="204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57"/>
        <v xml:space="preserve"> </v>
      </c>
      <c r="DX88" s="175" t="str">
        <f>IF(DT88=0," ",VLOOKUP(DT88,PROTOKOL!$A:$E,5,FALSE))</f>
        <v xml:space="preserve"> </v>
      </c>
      <c r="DY88" s="211" t="str">
        <f t="shared" si="256"/>
        <v xml:space="preserve"> </v>
      </c>
      <c r="DZ88" s="175">
        <f t="shared" si="205"/>
        <v>0</v>
      </c>
      <c r="EA88" s="176" t="str">
        <f t="shared" si="206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58"/>
        <v xml:space="preserve"> </v>
      </c>
      <c r="EK88" s="211" t="str">
        <f>IF(EG88=0," ",VLOOKUP(EG88,PROTOKOL!$A:$E,5,FALSE))</f>
        <v xml:space="preserve"> </v>
      </c>
      <c r="EL88" s="175" t="s">
        <v>133</v>
      </c>
      <c r="EM88" s="176" t="str">
        <f t="shared" si="207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59"/>
        <v xml:space="preserve"> </v>
      </c>
      <c r="ET88" s="175" t="str">
        <f>IF(EP88=0," ",VLOOKUP(EP88,PROTOKOL!$A:$E,5,FALSE))</f>
        <v xml:space="preserve"> </v>
      </c>
      <c r="EU88" s="211" t="str">
        <f t="shared" si="257"/>
        <v xml:space="preserve"> </v>
      </c>
      <c r="EV88" s="175">
        <f t="shared" si="208"/>
        <v>0</v>
      </c>
      <c r="EW88" s="176" t="str">
        <f t="shared" si="209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60"/>
        <v xml:space="preserve"> </v>
      </c>
      <c r="FG88" s="211" t="str">
        <f>IF(FC88=0," ",VLOOKUP(FC88,PROTOKOL!$A:$E,5,FALSE))</f>
        <v xml:space="preserve"> </v>
      </c>
      <c r="FH88" s="175" t="s">
        <v>133</v>
      </c>
      <c r="FI88" s="176" t="str">
        <f t="shared" si="250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61"/>
        <v xml:space="preserve"> </v>
      </c>
      <c r="FP88" s="175" t="str">
        <f>IF(FL88=0," ",VLOOKUP(FL88,PROTOKOL!$A:$E,5,FALSE))</f>
        <v xml:space="preserve"> </v>
      </c>
      <c r="FQ88" s="211" t="str">
        <f t="shared" si="258"/>
        <v xml:space="preserve"> </v>
      </c>
      <c r="FR88" s="175">
        <f t="shared" si="210"/>
        <v>0</v>
      </c>
      <c r="FS88" s="176" t="str">
        <f t="shared" si="211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62"/>
        <v xml:space="preserve"> </v>
      </c>
      <c r="GC88" s="211" t="str">
        <f>IF(FY88=0," ",VLOOKUP(FY88,PROTOKOL!$A:$E,5,FALSE))</f>
        <v xml:space="preserve"> </v>
      </c>
      <c r="GD88" s="175" t="s">
        <v>133</v>
      </c>
      <c r="GE88" s="176" t="str">
        <f t="shared" si="212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63"/>
        <v xml:space="preserve"> </v>
      </c>
      <c r="GL88" s="175" t="str">
        <f>IF(GH88=0," ",VLOOKUP(GH88,PROTOKOL!$A:$E,5,FALSE))</f>
        <v xml:space="preserve"> </v>
      </c>
      <c r="GM88" s="211" t="str">
        <f t="shared" si="259"/>
        <v xml:space="preserve"> </v>
      </c>
      <c r="GN88" s="175">
        <f t="shared" si="213"/>
        <v>0</v>
      </c>
      <c r="GO88" s="176" t="str">
        <f t="shared" si="214"/>
        <v xml:space="preserve"> </v>
      </c>
      <c r="GQ88" s="172">
        <v>22</v>
      </c>
      <c r="GR88" s="226"/>
      <c r="GS88" s="173" t="str">
        <f>IF(GU88=0," ",VLOOKUP(GU88,PROTOKOL!$A:$F,6,FALSE))</f>
        <v>ÜRÜN KONTROL</v>
      </c>
      <c r="GT88" s="43">
        <v>1</v>
      </c>
      <c r="GU88" s="43">
        <v>20</v>
      </c>
      <c r="GV88" s="43">
        <v>1</v>
      </c>
      <c r="GW88" s="42">
        <f>IF(GU88=0," ",(VLOOKUP(GU88,PROTOKOL!$A$1:$E$29,2,FALSE))*GV88)</f>
        <v>0</v>
      </c>
      <c r="GX88" s="174">
        <f t="shared" si="164"/>
        <v>1</v>
      </c>
      <c r="GY88" s="211">
        <f>IF(GU88=0," ",VLOOKUP(GU88,PROTOKOL!$A:$E,5,FALSE))</f>
        <v>32.702203892228518</v>
      </c>
      <c r="GZ88" s="175" t="s">
        <v>133</v>
      </c>
      <c r="HA88" s="176">
        <f>IF(GU88=0," ",(GY88*GX88))/7.5*1</f>
        <v>4.3602938522971355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65"/>
        <v xml:space="preserve"> </v>
      </c>
      <c r="HH88" s="175" t="str">
        <f>IF(HD88=0," ",VLOOKUP(HD88,PROTOKOL!$A:$E,5,FALSE))</f>
        <v xml:space="preserve"> </v>
      </c>
      <c r="HI88" s="211" t="str">
        <f t="shared" si="260"/>
        <v xml:space="preserve"> </v>
      </c>
      <c r="HJ88" s="175">
        <f t="shared" si="216"/>
        <v>0</v>
      </c>
      <c r="HK88" s="176" t="str">
        <f t="shared" si="217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66"/>
        <v xml:space="preserve"> </v>
      </c>
      <c r="HU88" s="211" t="str">
        <f>IF(HQ88=0," ",VLOOKUP(HQ88,PROTOKOL!$A:$E,5,FALSE))</f>
        <v xml:space="preserve"> </v>
      </c>
      <c r="HV88" s="175" t="s">
        <v>133</v>
      </c>
      <c r="HW88" s="176" t="str">
        <f t="shared" si="218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67"/>
        <v xml:space="preserve"> </v>
      </c>
      <c r="ID88" s="175" t="str">
        <f>IF(HZ88=0," ",VLOOKUP(HZ88,PROTOKOL!$A:$E,5,FALSE))</f>
        <v xml:space="preserve"> </v>
      </c>
      <c r="IE88" s="211" t="str">
        <f t="shared" si="261"/>
        <v xml:space="preserve"> </v>
      </c>
      <c r="IF88" s="175">
        <f t="shared" si="219"/>
        <v>0</v>
      </c>
      <c r="IG88" s="176" t="str">
        <f t="shared" si="220"/>
        <v xml:space="preserve"> </v>
      </c>
      <c r="II88" s="172">
        <v>22</v>
      </c>
      <c r="IJ88" s="226"/>
      <c r="IK88" s="173" t="str">
        <f>IF(IM88=0," ",VLOOKUP(IM88,PROTOKOL!$A:$F,6,FALSE))</f>
        <v>KOKU TESTİ</v>
      </c>
      <c r="IL88" s="43">
        <v>1</v>
      </c>
      <c r="IM88" s="43">
        <v>17</v>
      </c>
      <c r="IN88" s="43">
        <v>1.5</v>
      </c>
      <c r="IO88" s="42">
        <f>IF(IM88=0," ",(VLOOKUP(IM88,PROTOKOL!$A$1:$E$29,2,FALSE))*IN88)</f>
        <v>0</v>
      </c>
      <c r="IP88" s="174">
        <f t="shared" si="168"/>
        <v>1</v>
      </c>
      <c r="IQ88" s="211">
        <f>IF(IM88=0," ",VLOOKUP(IM88,PROTOKOL!$A:$E,5,FALSE))</f>
        <v>36.335782102476131</v>
      </c>
      <c r="IR88" s="175" t="s">
        <v>133</v>
      </c>
      <c r="IS88" s="176">
        <f>IF(IM88=0," ",(IQ88*IP88))/7.5*1.5</f>
        <v>7.2671564204952261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69"/>
        <v xml:space="preserve"> </v>
      </c>
      <c r="IZ88" s="175" t="str">
        <f>IF(IV88=0," ",VLOOKUP(IV88,PROTOKOL!$A:$E,5,FALSE))</f>
        <v xml:space="preserve"> </v>
      </c>
      <c r="JA88" s="211" t="str">
        <f t="shared" si="262"/>
        <v xml:space="preserve"> </v>
      </c>
      <c r="JB88" s="175">
        <f t="shared" si="221"/>
        <v>0</v>
      </c>
      <c r="JC88" s="176" t="str">
        <f t="shared" si="222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70"/>
        <v xml:space="preserve"> </v>
      </c>
      <c r="JM88" s="211" t="str">
        <f>IF(JI88=0," ",VLOOKUP(JI88,PROTOKOL!$A:$E,5,FALSE))</f>
        <v xml:space="preserve"> </v>
      </c>
      <c r="JN88" s="175" t="s">
        <v>133</v>
      </c>
      <c r="JO88" s="176" t="str">
        <f t="shared" si="223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71"/>
        <v xml:space="preserve"> </v>
      </c>
      <c r="JV88" s="175" t="str">
        <f>IF(JR88=0," ",VLOOKUP(JR88,PROTOKOL!$A:$E,5,FALSE))</f>
        <v xml:space="preserve"> </v>
      </c>
      <c r="JW88" s="211" t="str">
        <f t="shared" si="263"/>
        <v xml:space="preserve"> </v>
      </c>
      <c r="JX88" s="175">
        <f t="shared" si="224"/>
        <v>0</v>
      </c>
      <c r="JY88" s="176" t="str">
        <f t="shared" si="225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72"/>
        <v xml:space="preserve"> </v>
      </c>
      <c r="KI88" s="211" t="str">
        <f>IF(KE88=0," ",VLOOKUP(KE88,PROTOKOL!$A:$E,5,FALSE))</f>
        <v xml:space="preserve"> </v>
      </c>
      <c r="KJ88" s="175" t="s">
        <v>133</v>
      </c>
      <c r="KK88" s="176" t="str">
        <f t="shared" si="226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73"/>
        <v xml:space="preserve"> </v>
      </c>
      <c r="KR88" s="175" t="str">
        <f>IF(KN88=0," ",VLOOKUP(KN88,PROTOKOL!$A:$E,5,FALSE))</f>
        <v xml:space="preserve"> </v>
      </c>
      <c r="KS88" s="211" t="str">
        <f t="shared" si="264"/>
        <v xml:space="preserve"> </v>
      </c>
      <c r="KT88" s="175">
        <f t="shared" si="227"/>
        <v>0</v>
      </c>
      <c r="KU88" s="176" t="str">
        <f t="shared" si="228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74"/>
        <v xml:space="preserve"> </v>
      </c>
      <c r="LE88" s="211" t="str">
        <f>IF(LA88=0," ",VLOOKUP(LA88,PROTOKOL!$A:$E,5,FALSE))</f>
        <v xml:space="preserve"> </v>
      </c>
      <c r="LF88" s="175" t="s">
        <v>133</v>
      </c>
      <c r="LG88" s="176" t="str">
        <f t="shared" si="229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75"/>
        <v xml:space="preserve"> </v>
      </c>
      <c r="LN88" s="175" t="str">
        <f>IF(LJ88=0," ",VLOOKUP(LJ88,PROTOKOL!$A:$E,5,FALSE))</f>
        <v xml:space="preserve"> </v>
      </c>
      <c r="LO88" s="211" t="str">
        <f t="shared" si="265"/>
        <v xml:space="preserve"> </v>
      </c>
      <c r="LP88" s="175">
        <f t="shared" si="230"/>
        <v>0</v>
      </c>
      <c r="LQ88" s="176" t="str">
        <f t="shared" si="231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76"/>
        <v xml:space="preserve"> </v>
      </c>
      <c r="MA88" s="211" t="str">
        <f>IF(LW88=0," ",VLOOKUP(LW88,PROTOKOL!$A:$E,5,FALSE))</f>
        <v xml:space="preserve"> </v>
      </c>
      <c r="MB88" s="175" t="s">
        <v>133</v>
      </c>
      <c r="MC88" s="176" t="str">
        <f t="shared" si="232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77"/>
        <v xml:space="preserve"> </v>
      </c>
      <c r="MJ88" s="175" t="str">
        <f>IF(MF88=0," ",VLOOKUP(MF88,PROTOKOL!$A:$E,5,FALSE))</f>
        <v xml:space="preserve"> </v>
      </c>
      <c r="MK88" s="211" t="str">
        <f t="shared" si="266"/>
        <v xml:space="preserve"> </v>
      </c>
      <c r="ML88" s="175">
        <f t="shared" si="233"/>
        <v>0</v>
      </c>
      <c r="MM88" s="176" t="str">
        <f t="shared" si="234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78"/>
        <v xml:space="preserve"> </v>
      </c>
      <c r="MW88" s="211" t="str">
        <f>IF(MS88=0," ",VLOOKUP(MS88,PROTOKOL!$A:$E,5,FALSE))</f>
        <v xml:space="preserve"> </v>
      </c>
      <c r="MX88" s="175" t="s">
        <v>133</v>
      </c>
      <c r="MY88" s="176" t="str">
        <f t="shared" si="235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79"/>
        <v xml:space="preserve"> </v>
      </c>
      <c r="NF88" s="175" t="str">
        <f>IF(NB88=0," ",VLOOKUP(NB88,PROTOKOL!$A:$E,5,FALSE))</f>
        <v xml:space="preserve"> </v>
      </c>
      <c r="NG88" s="211" t="str">
        <f t="shared" si="267"/>
        <v xml:space="preserve"> </v>
      </c>
      <c r="NH88" s="175">
        <f t="shared" si="236"/>
        <v>0</v>
      </c>
      <c r="NI88" s="176" t="str">
        <f t="shared" si="23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80"/>
        <v xml:space="preserve"> </v>
      </c>
      <c r="NS88" s="211" t="str">
        <f>IF(NO88=0," ",VLOOKUP(NO88,PROTOKOL!$A:$E,5,FALSE))</f>
        <v xml:space="preserve"> </v>
      </c>
      <c r="NT88" s="175" t="s">
        <v>133</v>
      </c>
      <c r="NU88" s="176" t="str">
        <f t="shared" si="23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81"/>
        <v xml:space="preserve"> </v>
      </c>
      <c r="OB88" s="175" t="str">
        <f>IF(NX88=0," ",VLOOKUP(NX88,PROTOKOL!$A:$E,5,FALSE))</f>
        <v xml:space="preserve"> </v>
      </c>
      <c r="OC88" s="211" t="str">
        <f t="shared" si="268"/>
        <v xml:space="preserve"> </v>
      </c>
      <c r="OD88" s="175">
        <f t="shared" si="239"/>
        <v>0</v>
      </c>
      <c r="OE88" s="176" t="str">
        <f t="shared" si="24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82"/>
        <v xml:space="preserve"> </v>
      </c>
      <c r="OO88" s="211" t="str">
        <f>IF(OK88=0," ",VLOOKUP(OK88,PROTOKOL!$A:$E,5,FALSE))</f>
        <v xml:space="preserve"> </v>
      </c>
      <c r="OP88" s="175" t="s">
        <v>133</v>
      </c>
      <c r="OQ88" s="176" t="str">
        <f t="shared" si="24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83"/>
        <v xml:space="preserve"> </v>
      </c>
      <c r="OX88" s="175" t="str">
        <f>IF(OT88=0," ",VLOOKUP(OT88,PROTOKOL!$A:$E,5,FALSE))</f>
        <v xml:space="preserve"> </v>
      </c>
      <c r="OY88" s="211" t="str">
        <f t="shared" si="269"/>
        <v xml:space="preserve"> </v>
      </c>
      <c r="OZ88" s="175">
        <f t="shared" si="242"/>
        <v>0</v>
      </c>
      <c r="PA88" s="176" t="str">
        <f t="shared" si="24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84"/>
        <v xml:space="preserve"> </v>
      </c>
      <c r="PK88" s="211" t="str">
        <f>IF(PG88=0," ",VLOOKUP(PG88,PROTOKOL!$A:$E,5,FALSE))</f>
        <v xml:space="preserve"> </v>
      </c>
      <c r="PL88" s="175" t="s">
        <v>133</v>
      </c>
      <c r="PM88" s="176" t="str">
        <f t="shared" si="24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85"/>
        <v xml:space="preserve"> </v>
      </c>
      <c r="PT88" s="175" t="str">
        <f>IF(PP88=0," ",VLOOKUP(PP88,PROTOKOL!$A:$E,5,FALSE))</f>
        <v xml:space="preserve"> </v>
      </c>
      <c r="PU88" s="211" t="str">
        <f t="shared" si="270"/>
        <v xml:space="preserve"> </v>
      </c>
      <c r="PV88" s="175">
        <f t="shared" si="245"/>
        <v>0</v>
      </c>
      <c r="PW88" s="176" t="str">
        <f t="shared" si="24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186"/>
        <v xml:space="preserve"> </v>
      </c>
      <c r="QG88" s="211" t="str">
        <f>IF(QC88=0," ",VLOOKUP(QC88,PROTOKOL!$A:$E,5,FALSE))</f>
        <v xml:space="preserve"> </v>
      </c>
      <c r="QH88" s="175" t="s">
        <v>133</v>
      </c>
      <c r="QI88" s="176" t="str">
        <f t="shared" si="24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187"/>
        <v xml:space="preserve"> </v>
      </c>
      <c r="QP88" s="175" t="str">
        <f>IF(QL88=0," ",VLOOKUP(QL88,PROTOKOL!$A:$E,5,FALSE))</f>
        <v xml:space="preserve"> </v>
      </c>
      <c r="QQ88" s="211" t="str">
        <f t="shared" si="271"/>
        <v xml:space="preserve"> </v>
      </c>
      <c r="QR88" s="175">
        <f t="shared" si="248"/>
        <v>0</v>
      </c>
      <c r="QS88" s="176" t="str">
        <f t="shared" si="249"/>
        <v xml:space="preserve"> </v>
      </c>
    </row>
    <row r="89" spans="1:461" ht="13.8">
      <c r="A89" s="172">
        <v>23</v>
      </c>
      <c r="B89" s="224">
        <v>23</v>
      </c>
      <c r="C89" s="173" t="str">
        <f>IF(E89=0," ",VLOOKUP(E89,PROTOKOL!$A:$F,6,FALSE))</f>
        <v>VAKUM TEST</v>
      </c>
      <c r="D89" s="43">
        <v>231</v>
      </c>
      <c r="E89" s="43">
        <v>4</v>
      </c>
      <c r="F89" s="43">
        <v>7.5</v>
      </c>
      <c r="G89" s="42">
        <f>IF(E89=0," ",(VLOOKUP(E89,PROTOKOL!$A$1:$E$29,2,FALSE))*F89)</f>
        <v>150</v>
      </c>
      <c r="H89" s="174">
        <f t="shared" si="146"/>
        <v>81</v>
      </c>
      <c r="I89" s="211">
        <f>IF(E89=0," ",VLOOKUP(E89,PROTOKOL!$A:$E,5,FALSE))</f>
        <v>0.44947554687499996</v>
      </c>
      <c r="J89" s="175" t="s">
        <v>133</v>
      </c>
      <c r="K89" s="176">
        <f t="shared" si="188"/>
        <v>36.407519296874995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47"/>
        <v xml:space="preserve"> </v>
      </c>
      <c r="R89" s="175" t="str">
        <f>IF(N89=0," ",VLOOKUP(N89,PROTOKOL!$A:$E,5,FALSE))</f>
        <v xml:space="preserve"> </v>
      </c>
      <c r="S89" s="211" t="str">
        <f t="shared" si="189"/>
        <v xml:space="preserve"> </v>
      </c>
      <c r="T89" s="175">
        <f t="shared" si="190"/>
        <v>0</v>
      </c>
      <c r="U89" s="176" t="str">
        <f t="shared" si="191"/>
        <v xml:space="preserve"> </v>
      </c>
      <c r="W89" s="172">
        <v>23</v>
      </c>
      <c r="X89" s="224">
        <v>23</v>
      </c>
      <c r="Y89" s="173" t="str">
        <f>IF(AA89=0," ",VLOOKUP(AA89,PROTOKOL!$A:$F,6,FALSE))</f>
        <v>SIZDIRMAZLIK TAMİR</v>
      </c>
      <c r="Z89" s="43">
        <v>120</v>
      </c>
      <c r="AA89" s="43">
        <v>12</v>
      </c>
      <c r="AB89" s="43">
        <v>7.5</v>
      </c>
      <c r="AC89" s="42">
        <f>IF(AA89=0," ",(VLOOKUP(AA89,PROTOKOL!$A$1:$E$29,2,FALSE))*AB89)</f>
        <v>78</v>
      </c>
      <c r="AD89" s="174">
        <f t="shared" si="148"/>
        <v>42</v>
      </c>
      <c r="AE89" s="211">
        <f>IF(AA89=0," ",VLOOKUP(AA89,PROTOKOL!$A:$E,5,FALSE))</f>
        <v>0.8561438988095238</v>
      </c>
      <c r="AF89" s="175" t="s">
        <v>133</v>
      </c>
      <c r="AG89" s="176">
        <f t="shared" si="192"/>
        <v>35.958043750000002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49"/>
        <v xml:space="preserve"> </v>
      </c>
      <c r="AN89" s="175" t="str">
        <f>IF(AJ89=0," ",VLOOKUP(AJ89,PROTOKOL!$A:$E,5,FALSE))</f>
        <v xml:space="preserve"> </v>
      </c>
      <c r="AO89" s="211" t="str">
        <f t="shared" si="252"/>
        <v xml:space="preserve"> </v>
      </c>
      <c r="AP89" s="175">
        <f t="shared" si="193"/>
        <v>0</v>
      </c>
      <c r="AQ89" s="176" t="str">
        <f t="shared" si="194"/>
        <v xml:space="preserve"> </v>
      </c>
      <c r="AS89" s="172">
        <v>23</v>
      </c>
      <c r="AT89" s="224">
        <v>23</v>
      </c>
      <c r="AU89" s="173" t="str">
        <f>IF(AW89=0," ",VLOOKUP(AW89,PROTOKOL!$A:$F,6,FALSE))</f>
        <v>VAKUM TEST</v>
      </c>
      <c r="AV89" s="43">
        <v>240</v>
      </c>
      <c r="AW89" s="43">
        <v>4</v>
      </c>
      <c r="AX89" s="43">
        <v>7.5</v>
      </c>
      <c r="AY89" s="42">
        <f>IF(AW89=0," ",(VLOOKUP(AW89,PROTOKOL!$A$1:$E$29,2,FALSE))*AX89)</f>
        <v>150</v>
      </c>
      <c r="AZ89" s="174">
        <f t="shared" si="150"/>
        <v>90</v>
      </c>
      <c r="BA89" s="211">
        <f>IF(AW89=0," ",VLOOKUP(AW89,PROTOKOL!$A:$E,5,FALSE))</f>
        <v>0.44947554687499996</v>
      </c>
      <c r="BB89" s="175" t="s">
        <v>133</v>
      </c>
      <c r="BC89" s="176">
        <f t="shared" si="195"/>
        <v>40.452799218749995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51"/>
        <v xml:space="preserve"> </v>
      </c>
      <c r="BJ89" s="175" t="str">
        <f>IF(BF89=0," ",VLOOKUP(BF89,PROTOKOL!$A:$E,5,FALSE))</f>
        <v xml:space="preserve"> </v>
      </c>
      <c r="BK89" s="211" t="str">
        <f t="shared" si="253"/>
        <v xml:space="preserve"> </v>
      </c>
      <c r="BL89" s="175">
        <f t="shared" si="196"/>
        <v>0</v>
      </c>
      <c r="BM89" s="176" t="str">
        <f t="shared" si="197"/>
        <v xml:space="preserve"> </v>
      </c>
      <c r="BO89" s="172">
        <v>23</v>
      </c>
      <c r="BP89" s="224">
        <v>23</v>
      </c>
      <c r="BQ89" s="173" t="str">
        <f>IF(BS89=0," ",VLOOKUP(BS89,PROTOKOL!$A:$F,6,FALSE))</f>
        <v>WNZL. LAV. VE DUV. ASMA KLZ</v>
      </c>
      <c r="BR89" s="43">
        <v>222</v>
      </c>
      <c r="BS89" s="43">
        <v>1</v>
      </c>
      <c r="BT89" s="43">
        <v>7.5</v>
      </c>
      <c r="BU89" s="42">
        <f>IF(BS89=0," ",(VLOOKUP(BS89,PROTOKOL!$A$1:$E$29,2,FALSE))*BT89)</f>
        <v>144</v>
      </c>
      <c r="BV89" s="174">
        <f t="shared" si="152"/>
        <v>78</v>
      </c>
      <c r="BW89" s="211">
        <f>IF(BS89=0," ",VLOOKUP(BS89,PROTOKOL!$A:$E,5,FALSE))</f>
        <v>0.4731321546052632</v>
      </c>
      <c r="BX89" s="175" t="s">
        <v>133</v>
      </c>
      <c r="BY89" s="176">
        <f t="shared" si="198"/>
        <v>36.904308059210528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53"/>
        <v xml:space="preserve"> </v>
      </c>
      <c r="CF89" s="175" t="str">
        <f>IF(CB89=0," ",VLOOKUP(CB89,PROTOKOL!$A:$E,5,FALSE))</f>
        <v xml:space="preserve"> </v>
      </c>
      <c r="CG89" s="211" t="str">
        <f t="shared" si="254"/>
        <v xml:space="preserve"> </v>
      </c>
      <c r="CH89" s="175">
        <f t="shared" si="199"/>
        <v>0</v>
      </c>
      <c r="CI89" s="176" t="str">
        <f t="shared" si="200"/>
        <v xml:space="preserve"> </v>
      </c>
      <c r="CK89" s="172">
        <v>23</v>
      </c>
      <c r="CL89" s="224">
        <v>23</v>
      </c>
      <c r="CM89" s="173" t="str">
        <f>IF(CO89=0," ",VLOOKUP(CO89,PROTOKOL!$A:$F,6,FALSE))</f>
        <v>DEPO ÜRÜN KONTROL</v>
      </c>
      <c r="CN89" s="43">
        <v>1</v>
      </c>
      <c r="CO89" s="43">
        <v>24</v>
      </c>
      <c r="CP89" s="43">
        <v>7.5</v>
      </c>
      <c r="CQ89" s="42">
        <f>IF(CO89=0," ",(VLOOKUP(CO89,PROTOKOL!$A$1:$E$29,2,FALSE))*CP89)</f>
        <v>0</v>
      </c>
      <c r="CR89" s="174">
        <f t="shared" si="154"/>
        <v>1</v>
      </c>
      <c r="CS89" s="211">
        <f>IF(CO89=0," ",VLOOKUP(CO89,PROTOKOL!$A:$E,5,FALSE))</f>
        <v>32.702203892228518</v>
      </c>
      <c r="CT89" s="175" t="s">
        <v>133</v>
      </c>
      <c r="CU89" s="176">
        <f>IF(CO89=0," ",(CS89*CR89))/7.5*7.5</f>
        <v>32.702203892228518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55"/>
        <v xml:space="preserve"> </v>
      </c>
      <c r="DB89" s="175" t="str">
        <f>IF(CX89=0," ",VLOOKUP(CX89,PROTOKOL!$A:$E,5,FALSE))</f>
        <v xml:space="preserve"> </v>
      </c>
      <c r="DC89" s="211" t="str">
        <f t="shared" si="255"/>
        <v xml:space="preserve"> </v>
      </c>
      <c r="DD89" s="175">
        <f t="shared" si="202"/>
        <v>0</v>
      </c>
      <c r="DE89" s="176" t="str">
        <f t="shared" si="203"/>
        <v xml:space="preserve"> </v>
      </c>
      <c r="DG89" s="172">
        <v>23</v>
      </c>
      <c r="DH89" s="224">
        <v>23</v>
      </c>
      <c r="DI89" s="173" t="str">
        <f>IF(DK89=0," ",VLOOKUP(DK89,PROTOKOL!$A:$F,6,FALSE))</f>
        <v>SIZDIRMAZLIK TAMİR</v>
      </c>
      <c r="DJ89" s="43">
        <v>120</v>
      </c>
      <c r="DK89" s="43">
        <v>12</v>
      </c>
      <c r="DL89" s="43">
        <v>7.5</v>
      </c>
      <c r="DM89" s="42">
        <f>IF(DK89=0," ",(VLOOKUP(DK89,PROTOKOL!$A$1:$E$29,2,FALSE))*DL89)</f>
        <v>78</v>
      </c>
      <c r="DN89" s="174">
        <f t="shared" si="156"/>
        <v>42</v>
      </c>
      <c r="DO89" s="211">
        <f>IF(DK89=0," ",VLOOKUP(DK89,PROTOKOL!$A:$E,5,FALSE))</f>
        <v>0.8561438988095238</v>
      </c>
      <c r="DP89" s="175" t="s">
        <v>133</v>
      </c>
      <c r="DQ89" s="176">
        <f t="shared" si="204"/>
        <v>35.958043750000002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57"/>
        <v xml:space="preserve"> </v>
      </c>
      <c r="DX89" s="175" t="str">
        <f>IF(DT89=0," ",VLOOKUP(DT89,PROTOKOL!$A:$E,5,FALSE))</f>
        <v xml:space="preserve"> </v>
      </c>
      <c r="DY89" s="211" t="str">
        <f t="shared" si="256"/>
        <v xml:space="preserve"> </v>
      </c>
      <c r="DZ89" s="175">
        <f t="shared" si="205"/>
        <v>0</v>
      </c>
      <c r="EA89" s="176" t="str">
        <f t="shared" si="206"/>
        <v xml:space="preserve"> </v>
      </c>
      <c r="EC89" s="172">
        <v>23</v>
      </c>
      <c r="ED89" s="224">
        <v>23</v>
      </c>
      <c r="EE89" s="173" t="str">
        <f>IF(EG89=0," ",VLOOKUP(EG89,PROTOKOL!$A:$F,6,FALSE))</f>
        <v>SIZDIRMAZLIK TAMİR</v>
      </c>
      <c r="EF89" s="43">
        <v>84</v>
      </c>
      <c r="EG89" s="43">
        <v>12</v>
      </c>
      <c r="EH89" s="43">
        <v>5</v>
      </c>
      <c r="EI89" s="42">
        <f>IF(EG89=0," ",(VLOOKUP(EG89,PROTOKOL!$A$1:$E$29,2,FALSE))*EH89)</f>
        <v>52</v>
      </c>
      <c r="EJ89" s="174">
        <f t="shared" si="158"/>
        <v>32</v>
      </c>
      <c r="EK89" s="211">
        <f>IF(EG89=0," ",VLOOKUP(EG89,PROTOKOL!$A:$E,5,FALSE))</f>
        <v>0.8561438988095238</v>
      </c>
      <c r="EL89" s="175" t="s">
        <v>133</v>
      </c>
      <c r="EM89" s="176">
        <f t="shared" si="207"/>
        <v>27.396604761904761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59"/>
        <v xml:space="preserve"> </v>
      </c>
      <c r="ET89" s="175" t="str">
        <f>IF(EP89=0," ",VLOOKUP(EP89,PROTOKOL!$A:$E,5,FALSE))</f>
        <v xml:space="preserve"> </v>
      </c>
      <c r="EU89" s="211" t="str">
        <f t="shared" si="257"/>
        <v xml:space="preserve"> </v>
      </c>
      <c r="EV89" s="175">
        <f t="shared" si="208"/>
        <v>0</v>
      </c>
      <c r="EW89" s="176" t="str">
        <f t="shared" si="209"/>
        <v xml:space="preserve"> </v>
      </c>
      <c r="EY89" s="172">
        <v>23</v>
      </c>
      <c r="EZ89" s="224">
        <v>23</v>
      </c>
      <c r="FA89" s="173" t="str">
        <f>IF(FC89=0," ",VLOOKUP(FC89,PROTOKOL!$A:$F,6,FALSE))</f>
        <v>PERDE KESME SULU SİST.</v>
      </c>
      <c r="FB89" s="43">
        <v>60</v>
      </c>
      <c r="FC89" s="43">
        <v>8</v>
      </c>
      <c r="FD89" s="43">
        <v>7.5</v>
      </c>
      <c r="FE89" s="42">
        <f>IF(FC89=0," ",(VLOOKUP(FC89,PROTOKOL!$A$1:$E$29,2,FALSE))*FD89)</f>
        <v>98</v>
      </c>
      <c r="FF89" s="174">
        <f t="shared" si="160"/>
        <v>-38</v>
      </c>
      <c r="FG89" s="211">
        <f>IF(FC89=0," ",VLOOKUP(FC89,PROTOKOL!$A:$E,5,FALSE))</f>
        <v>0.69150084134615386</v>
      </c>
      <c r="FH89" s="175" t="s">
        <v>133</v>
      </c>
      <c r="FI89" s="176">
        <f t="shared" si="250"/>
        <v>-26.277031971153846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61"/>
        <v xml:space="preserve"> </v>
      </c>
      <c r="FP89" s="175" t="str">
        <f>IF(FL89=0," ",VLOOKUP(FL89,PROTOKOL!$A:$E,5,FALSE))</f>
        <v xml:space="preserve"> </v>
      </c>
      <c r="FQ89" s="211" t="str">
        <f t="shared" si="258"/>
        <v xml:space="preserve"> </v>
      </c>
      <c r="FR89" s="175">
        <f t="shared" si="210"/>
        <v>0</v>
      </c>
      <c r="FS89" s="176" t="str">
        <f t="shared" si="211"/>
        <v xml:space="preserve"> </v>
      </c>
      <c r="FU89" s="172">
        <v>23</v>
      </c>
      <c r="FV89" s="224">
        <v>23</v>
      </c>
      <c r="FW89" s="173" t="str">
        <f>IF(FY89=0," ",VLOOKUP(FY89,PROTOKOL!$A:$F,6,FALSE))</f>
        <v>SIZDIRMAZLIK TAMİR</v>
      </c>
      <c r="FX89" s="43">
        <v>120</v>
      </c>
      <c r="FY89" s="43">
        <v>12</v>
      </c>
      <c r="FZ89" s="43">
        <v>7.5</v>
      </c>
      <c r="GA89" s="42">
        <f>IF(FY89=0," ",(VLOOKUP(FY89,PROTOKOL!$A$1:$E$29,2,FALSE))*FZ89)</f>
        <v>78</v>
      </c>
      <c r="GB89" s="174">
        <f t="shared" si="162"/>
        <v>42</v>
      </c>
      <c r="GC89" s="211">
        <f>IF(FY89=0," ",VLOOKUP(FY89,PROTOKOL!$A:$E,5,FALSE))</f>
        <v>0.8561438988095238</v>
      </c>
      <c r="GD89" s="175" t="s">
        <v>133</v>
      </c>
      <c r="GE89" s="176">
        <f t="shared" si="212"/>
        <v>35.958043750000002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63"/>
        <v xml:space="preserve"> </v>
      </c>
      <c r="GL89" s="175" t="str">
        <f>IF(GH89=0," ",VLOOKUP(GH89,PROTOKOL!$A:$E,5,FALSE))</f>
        <v xml:space="preserve"> </v>
      </c>
      <c r="GM89" s="211" t="str">
        <f t="shared" si="259"/>
        <v xml:space="preserve"> </v>
      </c>
      <c r="GN89" s="175">
        <f t="shared" si="213"/>
        <v>0</v>
      </c>
      <c r="GO89" s="176" t="str">
        <f t="shared" si="214"/>
        <v xml:space="preserve"> </v>
      </c>
      <c r="GQ89" s="172">
        <v>23</v>
      </c>
      <c r="GR89" s="224">
        <v>23</v>
      </c>
      <c r="GS89" s="173" t="str">
        <f>IF(GU89=0," ",VLOOKUP(GU89,PROTOKOL!$A:$F,6,FALSE))</f>
        <v>VAKUM TEST</v>
      </c>
      <c r="GT89" s="43">
        <v>45</v>
      </c>
      <c r="GU89" s="43">
        <v>4</v>
      </c>
      <c r="GV89" s="43">
        <v>1.5</v>
      </c>
      <c r="GW89" s="42">
        <f>IF(GU89=0," ",(VLOOKUP(GU89,PROTOKOL!$A$1:$E$29,2,FALSE))*GV89)</f>
        <v>30</v>
      </c>
      <c r="GX89" s="174">
        <f t="shared" si="164"/>
        <v>15</v>
      </c>
      <c r="GY89" s="211">
        <f>IF(GU89=0," ",VLOOKUP(GU89,PROTOKOL!$A:$E,5,FALSE))</f>
        <v>0.44947554687499996</v>
      </c>
      <c r="GZ89" s="175" t="s">
        <v>133</v>
      </c>
      <c r="HA89" s="176">
        <f t="shared" si="215"/>
        <v>6.7421332031249994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65"/>
        <v xml:space="preserve"> </v>
      </c>
      <c r="HH89" s="175" t="str">
        <f>IF(HD89=0," ",VLOOKUP(HD89,PROTOKOL!$A:$E,5,FALSE))</f>
        <v xml:space="preserve"> </v>
      </c>
      <c r="HI89" s="211" t="str">
        <f t="shared" si="260"/>
        <v xml:space="preserve"> </v>
      </c>
      <c r="HJ89" s="175">
        <f t="shared" si="216"/>
        <v>0</v>
      </c>
      <c r="HK89" s="176" t="str">
        <f t="shared" si="217"/>
        <v xml:space="preserve"> </v>
      </c>
      <c r="HM89" s="172">
        <v>23</v>
      </c>
      <c r="HN89" s="224">
        <v>23</v>
      </c>
      <c r="HO89" s="173" t="str">
        <f>IF(HQ89=0," ",VLOOKUP(HQ89,PROTOKOL!$A:$F,6,FALSE))</f>
        <v>VAKUM TEST</v>
      </c>
      <c r="HP89" s="43">
        <v>239</v>
      </c>
      <c r="HQ89" s="43">
        <v>4</v>
      </c>
      <c r="HR89" s="43">
        <v>7.5</v>
      </c>
      <c r="HS89" s="42">
        <f>IF(HQ89=0," ",(VLOOKUP(HQ89,PROTOKOL!$A$1:$E$29,2,FALSE))*HR89)</f>
        <v>150</v>
      </c>
      <c r="HT89" s="174">
        <f t="shared" si="166"/>
        <v>89</v>
      </c>
      <c r="HU89" s="211">
        <f>IF(HQ89=0," ",VLOOKUP(HQ89,PROTOKOL!$A:$E,5,FALSE))</f>
        <v>0.44947554687499996</v>
      </c>
      <c r="HV89" s="175" t="s">
        <v>133</v>
      </c>
      <c r="HW89" s="176">
        <f t="shared" si="218"/>
        <v>40.003323671874995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67"/>
        <v xml:space="preserve"> </v>
      </c>
      <c r="ID89" s="175" t="str">
        <f>IF(HZ89=0," ",VLOOKUP(HZ89,PROTOKOL!$A:$E,5,FALSE))</f>
        <v xml:space="preserve"> </v>
      </c>
      <c r="IE89" s="211" t="str">
        <f t="shared" si="261"/>
        <v xml:space="preserve"> </v>
      </c>
      <c r="IF89" s="175">
        <f t="shared" si="219"/>
        <v>0</v>
      </c>
      <c r="IG89" s="176" t="str">
        <f t="shared" si="220"/>
        <v xml:space="preserve"> </v>
      </c>
      <c r="II89" s="172">
        <v>23</v>
      </c>
      <c r="IJ89" s="224">
        <v>23</v>
      </c>
      <c r="IK89" s="173" t="str">
        <f>IF(IM89=0," ",VLOOKUP(IM89,PROTOKOL!$A:$F,6,FALSE))</f>
        <v>VAKUM TEST</v>
      </c>
      <c r="IL89" s="43">
        <v>80</v>
      </c>
      <c r="IM89" s="43">
        <v>4</v>
      </c>
      <c r="IN89" s="43">
        <v>2.5</v>
      </c>
      <c r="IO89" s="42">
        <f>IF(IM89=0," ",(VLOOKUP(IM89,PROTOKOL!$A$1:$E$29,2,FALSE))*IN89)</f>
        <v>50</v>
      </c>
      <c r="IP89" s="174">
        <f t="shared" si="168"/>
        <v>30</v>
      </c>
      <c r="IQ89" s="211">
        <f>IF(IM89=0," ",VLOOKUP(IM89,PROTOKOL!$A:$E,5,FALSE))</f>
        <v>0.44947554687499996</v>
      </c>
      <c r="IR89" s="175" t="s">
        <v>133</v>
      </c>
      <c r="IS89" s="176">
        <f t="shared" si="251"/>
        <v>13.484266406249999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69"/>
        <v xml:space="preserve"> </v>
      </c>
      <c r="IZ89" s="175" t="str">
        <f>IF(IV89=0," ",VLOOKUP(IV89,PROTOKOL!$A:$E,5,FALSE))</f>
        <v xml:space="preserve"> </v>
      </c>
      <c r="JA89" s="211" t="str">
        <f t="shared" si="262"/>
        <v xml:space="preserve"> </v>
      </c>
      <c r="JB89" s="175">
        <f t="shared" si="221"/>
        <v>0</v>
      </c>
      <c r="JC89" s="176" t="str">
        <f t="shared" si="222"/>
        <v xml:space="preserve"> </v>
      </c>
      <c r="JE89" s="172">
        <v>23</v>
      </c>
      <c r="JF89" s="224">
        <v>23</v>
      </c>
      <c r="JG89" s="173" t="str">
        <f>IF(JI89=0," ",VLOOKUP(JI89,PROTOKOL!$A:$F,6,FALSE))</f>
        <v>PANTOGRAF LAVABO TAŞLAMA</v>
      </c>
      <c r="JH89" s="43">
        <v>72</v>
      </c>
      <c r="JI89" s="43">
        <v>9</v>
      </c>
      <c r="JJ89" s="43">
        <v>5</v>
      </c>
      <c r="JK89" s="42">
        <f>IF(JI89=0," ",(VLOOKUP(JI89,PROTOKOL!$A$1:$E$29,2,FALSE))*JJ89)</f>
        <v>43.333333333333329</v>
      </c>
      <c r="JL89" s="174">
        <f t="shared" si="170"/>
        <v>28.666666666666671</v>
      </c>
      <c r="JM89" s="211">
        <f>IF(JI89=0," ",VLOOKUP(JI89,PROTOKOL!$A:$E,5,FALSE))</f>
        <v>1.0273726785714283</v>
      </c>
      <c r="JN89" s="175" t="s">
        <v>133</v>
      </c>
      <c r="JO89" s="176">
        <f t="shared" si="223"/>
        <v>29.451350119047618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71"/>
        <v xml:space="preserve"> </v>
      </c>
      <c r="JV89" s="175" t="str">
        <f>IF(JR89=0," ",VLOOKUP(JR89,PROTOKOL!$A:$E,5,FALSE))</f>
        <v xml:space="preserve"> </v>
      </c>
      <c r="JW89" s="211" t="str">
        <f t="shared" si="263"/>
        <v xml:space="preserve"> </v>
      </c>
      <c r="JX89" s="175">
        <f t="shared" si="224"/>
        <v>0</v>
      </c>
      <c r="JY89" s="176" t="str">
        <f t="shared" si="225"/>
        <v xml:space="preserve"> </v>
      </c>
      <c r="KA89" s="172">
        <v>23</v>
      </c>
      <c r="KB89" s="224">
        <v>23</v>
      </c>
      <c r="KC89" s="173" t="str">
        <f>IF(KE89=0," ",VLOOKUP(KE89,PROTOKOL!$A:$F,6,FALSE))</f>
        <v>VAKUM TEST</v>
      </c>
      <c r="KD89" s="43">
        <v>92</v>
      </c>
      <c r="KE89" s="43">
        <v>4</v>
      </c>
      <c r="KF89" s="43">
        <v>3</v>
      </c>
      <c r="KG89" s="42">
        <f>IF(KE89=0," ",(VLOOKUP(KE89,PROTOKOL!$A$1:$E$29,2,FALSE))*KF89)</f>
        <v>60</v>
      </c>
      <c r="KH89" s="174">
        <f t="shared" si="172"/>
        <v>32</v>
      </c>
      <c r="KI89" s="211">
        <f>IF(KE89=0," ",VLOOKUP(KE89,PROTOKOL!$A:$E,5,FALSE))</f>
        <v>0.44947554687499996</v>
      </c>
      <c r="KJ89" s="175" t="s">
        <v>133</v>
      </c>
      <c r="KK89" s="176">
        <f t="shared" si="226"/>
        <v>14.383217499999999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73"/>
        <v xml:space="preserve"> </v>
      </c>
      <c r="KR89" s="175" t="str">
        <f>IF(KN89=0," ",VLOOKUP(KN89,PROTOKOL!$A:$E,5,FALSE))</f>
        <v xml:space="preserve"> </v>
      </c>
      <c r="KS89" s="211" t="str">
        <f t="shared" si="264"/>
        <v xml:space="preserve"> </v>
      </c>
      <c r="KT89" s="175">
        <f t="shared" si="227"/>
        <v>0</v>
      </c>
      <c r="KU89" s="176" t="str">
        <f t="shared" si="228"/>
        <v xml:space="preserve"> </v>
      </c>
      <c r="KW89" s="172">
        <v>23</v>
      </c>
      <c r="KX89" s="224">
        <v>23</v>
      </c>
      <c r="KY89" s="173" t="str">
        <f>IF(LA89=0," ",VLOOKUP(LA89,PROTOKOL!$A:$F,6,FALSE))</f>
        <v>VAKUM TEST</v>
      </c>
      <c r="KZ89" s="43">
        <v>238</v>
      </c>
      <c r="LA89" s="43">
        <v>4</v>
      </c>
      <c r="LB89" s="43">
        <v>7.5</v>
      </c>
      <c r="LC89" s="42">
        <f>IF(LA89=0," ",(VLOOKUP(LA89,PROTOKOL!$A$1:$E$29,2,FALSE))*LB89)</f>
        <v>150</v>
      </c>
      <c r="LD89" s="174">
        <f t="shared" si="174"/>
        <v>88</v>
      </c>
      <c r="LE89" s="211">
        <f>IF(LA89=0," ",VLOOKUP(LA89,PROTOKOL!$A:$E,5,FALSE))</f>
        <v>0.44947554687499996</v>
      </c>
      <c r="LF89" s="175" t="s">
        <v>133</v>
      </c>
      <c r="LG89" s="176">
        <f t="shared" si="229"/>
        <v>39.553848124999995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75"/>
        <v xml:space="preserve"> </v>
      </c>
      <c r="LN89" s="175" t="str">
        <f>IF(LJ89=0," ",VLOOKUP(LJ89,PROTOKOL!$A:$E,5,FALSE))</f>
        <v xml:space="preserve"> </v>
      </c>
      <c r="LO89" s="211" t="str">
        <f t="shared" si="265"/>
        <v xml:space="preserve"> </v>
      </c>
      <c r="LP89" s="175">
        <f t="shared" si="230"/>
        <v>0</v>
      </c>
      <c r="LQ89" s="176" t="str">
        <f t="shared" si="231"/>
        <v xml:space="preserve"> </v>
      </c>
      <c r="LS89" s="172">
        <v>23</v>
      </c>
      <c r="LT89" s="224">
        <v>23</v>
      </c>
      <c r="LU89" s="173" t="str">
        <f>IF(LW89=0," ",VLOOKUP(LW89,PROTOKOL!$A:$F,6,FALSE))</f>
        <v>PANTOGRAF LAVABO TAŞLAMA</v>
      </c>
      <c r="LV89" s="43">
        <v>109</v>
      </c>
      <c r="LW89" s="43">
        <v>9</v>
      </c>
      <c r="LX89" s="43">
        <v>7.5</v>
      </c>
      <c r="LY89" s="42">
        <f>IF(LW89=0," ",(VLOOKUP(LW89,PROTOKOL!$A$1:$E$29,2,FALSE))*LX89)</f>
        <v>65</v>
      </c>
      <c r="LZ89" s="174">
        <f t="shared" si="176"/>
        <v>44</v>
      </c>
      <c r="MA89" s="211">
        <f>IF(LW89=0," ",VLOOKUP(LW89,PROTOKOL!$A:$E,5,FALSE))</f>
        <v>1.0273726785714283</v>
      </c>
      <c r="MB89" s="175" t="s">
        <v>133</v>
      </c>
      <c r="MC89" s="176">
        <f t="shared" si="232"/>
        <v>45.204397857142844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77"/>
        <v xml:space="preserve"> </v>
      </c>
      <c r="MJ89" s="175" t="str">
        <f>IF(MF89=0," ",VLOOKUP(MF89,PROTOKOL!$A:$E,5,FALSE))</f>
        <v xml:space="preserve"> </v>
      </c>
      <c r="MK89" s="211" t="str">
        <f t="shared" si="266"/>
        <v xml:space="preserve"> </v>
      </c>
      <c r="ML89" s="175">
        <f t="shared" si="233"/>
        <v>0</v>
      </c>
      <c r="MM89" s="176" t="str">
        <f t="shared" si="234"/>
        <v xml:space="preserve"> </v>
      </c>
      <c r="MO89" s="172">
        <v>23</v>
      </c>
      <c r="MP89" s="224">
        <v>23</v>
      </c>
      <c r="MQ89" s="173" t="str">
        <f>IF(MS89=0," ",VLOOKUP(MS89,PROTOKOL!$A:$F,6,FALSE))</f>
        <v>PANTOGRAF LAVABO TAŞLAMA</v>
      </c>
      <c r="MR89" s="43">
        <v>97</v>
      </c>
      <c r="MS89" s="43">
        <v>9</v>
      </c>
      <c r="MT89" s="43">
        <v>7.5</v>
      </c>
      <c r="MU89" s="42">
        <f>IF(MS89=0," ",(VLOOKUP(MS89,PROTOKOL!$A$1:$E$29,2,FALSE))*MT89)</f>
        <v>65</v>
      </c>
      <c r="MV89" s="174">
        <f t="shared" si="178"/>
        <v>32</v>
      </c>
      <c r="MW89" s="211">
        <f>IF(MS89=0," ",VLOOKUP(MS89,PROTOKOL!$A:$E,5,FALSE))</f>
        <v>1.0273726785714283</v>
      </c>
      <c r="MX89" s="175" t="s">
        <v>133</v>
      </c>
      <c r="MY89" s="176">
        <f t="shared" si="235"/>
        <v>32.875925714285707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79"/>
        <v xml:space="preserve"> </v>
      </c>
      <c r="NF89" s="175" t="str">
        <f>IF(NB89=0," ",VLOOKUP(NB89,PROTOKOL!$A:$E,5,FALSE))</f>
        <v xml:space="preserve"> </v>
      </c>
      <c r="NG89" s="211" t="str">
        <f t="shared" si="267"/>
        <v xml:space="preserve"> </v>
      </c>
      <c r="NH89" s="175">
        <f t="shared" si="236"/>
        <v>0</v>
      </c>
      <c r="NI89" s="176" t="str">
        <f t="shared" si="237"/>
        <v xml:space="preserve"> </v>
      </c>
      <c r="NK89" s="172">
        <v>23</v>
      </c>
      <c r="NL89" s="224">
        <v>23</v>
      </c>
      <c r="NM89" s="173" t="str">
        <f>IF(NO89=0," ",VLOOKUP(NO89,PROTOKOL!$A:$F,6,FALSE))</f>
        <v>WNZL. LAV. VE DUV. ASMA KLZ</v>
      </c>
      <c r="NN89" s="43">
        <v>222</v>
      </c>
      <c r="NO89" s="43">
        <v>1</v>
      </c>
      <c r="NP89" s="43">
        <v>7.5</v>
      </c>
      <c r="NQ89" s="42">
        <f>IF(NO89=0," ",(VLOOKUP(NO89,PROTOKOL!$A$1:$E$29,2,FALSE))*NP89)</f>
        <v>144</v>
      </c>
      <c r="NR89" s="174">
        <f t="shared" si="180"/>
        <v>78</v>
      </c>
      <c r="NS89" s="211">
        <f>IF(NO89=0," ",VLOOKUP(NO89,PROTOKOL!$A:$E,5,FALSE))</f>
        <v>0.4731321546052632</v>
      </c>
      <c r="NT89" s="175" t="s">
        <v>133</v>
      </c>
      <c r="NU89" s="176">
        <f t="shared" si="238"/>
        <v>36.904308059210528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81"/>
        <v xml:space="preserve"> </v>
      </c>
      <c r="OB89" s="175" t="str">
        <f>IF(NX89=0," ",VLOOKUP(NX89,PROTOKOL!$A:$E,5,FALSE))</f>
        <v xml:space="preserve"> </v>
      </c>
      <c r="OC89" s="211" t="str">
        <f t="shared" si="268"/>
        <v xml:space="preserve"> </v>
      </c>
      <c r="OD89" s="175">
        <f t="shared" si="239"/>
        <v>0</v>
      </c>
      <c r="OE89" s="176" t="str">
        <f t="shared" si="240"/>
        <v xml:space="preserve"> </v>
      </c>
      <c r="OG89" s="172">
        <v>23</v>
      </c>
      <c r="OH89" s="224">
        <v>23</v>
      </c>
      <c r="OI89" s="173" t="str">
        <f>IF(OK89=0," ",VLOOKUP(OK89,PROTOKOL!$A:$F,6,FALSE))</f>
        <v>VAKUM TEST</v>
      </c>
      <c r="OJ89" s="43">
        <v>230</v>
      </c>
      <c r="OK89" s="43">
        <v>4</v>
      </c>
      <c r="OL89" s="43">
        <v>7.5</v>
      </c>
      <c r="OM89" s="42">
        <f>IF(OK89=0," ",(VLOOKUP(OK89,PROTOKOL!$A$1:$E$29,2,FALSE))*OL89)</f>
        <v>150</v>
      </c>
      <c r="ON89" s="174">
        <f t="shared" si="182"/>
        <v>80</v>
      </c>
      <c r="OO89" s="211">
        <f>IF(OK89=0," ",VLOOKUP(OK89,PROTOKOL!$A:$E,5,FALSE))</f>
        <v>0.44947554687499996</v>
      </c>
      <c r="OP89" s="175" t="s">
        <v>133</v>
      </c>
      <c r="OQ89" s="176">
        <f t="shared" si="241"/>
        <v>35.958043749999995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83"/>
        <v xml:space="preserve"> </v>
      </c>
      <c r="OX89" s="175" t="str">
        <f>IF(OT89=0," ",VLOOKUP(OT89,PROTOKOL!$A:$E,5,FALSE))</f>
        <v xml:space="preserve"> </v>
      </c>
      <c r="OY89" s="211" t="str">
        <f t="shared" si="269"/>
        <v xml:space="preserve"> </v>
      </c>
      <c r="OZ89" s="175">
        <f t="shared" si="242"/>
        <v>0</v>
      </c>
      <c r="PA89" s="176" t="str">
        <f t="shared" si="243"/>
        <v xml:space="preserve"> </v>
      </c>
      <c r="PC89" s="172">
        <v>23</v>
      </c>
      <c r="PD89" s="224">
        <v>23</v>
      </c>
      <c r="PE89" s="173" t="str">
        <f>IF(PG89=0," ",VLOOKUP(PG89,PROTOKOL!$A:$F,6,FALSE))</f>
        <v>VAKUM TEST</v>
      </c>
      <c r="PF89" s="43">
        <v>230</v>
      </c>
      <c r="PG89" s="43">
        <v>4</v>
      </c>
      <c r="PH89" s="43">
        <v>7.5</v>
      </c>
      <c r="PI89" s="42">
        <f>IF(PG89=0," ",(VLOOKUP(PG89,PROTOKOL!$A$1:$E$29,2,FALSE))*PH89)</f>
        <v>150</v>
      </c>
      <c r="PJ89" s="174">
        <f t="shared" si="184"/>
        <v>80</v>
      </c>
      <c r="PK89" s="211">
        <f>IF(PG89=0," ",VLOOKUP(PG89,PROTOKOL!$A:$E,5,FALSE))</f>
        <v>0.44947554687499996</v>
      </c>
      <c r="PL89" s="175" t="s">
        <v>133</v>
      </c>
      <c r="PM89" s="176">
        <f t="shared" si="244"/>
        <v>35.958043749999995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85"/>
        <v xml:space="preserve"> </v>
      </c>
      <c r="PT89" s="175" t="str">
        <f>IF(PP89=0," ",VLOOKUP(PP89,PROTOKOL!$A:$E,5,FALSE))</f>
        <v xml:space="preserve"> </v>
      </c>
      <c r="PU89" s="211" t="str">
        <f t="shared" si="270"/>
        <v xml:space="preserve"> </v>
      </c>
      <c r="PV89" s="175">
        <f t="shared" si="245"/>
        <v>0</v>
      </c>
      <c r="PW89" s="176" t="str">
        <f t="shared" si="246"/>
        <v xml:space="preserve"> </v>
      </c>
      <c r="PY89" s="172">
        <v>23</v>
      </c>
      <c r="PZ89" s="224">
        <v>23</v>
      </c>
      <c r="QA89" s="173" t="str">
        <f>IF(QC89=0," ",VLOOKUP(QC89,PROTOKOL!$A:$F,6,FALSE))</f>
        <v>PANTOGRAF LAVABO TAŞLAMA</v>
      </c>
      <c r="QB89" s="43">
        <v>101</v>
      </c>
      <c r="QC89" s="43">
        <v>9</v>
      </c>
      <c r="QD89" s="43">
        <v>7.5</v>
      </c>
      <c r="QE89" s="42">
        <f>IF(QC89=0," ",(VLOOKUP(QC89,PROTOKOL!$A$1:$E$29,2,FALSE))*QD89)</f>
        <v>65</v>
      </c>
      <c r="QF89" s="174">
        <f t="shared" si="186"/>
        <v>36</v>
      </c>
      <c r="QG89" s="211">
        <f>IF(QC89=0," ",VLOOKUP(QC89,PROTOKOL!$A:$E,5,FALSE))</f>
        <v>1.0273726785714283</v>
      </c>
      <c r="QH89" s="175" t="s">
        <v>133</v>
      </c>
      <c r="QI89" s="176">
        <f t="shared" si="247"/>
        <v>36.985416428571419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187"/>
        <v xml:space="preserve"> </v>
      </c>
      <c r="QP89" s="175" t="str">
        <f>IF(QL89=0," ",VLOOKUP(QL89,PROTOKOL!$A:$E,5,FALSE))</f>
        <v xml:space="preserve"> </v>
      </c>
      <c r="QQ89" s="211" t="str">
        <f t="shared" si="271"/>
        <v xml:space="preserve"> </v>
      </c>
      <c r="QR89" s="175">
        <f t="shared" si="248"/>
        <v>0</v>
      </c>
      <c r="QS89" s="176" t="str">
        <f t="shared" si="249"/>
        <v xml:space="preserve"> </v>
      </c>
    </row>
    <row r="90" spans="1:461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46"/>
        <v xml:space="preserve"> </v>
      </c>
      <c r="I90" s="211" t="str">
        <f>IF(E90=0," ",VLOOKUP(E90,PROTOKOL!$A:$E,5,FALSE))</f>
        <v xml:space="preserve"> </v>
      </c>
      <c r="J90" s="175" t="s">
        <v>133</v>
      </c>
      <c r="K90" s="176" t="str">
        <f t="shared" si="188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47"/>
        <v xml:space="preserve"> </v>
      </c>
      <c r="R90" s="175" t="str">
        <f>IF(N90=0," ",VLOOKUP(N90,PROTOKOL!$A:$E,5,FALSE))</f>
        <v xml:space="preserve"> </v>
      </c>
      <c r="S90" s="211" t="str">
        <f t="shared" si="189"/>
        <v xml:space="preserve"> </v>
      </c>
      <c r="T90" s="175">
        <f t="shared" si="190"/>
        <v>0</v>
      </c>
      <c r="U90" s="176" t="str">
        <f t="shared" si="191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48"/>
        <v xml:space="preserve"> </v>
      </c>
      <c r="AE90" s="211" t="str">
        <f>IF(AA90=0," ",VLOOKUP(AA90,PROTOKOL!$A:$E,5,FALSE))</f>
        <v xml:space="preserve"> </v>
      </c>
      <c r="AF90" s="175" t="s">
        <v>133</v>
      </c>
      <c r="AG90" s="176" t="str">
        <f t="shared" si="192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49"/>
        <v xml:space="preserve"> </v>
      </c>
      <c r="AN90" s="175" t="str">
        <f>IF(AJ90=0," ",VLOOKUP(AJ90,PROTOKOL!$A:$E,5,FALSE))</f>
        <v xml:space="preserve"> </v>
      </c>
      <c r="AO90" s="211" t="str">
        <f t="shared" si="252"/>
        <v xml:space="preserve"> </v>
      </c>
      <c r="AP90" s="175">
        <f t="shared" si="193"/>
        <v>0</v>
      </c>
      <c r="AQ90" s="176" t="str">
        <f t="shared" si="194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50"/>
        <v xml:space="preserve"> </v>
      </c>
      <c r="BA90" s="211" t="str">
        <f>IF(AW90=0," ",VLOOKUP(AW90,PROTOKOL!$A:$E,5,FALSE))</f>
        <v xml:space="preserve"> </v>
      </c>
      <c r="BB90" s="175" t="s">
        <v>133</v>
      </c>
      <c r="BC90" s="176" t="str">
        <f t="shared" si="195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51"/>
        <v xml:space="preserve"> </v>
      </c>
      <c r="BJ90" s="175" t="str">
        <f>IF(BF90=0," ",VLOOKUP(BF90,PROTOKOL!$A:$E,5,FALSE))</f>
        <v xml:space="preserve"> </v>
      </c>
      <c r="BK90" s="211" t="str">
        <f t="shared" si="253"/>
        <v xml:space="preserve"> </v>
      </c>
      <c r="BL90" s="175">
        <f t="shared" si="196"/>
        <v>0</v>
      </c>
      <c r="BM90" s="176" t="str">
        <f t="shared" si="197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52"/>
        <v xml:space="preserve"> </v>
      </c>
      <c r="BW90" s="211" t="str">
        <f>IF(BS90=0," ",VLOOKUP(BS90,PROTOKOL!$A:$E,5,FALSE))</f>
        <v xml:space="preserve"> </v>
      </c>
      <c r="BX90" s="175" t="s">
        <v>133</v>
      </c>
      <c r="BY90" s="176" t="str">
        <f t="shared" si="198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53"/>
        <v xml:space="preserve"> </v>
      </c>
      <c r="CF90" s="175" t="str">
        <f>IF(CB90=0," ",VLOOKUP(CB90,PROTOKOL!$A:$E,5,FALSE))</f>
        <v xml:space="preserve"> </v>
      </c>
      <c r="CG90" s="211" t="str">
        <f t="shared" si="254"/>
        <v xml:space="preserve"> </v>
      </c>
      <c r="CH90" s="175">
        <f t="shared" si="199"/>
        <v>0</v>
      </c>
      <c r="CI90" s="176" t="str">
        <f t="shared" si="200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54"/>
        <v xml:space="preserve"> </v>
      </c>
      <c r="CS90" s="211" t="str">
        <f>IF(CO90=0," ",VLOOKUP(CO90,PROTOKOL!$A:$E,5,FALSE))</f>
        <v xml:space="preserve"> </v>
      </c>
      <c r="CT90" s="175" t="s">
        <v>133</v>
      </c>
      <c r="CU90" s="176" t="str">
        <f t="shared" si="201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55"/>
        <v xml:space="preserve"> </v>
      </c>
      <c r="DB90" s="175" t="str">
        <f>IF(CX90=0," ",VLOOKUP(CX90,PROTOKOL!$A:$E,5,FALSE))</f>
        <v xml:space="preserve"> </v>
      </c>
      <c r="DC90" s="211" t="str">
        <f t="shared" si="255"/>
        <v xml:space="preserve"> </v>
      </c>
      <c r="DD90" s="175">
        <f t="shared" si="202"/>
        <v>0</v>
      </c>
      <c r="DE90" s="176" t="str">
        <f t="shared" si="203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56"/>
        <v xml:space="preserve"> </v>
      </c>
      <c r="DO90" s="211" t="str">
        <f>IF(DK90=0," ",VLOOKUP(DK90,PROTOKOL!$A:$E,5,FALSE))</f>
        <v xml:space="preserve"> </v>
      </c>
      <c r="DP90" s="175" t="s">
        <v>133</v>
      </c>
      <c r="DQ90" s="176" t="str">
        <f t="shared" si="204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57"/>
        <v xml:space="preserve"> </v>
      </c>
      <c r="DX90" s="175" t="str">
        <f>IF(DT90=0," ",VLOOKUP(DT90,PROTOKOL!$A:$E,5,FALSE))</f>
        <v xml:space="preserve"> </v>
      </c>
      <c r="DY90" s="211" t="str">
        <f t="shared" si="256"/>
        <v xml:space="preserve"> </v>
      </c>
      <c r="DZ90" s="175">
        <f t="shared" si="205"/>
        <v>0</v>
      </c>
      <c r="EA90" s="176" t="str">
        <f t="shared" si="206"/>
        <v xml:space="preserve"> </v>
      </c>
      <c r="EC90" s="172">
        <v>23</v>
      </c>
      <c r="ED90" s="225"/>
      <c r="EE90" s="173" t="str">
        <f>IF(EG90=0," ",VLOOKUP(EG90,PROTOKOL!$A:$F,6,FALSE))</f>
        <v>ÜRÜN KONTROL</v>
      </c>
      <c r="EF90" s="43">
        <v>1</v>
      </c>
      <c r="EG90" s="43">
        <v>20</v>
      </c>
      <c r="EH90" s="43">
        <v>2.5</v>
      </c>
      <c r="EI90" s="42">
        <f>IF(EG90=0," ",(VLOOKUP(EG90,PROTOKOL!$A$1:$E$29,2,FALSE))*EH90)</f>
        <v>0</v>
      </c>
      <c r="EJ90" s="174">
        <f t="shared" si="158"/>
        <v>1</v>
      </c>
      <c r="EK90" s="211">
        <f>IF(EG90=0," ",VLOOKUP(EG90,PROTOKOL!$A:$E,5,FALSE))</f>
        <v>32.702203892228518</v>
      </c>
      <c r="EL90" s="175" t="s">
        <v>133</v>
      </c>
      <c r="EM90" s="176">
        <f>IF(EG90=0," ",(EK90*EJ90))/7.5*2.5</f>
        <v>10.900734630742839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59"/>
        <v xml:space="preserve"> </v>
      </c>
      <c r="ET90" s="175" t="str">
        <f>IF(EP90=0," ",VLOOKUP(EP90,PROTOKOL!$A:$E,5,FALSE))</f>
        <v xml:space="preserve"> </v>
      </c>
      <c r="EU90" s="211" t="str">
        <f t="shared" si="257"/>
        <v xml:space="preserve"> </v>
      </c>
      <c r="EV90" s="175">
        <f t="shared" si="208"/>
        <v>0</v>
      </c>
      <c r="EW90" s="176" t="str">
        <f t="shared" si="209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60"/>
        <v xml:space="preserve"> </v>
      </c>
      <c r="FG90" s="211" t="str">
        <f>IF(FC90=0," ",VLOOKUP(FC90,PROTOKOL!$A:$E,5,FALSE))</f>
        <v xml:space="preserve"> </v>
      </c>
      <c r="FH90" s="175" t="s">
        <v>133</v>
      </c>
      <c r="FI90" s="176" t="str">
        <f t="shared" si="250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61"/>
        <v xml:space="preserve"> </v>
      </c>
      <c r="FP90" s="175" t="str">
        <f>IF(FL90=0," ",VLOOKUP(FL90,PROTOKOL!$A:$E,5,FALSE))</f>
        <v xml:space="preserve"> </v>
      </c>
      <c r="FQ90" s="211" t="str">
        <f t="shared" si="258"/>
        <v xml:space="preserve"> </v>
      </c>
      <c r="FR90" s="175">
        <f t="shared" si="210"/>
        <v>0</v>
      </c>
      <c r="FS90" s="176" t="str">
        <f t="shared" si="211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62"/>
        <v xml:space="preserve"> </v>
      </c>
      <c r="GC90" s="211" t="str">
        <f>IF(FY90=0," ",VLOOKUP(FY90,PROTOKOL!$A:$E,5,FALSE))</f>
        <v xml:space="preserve"> </v>
      </c>
      <c r="GD90" s="175" t="s">
        <v>133</v>
      </c>
      <c r="GE90" s="176" t="str">
        <f t="shared" si="212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63"/>
        <v xml:space="preserve"> </v>
      </c>
      <c r="GL90" s="175" t="str">
        <f>IF(GH90=0," ",VLOOKUP(GH90,PROTOKOL!$A:$E,5,FALSE))</f>
        <v xml:space="preserve"> </v>
      </c>
      <c r="GM90" s="211" t="str">
        <f t="shared" si="259"/>
        <v xml:space="preserve"> </v>
      </c>
      <c r="GN90" s="175">
        <f t="shared" si="213"/>
        <v>0</v>
      </c>
      <c r="GO90" s="176" t="str">
        <f t="shared" si="214"/>
        <v xml:space="preserve"> </v>
      </c>
      <c r="GQ90" s="172">
        <v>23</v>
      </c>
      <c r="GR90" s="225"/>
      <c r="GS90" s="173" t="str">
        <f>IF(GU90=0," ",VLOOKUP(GU90,PROTOKOL!$A:$F,6,FALSE))</f>
        <v>WNZL. LAV. VE DUV. ASMA KLZ</v>
      </c>
      <c r="GT90" s="43">
        <v>140</v>
      </c>
      <c r="GU90" s="43">
        <v>1</v>
      </c>
      <c r="GV90" s="43">
        <v>5.5</v>
      </c>
      <c r="GW90" s="42">
        <f>IF(GU90=0," ",(VLOOKUP(GU90,PROTOKOL!$A$1:$E$29,2,FALSE))*GV90)</f>
        <v>105.6</v>
      </c>
      <c r="GX90" s="174">
        <f t="shared" si="164"/>
        <v>34.400000000000006</v>
      </c>
      <c r="GY90" s="211">
        <f>IF(GU90=0," ",VLOOKUP(GU90,PROTOKOL!$A:$E,5,FALSE))</f>
        <v>0.4731321546052632</v>
      </c>
      <c r="GZ90" s="175" t="s">
        <v>133</v>
      </c>
      <c r="HA90" s="176">
        <f t="shared" si="215"/>
        <v>16.275746118421058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65"/>
        <v xml:space="preserve"> </v>
      </c>
      <c r="HH90" s="175" t="str">
        <f>IF(HD90=0," ",VLOOKUP(HD90,PROTOKOL!$A:$E,5,FALSE))</f>
        <v xml:space="preserve"> </v>
      </c>
      <c r="HI90" s="211" t="str">
        <f t="shared" si="260"/>
        <v xml:space="preserve"> </v>
      </c>
      <c r="HJ90" s="175">
        <f t="shared" si="216"/>
        <v>0</v>
      </c>
      <c r="HK90" s="176" t="str">
        <f t="shared" si="217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66"/>
        <v xml:space="preserve"> </v>
      </c>
      <c r="HU90" s="211" t="str">
        <f>IF(HQ90=0," ",VLOOKUP(HQ90,PROTOKOL!$A:$E,5,FALSE))</f>
        <v xml:space="preserve"> </v>
      </c>
      <c r="HV90" s="175" t="s">
        <v>133</v>
      </c>
      <c r="HW90" s="176" t="str">
        <f t="shared" si="218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67"/>
        <v xml:space="preserve"> </v>
      </c>
      <c r="ID90" s="175" t="str">
        <f>IF(HZ90=0," ",VLOOKUP(HZ90,PROTOKOL!$A:$E,5,FALSE))</f>
        <v xml:space="preserve"> </v>
      </c>
      <c r="IE90" s="211" t="str">
        <f t="shared" si="261"/>
        <v xml:space="preserve"> </v>
      </c>
      <c r="IF90" s="175">
        <f t="shared" si="219"/>
        <v>0</v>
      </c>
      <c r="IG90" s="176" t="str">
        <f t="shared" si="220"/>
        <v xml:space="preserve"> </v>
      </c>
      <c r="II90" s="172">
        <v>23</v>
      </c>
      <c r="IJ90" s="225"/>
      <c r="IK90" s="173" t="str">
        <f>IF(IM90=0," ",VLOOKUP(IM90,PROTOKOL!$A:$F,6,FALSE))</f>
        <v>PERDE KESME SULU SİST.</v>
      </c>
      <c r="IL90" s="43">
        <v>80</v>
      </c>
      <c r="IM90" s="43">
        <v>8</v>
      </c>
      <c r="IN90" s="43">
        <v>4</v>
      </c>
      <c r="IO90" s="42">
        <f>IF(IM90=0," ",(VLOOKUP(IM90,PROTOKOL!$A$1:$E$29,2,FALSE))*IN90)</f>
        <v>52.266666666666666</v>
      </c>
      <c r="IP90" s="174">
        <f t="shared" si="168"/>
        <v>27.733333333333334</v>
      </c>
      <c r="IQ90" s="211">
        <f>IF(IM90=0," ",VLOOKUP(IM90,PROTOKOL!$A:$E,5,FALSE))</f>
        <v>0.69150084134615386</v>
      </c>
      <c r="IR90" s="175" t="s">
        <v>133</v>
      </c>
      <c r="IS90" s="176">
        <f t="shared" si="251"/>
        <v>19.177623333333333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69"/>
        <v xml:space="preserve"> </v>
      </c>
      <c r="IZ90" s="175" t="str">
        <f>IF(IV90=0," ",VLOOKUP(IV90,PROTOKOL!$A:$E,5,FALSE))</f>
        <v xml:space="preserve"> </v>
      </c>
      <c r="JA90" s="211" t="str">
        <f t="shared" si="262"/>
        <v xml:space="preserve"> </v>
      </c>
      <c r="JB90" s="175">
        <f t="shared" si="221"/>
        <v>0</v>
      </c>
      <c r="JC90" s="176" t="str">
        <f t="shared" si="222"/>
        <v xml:space="preserve"> </v>
      </c>
      <c r="JE90" s="172">
        <v>23</v>
      </c>
      <c r="JF90" s="225"/>
      <c r="JG90" s="173" t="str">
        <f>IF(JI90=0," ",VLOOKUP(JI90,PROTOKOL!$A:$F,6,FALSE))</f>
        <v>ÜRÜN KONTROL</v>
      </c>
      <c r="JH90" s="43">
        <v>1</v>
      </c>
      <c r="JI90" s="43">
        <v>20</v>
      </c>
      <c r="JJ90" s="43">
        <v>2.5</v>
      </c>
      <c r="JK90" s="42">
        <f>IF(JI90=0," ",(VLOOKUP(JI90,PROTOKOL!$A$1:$E$29,2,FALSE))*JJ90)</f>
        <v>0</v>
      </c>
      <c r="JL90" s="174">
        <f t="shared" si="170"/>
        <v>1</v>
      </c>
      <c r="JM90" s="211">
        <f>IF(JI90=0," ",VLOOKUP(JI90,PROTOKOL!$A:$E,5,FALSE))</f>
        <v>32.702203892228518</v>
      </c>
      <c r="JN90" s="175" t="s">
        <v>133</v>
      </c>
      <c r="JO90" s="176">
        <f>IF(JI90=0," ",(JM90*JL90))/7.5*2.5</f>
        <v>10.900734630742839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71"/>
        <v xml:space="preserve"> </v>
      </c>
      <c r="JV90" s="175" t="str">
        <f>IF(JR90=0," ",VLOOKUP(JR90,PROTOKOL!$A:$E,5,FALSE))</f>
        <v xml:space="preserve"> </v>
      </c>
      <c r="JW90" s="211" t="str">
        <f t="shared" si="263"/>
        <v xml:space="preserve"> </v>
      </c>
      <c r="JX90" s="175">
        <f t="shared" si="224"/>
        <v>0</v>
      </c>
      <c r="JY90" s="176" t="str">
        <f t="shared" si="225"/>
        <v xml:space="preserve"> </v>
      </c>
      <c r="KA90" s="172">
        <v>23</v>
      </c>
      <c r="KB90" s="225"/>
      <c r="KC90" s="173" t="str">
        <f>IF(KE90=0," ",VLOOKUP(KE90,PROTOKOL!$A:$F,6,FALSE))</f>
        <v>PERDE KESME SULU SİST.</v>
      </c>
      <c r="KD90" s="43">
        <v>72</v>
      </c>
      <c r="KE90" s="43">
        <v>8</v>
      </c>
      <c r="KF90" s="43">
        <v>3.5</v>
      </c>
      <c r="KG90" s="42">
        <f>IF(KE90=0," ",(VLOOKUP(KE90,PROTOKOL!$A$1:$E$29,2,FALSE))*KF90)</f>
        <v>45.733333333333334</v>
      </c>
      <c r="KH90" s="174">
        <f t="shared" si="172"/>
        <v>26.266666666666666</v>
      </c>
      <c r="KI90" s="211">
        <f>IF(KE90=0," ",VLOOKUP(KE90,PROTOKOL!$A:$E,5,FALSE))</f>
        <v>0.69150084134615386</v>
      </c>
      <c r="KJ90" s="175" t="s">
        <v>133</v>
      </c>
      <c r="KK90" s="176">
        <f t="shared" si="226"/>
        <v>18.163422099358975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73"/>
        <v xml:space="preserve"> </v>
      </c>
      <c r="KR90" s="175" t="str">
        <f>IF(KN90=0," ",VLOOKUP(KN90,PROTOKOL!$A:$E,5,FALSE))</f>
        <v xml:space="preserve"> </v>
      </c>
      <c r="KS90" s="211" t="str">
        <f t="shared" si="264"/>
        <v xml:space="preserve"> </v>
      </c>
      <c r="KT90" s="175">
        <f t="shared" si="227"/>
        <v>0</v>
      </c>
      <c r="KU90" s="176" t="str">
        <f t="shared" si="228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74"/>
        <v xml:space="preserve"> </v>
      </c>
      <c r="LE90" s="211" t="str">
        <f>IF(LA90=0," ",VLOOKUP(LA90,PROTOKOL!$A:$E,5,FALSE))</f>
        <v xml:space="preserve"> </v>
      </c>
      <c r="LF90" s="175" t="s">
        <v>133</v>
      </c>
      <c r="LG90" s="176" t="str">
        <f t="shared" si="229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75"/>
        <v xml:space="preserve"> </v>
      </c>
      <c r="LN90" s="175" t="str">
        <f>IF(LJ90=0," ",VLOOKUP(LJ90,PROTOKOL!$A:$E,5,FALSE))</f>
        <v xml:space="preserve"> </v>
      </c>
      <c r="LO90" s="211" t="str">
        <f t="shared" si="265"/>
        <v xml:space="preserve"> </v>
      </c>
      <c r="LP90" s="175">
        <f t="shared" si="230"/>
        <v>0</v>
      </c>
      <c r="LQ90" s="176" t="str">
        <f t="shared" si="231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76"/>
        <v xml:space="preserve"> </v>
      </c>
      <c r="MA90" s="211" t="str">
        <f>IF(LW90=0," ",VLOOKUP(LW90,PROTOKOL!$A:$E,5,FALSE))</f>
        <v xml:space="preserve"> </v>
      </c>
      <c r="MB90" s="175" t="s">
        <v>133</v>
      </c>
      <c r="MC90" s="176" t="str">
        <f t="shared" si="232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77"/>
        <v xml:space="preserve"> </v>
      </c>
      <c r="MJ90" s="175" t="str">
        <f>IF(MF90=0," ",VLOOKUP(MF90,PROTOKOL!$A:$E,5,FALSE))</f>
        <v xml:space="preserve"> </v>
      </c>
      <c r="MK90" s="211" t="str">
        <f t="shared" si="266"/>
        <v xml:space="preserve"> </v>
      </c>
      <c r="ML90" s="175">
        <f t="shared" si="233"/>
        <v>0</v>
      </c>
      <c r="MM90" s="176" t="str">
        <f t="shared" si="234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78"/>
        <v xml:space="preserve"> </v>
      </c>
      <c r="MW90" s="211" t="str">
        <f>IF(MS90=0," ",VLOOKUP(MS90,PROTOKOL!$A:$E,5,FALSE))</f>
        <v xml:space="preserve"> </v>
      </c>
      <c r="MX90" s="175" t="s">
        <v>133</v>
      </c>
      <c r="MY90" s="176" t="str">
        <f t="shared" si="235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79"/>
        <v xml:space="preserve"> </v>
      </c>
      <c r="NF90" s="175" t="str">
        <f>IF(NB90=0," ",VLOOKUP(NB90,PROTOKOL!$A:$E,5,FALSE))</f>
        <v xml:space="preserve"> </v>
      </c>
      <c r="NG90" s="211" t="str">
        <f t="shared" si="267"/>
        <v xml:space="preserve"> </v>
      </c>
      <c r="NH90" s="175">
        <f t="shared" si="236"/>
        <v>0</v>
      </c>
      <c r="NI90" s="176" t="str">
        <f t="shared" si="23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80"/>
        <v xml:space="preserve"> </v>
      </c>
      <c r="NS90" s="211" t="str">
        <f>IF(NO90=0," ",VLOOKUP(NO90,PROTOKOL!$A:$E,5,FALSE))</f>
        <v xml:space="preserve"> </v>
      </c>
      <c r="NT90" s="175" t="s">
        <v>133</v>
      </c>
      <c r="NU90" s="176" t="str">
        <f t="shared" si="23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81"/>
        <v xml:space="preserve"> </v>
      </c>
      <c r="OB90" s="175" t="str">
        <f>IF(NX90=0," ",VLOOKUP(NX90,PROTOKOL!$A:$E,5,FALSE))</f>
        <v xml:space="preserve"> </v>
      </c>
      <c r="OC90" s="211" t="str">
        <f t="shared" si="268"/>
        <v xml:space="preserve"> </v>
      </c>
      <c r="OD90" s="175">
        <f t="shared" si="239"/>
        <v>0</v>
      </c>
      <c r="OE90" s="176" t="str">
        <f t="shared" si="240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82"/>
        <v xml:space="preserve"> </v>
      </c>
      <c r="OO90" s="211" t="str">
        <f>IF(OK90=0," ",VLOOKUP(OK90,PROTOKOL!$A:$E,5,FALSE))</f>
        <v xml:space="preserve"> </v>
      </c>
      <c r="OP90" s="175" t="s">
        <v>133</v>
      </c>
      <c r="OQ90" s="176" t="str">
        <f t="shared" si="241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83"/>
        <v xml:space="preserve"> </v>
      </c>
      <c r="OX90" s="175" t="str">
        <f>IF(OT90=0," ",VLOOKUP(OT90,PROTOKOL!$A:$E,5,FALSE))</f>
        <v xml:space="preserve"> </v>
      </c>
      <c r="OY90" s="211" t="str">
        <f t="shared" si="269"/>
        <v xml:space="preserve"> </v>
      </c>
      <c r="OZ90" s="175">
        <f t="shared" si="242"/>
        <v>0</v>
      </c>
      <c r="PA90" s="176" t="str">
        <f t="shared" si="24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84"/>
        <v xml:space="preserve"> </v>
      </c>
      <c r="PK90" s="211" t="str">
        <f>IF(PG90=0," ",VLOOKUP(PG90,PROTOKOL!$A:$E,5,FALSE))</f>
        <v xml:space="preserve"> </v>
      </c>
      <c r="PL90" s="175" t="s">
        <v>133</v>
      </c>
      <c r="PM90" s="176" t="str">
        <f t="shared" si="24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85"/>
        <v xml:space="preserve"> </v>
      </c>
      <c r="PT90" s="175" t="str">
        <f>IF(PP90=0," ",VLOOKUP(PP90,PROTOKOL!$A:$E,5,FALSE))</f>
        <v xml:space="preserve"> </v>
      </c>
      <c r="PU90" s="211" t="str">
        <f t="shared" si="270"/>
        <v xml:space="preserve"> </v>
      </c>
      <c r="PV90" s="175">
        <f t="shared" si="245"/>
        <v>0</v>
      </c>
      <c r="PW90" s="176" t="str">
        <f t="shared" si="24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186"/>
        <v xml:space="preserve"> </v>
      </c>
      <c r="QG90" s="211" t="str">
        <f>IF(QC90=0," ",VLOOKUP(QC90,PROTOKOL!$A:$E,5,FALSE))</f>
        <v xml:space="preserve"> </v>
      </c>
      <c r="QH90" s="175" t="s">
        <v>133</v>
      </c>
      <c r="QI90" s="176" t="str">
        <f t="shared" si="24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187"/>
        <v xml:space="preserve"> </v>
      </c>
      <c r="QP90" s="175" t="str">
        <f>IF(QL90=0," ",VLOOKUP(QL90,PROTOKOL!$A:$E,5,FALSE))</f>
        <v xml:space="preserve"> </v>
      </c>
      <c r="QQ90" s="211" t="str">
        <f t="shared" si="271"/>
        <v xml:space="preserve"> </v>
      </c>
      <c r="QR90" s="175">
        <f t="shared" si="248"/>
        <v>0</v>
      </c>
      <c r="QS90" s="176" t="str">
        <f t="shared" si="249"/>
        <v xml:space="preserve"> </v>
      </c>
    </row>
    <row r="91" spans="1:461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46"/>
        <v xml:space="preserve"> </v>
      </c>
      <c r="I91" s="211" t="str">
        <f>IF(E91=0," ",VLOOKUP(E91,PROTOKOL!$A:$E,5,FALSE))</f>
        <v xml:space="preserve"> </v>
      </c>
      <c r="J91" s="175" t="s">
        <v>133</v>
      </c>
      <c r="K91" s="176" t="str">
        <f t="shared" si="188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47"/>
        <v xml:space="preserve"> </v>
      </c>
      <c r="R91" s="175" t="str">
        <f>IF(N91=0," ",VLOOKUP(N91,PROTOKOL!$A:$E,5,FALSE))</f>
        <v xml:space="preserve"> </v>
      </c>
      <c r="S91" s="211" t="str">
        <f t="shared" si="189"/>
        <v xml:space="preserve"> </v>
      </c>
      <c r="T91" s="175">
        <f t="shared" si="190"/>
        <v>0</v>
      </c>
      <c r="U91" s="176" t="str">
        <f t="shared" si="191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48"/>
        <v xml:space="preserve"> </v>
      </c>
      <c r="AE91" s="211" t="str">
        <f>IF(AA91=0," ",VLOOKUP(AA91,PROTOKOL!$A:$E,5,FALSE))</f>
        <v xml:space="preserve"> </v>
      </c>
      <c r="AF91" s="175" t="s">
        <v>133</v>
      </c>
      <c r="AG91" s="176" t="str">
        <f t="shared" si="192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49"/>
        <v xml:space="preserve"> </v>
      </c>
      <c r="AN91" s="175" t="str">
        <f>IF(AJ91=0," ",VLOOKUP(AJ91,PROTOKOL!$A:$E,5,FALSE))</f>
        <v xml:space="preserve"> </v>
      </c>
      <c r="AO91" s="211" t="str">
        <f t="shared" si="252"/>
        <v xml:space="preserve"> </v>
      </c>
      <c r="AP91" s="175">
        <f t="shared" si="193"/>
        <v>0</v>
      </c>
      <c r="AQ91" s="176" t="str">
        <f t="shared" si="194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50"/>
        <v xml:space="preserve"> </v>
      </c>
      <c r="BA91" s="211" t="str">
        <f>IF(AW91=0," ",VLOOKUP(AW91,PROTOKOL!$A:$E,5,FALSE))</f>
        <v xml:space="preserve"> </v>
      </c>
      <c r="BB91" s="175" t="s">
        <v>133</v>
      </c>
      <c r="BC91" s="176" t="str">
        <f t="shared" si="195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51"/>
        <v xml:space="preserve"> </v>
      </c>
      <c r="BJ91" s="175" t="str">
        <f>IF(BF91=0," ",VLOOKUP(BF91,PROTOKOL!$A:$E,5,FALSE))</f>
        <v xml:space="preserve"> </v>
      </c>
      <c r="BK91" s="211" t="str">
        <f t="shared" si="253"/>
        <v xml:space="preserve"> </v>
      </c>
      <c r="BL91" s="175">
        <f t="shared" si="196"/>
        <v>0</v>
      </c>
      <c r="BM91" s="176" t="str">
        <f t="shared" si="197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52"/>
        <v xml:space="preserve"> </v>
      </c>
      <c r="BW91" s="211" t="str">
        <f>IF(BS91=0," ",VLOOKUP(BS91,PROTOKOL!$A:$E,5,FALSE))</f>
        <v xml:space="preserve"> </v>
      </c>
      <c r="BX91" s="175" t="s">
        <v>133</v>
      </c>
      <c r="BY91" s="176" t="str">
        <f t="shared" si="198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53"/>
        <v xml:space="preserve"> </v>
      </c>
      <c r="CF91" s="175" t="str">
        <f>IF(CB91=0," ",VLOOKUP(CB91,PROTOKOL!$A:$E,5,FALSE))</f>
        <v xml:space="preserve"> </v>
      </c>
      <c r="CG91" s="211" t="str">
        <f t="shared" si="254"/>
        <v xml:space="preserve"> </v>
      </c>
      <c r="CH91" s="175">
        <f t="shared" si="199"/>
        <v>0</v>
      </c>
      <c r="CI91" s="176" t="str">
        <f t="shared" si="200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54"/>
        <v xml:space="preserve"> </v>
      </c>
      <c r="CS91" s="211" t="str">
        <f>IF(CO91=0," ",VLOOKUP(CO91,PROTOKOL!$A:$E,5,FALSE))</f>
        <v xml:space="preserve"> </v>
      </c>
      <c r="CT91" s="175" t="s">
        <v>133</v>
      </c>
      <c r="CU91" s="176" t="str">
        <f t="shared" si="201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55"/>
        <v xml:space="preserve"> </v>
      </c>
      <c r="DB91" s="175" t="str">
        <f>IF(CX91=0," ",VLOOKUP(CX91,PROTOKOL!$A:$E,5,FALSE))</f>
        <v xml:space="preserve"> </v>
      </c>
      <c r="DC91" s="211" t="str">
        <f t="shared" si="255"/>
        <v xml:space="preserve"> </v>
      </c>
      <c r="DD91" s="175">
        <f t="shared" si="202"/>
        <v>0</v>
      </c>
      <c r="DE91" s="176" t="str">
        <f t="shared" si="203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56"/>
        <v xml:space="preserve"> </v>
      </c>
      <c r="DO91" s="211" t="str">
        <f>IF(DK91=0," ",VLOOKUP(DK91,PROTOKOL!$A:$E,5,FALSE))</f>
        <v xml:space="preserve"> </v>
      </c>
      <c r="DP91" s="175" t="s">
        <v>133</v>
      </c>
      <c r="DQ91" s="176" t="str">
        <f t="shared" si="204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57"/>
        <v xml:space="preserve"> </v>
      </c>
      <c r="DX91" s="175" t="str">
        <f>IF(DT91=0," ",VLOOKUP(DT91,PROTOKOL!$A:$E,5,FALSE))</f>
        <v xml:space="preserve"> </v>
      </c>
      <c r="DY91" s="211" t="str">
        <f t="shared" si="256"/>
        <v xml:space="preserve"> </v>
      </c>
      <c r="DZ91" s="175">
        <f t="shared" si="205"/>
        <v>0</v>
      </c>
      <c r="EA91" s="176" t="str">
        <f t="shared" si="206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58"/>
        <v xml:space="preserve"> </v>
      </c>
      <c r="EK91" s="211" t="str">
        <f>IF(EG91=0," ",VLOOKUP(EG91,PROTOKOL!$A:$E,5,FALSE))</f>
        <v xml:space="preserve"> </v>
      </c>
      <c r="EL91" s="175" t="s">
        <v>133</v>
      </c>
      <c r="EM91" s="176" t="str">
        <f t="shared" si="207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59"/>
        <v xml:space="preserve"> </v>
      </c>
      <c r="ET91" s="175" t="str">
        <f>IF(EP91=0," ",VLOOKUP(EP91,PROTOKOL!$A:$E,5,FALSE))</f>
        <v xml:space="preserve"> </v>
      </c>
      <c r="EU91" s="211" t="str">
        <f t="shared" si="257"/>
        <v xml:space="preserve"> </v>
      </c>
      <c r="EV91" s="175">
        <f t="shared" si="208"/>
        <v>0</v>
      </c>
      <c r="EW91" s="176" t="str">
        <f t="shared" si="209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60"/>
        <v xml:space="preserve"> </v>
      </c>
      <c r="FG91" s="211" t="str">
        <f>IF(FC91=0," ",VLOOKUP(FC91,PROTOKOL!$A:$E,5,FALSE))</f>
        <v xml:space="preserve"> </v>
      </c>
      <c r="FH91" s="175" t="s">
        <v>133</v>
      </c>
      <c r="FI91" s="176" t="str">
        <f t="shared" si="250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61"/>
        <v xml:space="preserve"> </v>
      </c>
      <c r="FP91" s="175" t="str">
        <f>IF(FL91=0," ",VLOOKUP(FL91,PROTOKOL!$A:$E,5,FALSE))</f>
        <v xml:space="preserve"> </v>
      </c>
      <c r="FQ91" s="211" t="str">
        <f t="shared" si="258"/>
        <v xml:space="preserve"> </v>
      </c>
      <c r="FR91" s="175">
        <f t="shared" si="210"/>
        <v>0</v>
      </c>
      <c r="FS91" s="176" t="str">
        <f t="shared" si="211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62"/>
        <v xml:space="preserve"> </v>
      </c>
      <c r="GC91" s="211" t="str">
        <f>IF(FY91=0," ",VLOOKUP(FY91,PROTOKOL!$A:$E,5,FALSE))</f>
        <v xml:space="preserve"> </v>
      </c>
      <c r="GD91" s="175" t="s">
        <v>133</v>
      </c>
      <c r="GE91" s="176" t="str">
        <f t="shared" si="212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63"/>
        <v xml:space="preserve"> </v>
      </c>
      <c r="GL91" s="175" t="str">
        <f>IF(GH91=0," ",VLOOKUP(GH91,PROTOKOL!$A:$E,5,FALSE))</f>
        <v xml:space="preserve"> </v>
      </c>
      <c r="GM91" s="211" t="str">
        <f t="shared" si="259"/>
        <v xml:space="preserve"> </v>
      </c>
      <c r="GN91" s="175">
        <f t="shared" si="213"/>
        <v>0</v>
      </c>
      <c r="GO91" s="176" t="str">
        <f t="shared" si="214"/>
        <v xml:space="preserve"> </v>
      </c>
      <c r="GQ91" s="172">
        <v>23</v>
      </c>
      <c r="GR91" s="226"/>
      <c r="GS91" s="173" t="str">
        <f>IF(GU91=0," ",VLOOKUP(GU91,PROTOKOL!$A:$F,6,FALSE))</f>
        <v>ÜRÜN KONTROL</v>
      </c>
      <c r="GT91" s="43">
        <v>1</v>
      </c>
      <c r="GU91" s="43">
        <v>20</v>
      </c>
      <c r="GV91" s="43">
        <v>0.5</v>
      </c>
      <c r="GW91" s="42">
        <f>IF(GU91=0," ",(VLOOKUP(GU91,PROTOKOL!$A$1:$E$29,2,FALSE))*GV91)</f>
        <v>0</v>
      </c>
      <c r="GX91" s="174">
        <f t="shared" si="164"/>
        <v>1</v>
      </c>
      <c r="GY91" s="211">
        <f>IF(GU91=0," ",VLOOKUP(GU91,PROTOKOL!$A:$E,5,FALSE))</f>
        <v>32.702203892228518</v>
      </c>
      <c r="GZ91" s="175" t="s">
        <v>133</v>
      </c>
      <c r="HA91" s="176">
        <f>IF(GU91=0," ",(GY91*GX91))/7.5*0.5</f>
        <v>2.1801469261485678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65"/>
        <v xml:space="preserve"> </v>
      </c>
      <c r="HH91" s="175" t="str">
        <f>IF(HD91=0," ",VLOOKUP(HD91,PROTOKOL!$A:$E,5,FALSE))</f>
        <v xml:space="preserve"> </v>
      </c>
      <c r="HI91" s="211" t="str">
        <f t="shared" si="260"/>
        <v xml:space="preserve"> </v>
      </c>
      <c r="HJ91" s="175">
        <f t="shared" si="216"/>
        <v>0</v>
      </c>
      <c r="HK91" s="176" t="str">
        <f t="shared" si="217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66"/>
        <v xml:space="preserve"> </v>
      </c>
      <c r="HU91" s="211" t="str">
        <f>IF(HQ91=0," ",VLOOKUP(HQ91,PROTOKOL!$A:$E,5,FALSE))</f>
        <v xml:space="preserve"> </v>
      </c>
      <c r="HV91" s="175" t="s">
        <v>133</v>
      </c>
      <c r="HW91" s="176" t="str">
        <f t="shared" si="218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67"/>
        <v xml:space="preserve"> </v>
      </c>
      <c r="ID91" s="175" t="str">
        <f>IF(HZ91=0," ",VLOOKUP(HZ91,PROTOKOL!$A:$E,5,FALSE))</f>
        <v xml:space="preserve"> </v>
      </c>
      <c r="IE91" s="211" t="str">
        <f t="shared" si="261"/>
        <v xml:space="preserve"> </v>
      </c>
      <c r="IF91" s="175">
        <f t="shared" si="219"/>
        <v>0</v>
      </c>
      <c r="IG91" s="176" t="str">
        <f t="shared" si="220"/>
        <v xml:space="preserve"> </v>
      </c>
      <c r="II91" s="172">
        <v>23</v>
      </c>
      <c r="IJ91" s="226"/>
      <c r="IK91" s="173" t="str">
        <f>IF(IM91=0," ",VLOOKUP(IM91,PROTOKOL!$A:$F,6,FALSE))</f>
        <v>KOKU TESTİ</v>
      </c>
      <c r="IL91" s="43">
        <v>1</v>
      </c>
      <c r="IM91" s="43">
        <v>17</v>
      </c>
      <c r="IN91" s="43">
        <v>1</v>
      </c>
      <c r="IO91" s="42">
        <f>IF(IM91=0," ",(VLOOKUP(IM91,PROTOKOL!$A$1:$E$29,2,FALSE))*IN91)</f>
        <v>0</v>
      </c>
      <c r="IP91" s="174">
        <f t="shared" si="168"/>
        <v>1</v>
      </c>
      <c r="IQ91" s="211">
        <f>IF(IM91=0," ",VLOOKUP(IM91,PROTOKOL!$A:$E,5,FALSE))</f>
        <v>36.335782102476131</v>
      </c>
      <c r="IR91" s="175" t="s">
        <v>133</v>
      </c>
      <c r="IS91" s="176">
        <f>IF(IM91=0," ",(IQ91*IP91))/7.5*1</f>
        <v>4.8447709469968174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69"/>
        <v xml:space="preserve"> </v>
      </c>
      <c r="IZ91" s="175" t="str">
        <f>IF(IV91=0," ",VLOOKUP(IV91,PROTOKOL!$A:$E,5,FALSE))</f>
        <v xml:space="preserve"> </v>
      </c>
      <c r="JA91" s="211" t="str">
        <f t="shared" si="262"/>
        <v xml:space="preserve"> </v>
      </c>
      <c r="JB91" s="175">
        <f t="shared" si="221"/>
        <v>0</v>
      </c>
      <c r="JC91" s="176" t="str">
        <f t="shared" si="222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70"/>
        <v xml:space="preserve"> </v>
      </c>
      <c r="JM91" s="211" t="str">
        <f>IF(JI91=0," ",VLOOKUP(JI91,PROTOKOL!$A:$E,5,FALSE))</f>
        <v xml:space="preserve"> </v>
      </c>
      <c r="JN91" s="175" t="s">
        <v>133</v>
      </c>
      <c r="JO91" s="176" t="str">
        <f t="shared" si="223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71"/>
        <v xml:space="preserve"> </v>
      </c>
      <c r="JV91" s="175" t="str">
        <f>IF(JR91=0," ",VLOOKUP(JR91,PROTOKOL!$A:$E,5,FALSE))</f>
        <v xml:space="preserve"> </v>
      </c>
      <c r="JW91" s="211" t="str">
        <f t="shared" si="263"/>
        <v xml:space="preserve"> </v>
      </c>
      <c r="JX91" s="175">
        <f t="shared" si="224"/>
        <v>0</v>
      </c>
      <c r="JY91" s="176" t="str">
        <f t="shared" si="225"/>
        <v xml:space="preserve"> </v>
      </c>
      <c r="KA91" s="172">
        <v>23</v>
      </c>
      <c r="KB91" s="226"/>
      <c r="KC91" s="173" t="str">
        <f>IF(KE91=0," ",VLOOKUP(KE91,PROTOKOL!$A:$F,6,FALSE))</f>
        <v>KOKU TESTİ</v>
      </c>
      <c r="KD91" s="43">
        <v>1</v>
      </c>
      <c r="KE91" s="43">
        <v>17</v>
      </c>
      <c r="KF91" s="43">
        <v>1</v>
      </c>
      <c r="KG91" s="42">
        <f>IF(KE91=0," ",(VLOOKUP(KE91,PROTOKOL!$A$1:$E$29,2,FALSE))*KF91)</f>
        <v>0</v>
      </c>
      <c r="KH91" s="174">
        <f t="shared" si="172"/>
        <v>1</v>
      </c>
      <c r="KI91" s="211">
        <f>IF(KE91=0," ",VLOOKUP(KE91,PROTOKOL!$A:$E,5,FALSE))</f>
        <v>36.335782102476131</v>
      </c>
      <c r="KJ91" s="175" t="s">
        <v>133</v>
      </c>
      <c r="KK91" s="176">
        <f>IF(KE91=0," ",(KI91*KH91))/7.5*1</f>
        <v>4.8447709469968174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73"/>
        <v xml:space="preserve"> </v>
      </c>
      <c r="KR91" s="175" t="str">
        <f>IF(KN91=0," ",VLOOKUP(KN91,PROTOKOL!$A:$E,5,FALSE))</f>
        <v xml:space="preserve"> </v>
      </c>
      <c r="KS91" s="211" t="str">
        <f t="shared" si="264"/>
        <v xml:space="preserve"> </v>
      </c>
      <c r="KT91" s="175">
        <f t="shared" si="227"/>
        <v>0</v>
      </c>
      <c r="KU91" s="176" t="str">
        <f t="shared" si="228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74"/>
        <v xml:space="preserve"> </v>
      </c>
      <c r="LE91" s="211" t="str">
        <f>IF(LA91=0," ",VLOOKUP(LA91,PROTOKOL!$A:$E,5,FALSE))</f>
        <v xml:space="preserve"> </v>
      </c>
      <c r="LF91" s="175" t="s">
        <v>133</v>
      </c>
      <c r="LG91" s="176" t="str">
        <f t="shared" si="229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75"/>
        <v xml:space="preserve"> </v>
      </c>
      <c r="LN91" s="175" t="str">
        <f>IF(LJ91=0," ",VLOOKUP(LJ91,PROTOKOL!$A:$E,5,FALSE))</f>
        <v xml:space="preserve"> </v>
      </c>
      <c r="LO91" s="211" t="str">
        <f t="shared" si="265"/>
        <v xml:space="preserve"> </v>
      </c>
      <c r="LP91" s="175">
        <f t="shared" si="230"/>
        <v>0</v>
      </c>
      <c r="LQ91" s="176" t="str">
        <f t="shared" si="231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76"/>
        <v xml:space="preserve"> </v>
      </c>
      <c r="MA91" s="211" t="str">
        <f>IF(LW91=0," ",VLOOKUP(LW91,PROTOKOL!$A:$E,5,FALSE))</f>
        <v xml:space="preserve"> </v>
      </c>
      <c r="MB91" s="175" t="s">
        <v>133</v>
      </c>
      <c r="MC91" s="176" t="str">
        <f t="shared" si="232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77"/>
        <v xml:space="preserve"> </v>
      </c>
      <c r="MJ91" s="175" t="str">
        <f>IF(MF91=0," ",VLOOKUP(MF91,PROTOKOL!$A:$E,5,FALSE))</f>
        <v xml:space="preserve"> </v>
      </c>
      <c r="MK91" s="211" t="str">
        <f t="shared" si="266"/>
        <v xml:space="preserve"> </v>
      </c>
      <c r="ML91" s="175">
        <f t="shared" si="233"/>
        <v>0</v>
      </c>
      <c r="MM91" s="176" t="str">
        <f t="shared" si="234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78"/>
        <v xml:space="preserve"> </v>
      </c>
      <c r="MW91" s="211" t="str">
        <f>IF(MS91=0," ",VLOOKUP(MS91,PROTOKOL!$A:$E,5,FALSE))</f>
        <v xml:space="preserve"> </v>
      </c>
      <c r="MX91" s="175" t="s">
        <v>133</v>
      </c>
      <c r="MY91" s="176" t="str">
        <f t="shared" si="235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79"/>
        <v xml:space="preserve"> </v>
      </c>
      <c r="NF91" s="175" t="str">
        <f>IF(NB91=0," ",VLOOKUP(NB91,PROTOKOL!$A:$E,5,FALSE))</f>
        <v xml:space="preserve"> </v>
      </c>
      <c r="NG91" s="211" t="str">
        <f t="shared" si="267"/>
        <v xml:space="preserve"> </v>
      </c>
      <c r="NH91" s="175">
        <f t="shared" si="236"/>
        <v>0</v>
      </c>
      <c r="NI91" s="176" t="str">
        <f t="shared" si="23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80"/>
        <v xml:space="preserve"> </v>
      </c>
      <c r="NS91" s="211" t="str">
        <f>IF(NO91=0," ",VLOOKUP(NO91,PROTOKOL!$A:$E,5,FALSE))</f>
        <v xml:space="preserve"> </v>
      </c>
      <c r="NT91" s="175" t="s">
        <v>133</v>
      </c>
      <c r="NU91" s="176" t="str">
        <f t="shared" si="23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81"/>
        <v xml:space="preserve"> </v>
      </c>
      <c r="OB91" s="175" t="str">
        <f>IF(NX91=0," ",VLOOKUP(NX91,PROTOKOL!$A:$E,5,FALSE))</f>
        <v xml:space="preserve"> </v>
      </c>
      <c r="OC91" s="211" t="str">
        <f t="shared" si="268"/>
        <v xml:space="preserve"> </v>
      </c>
      <c r="OD91" s="175">
        <f t="shared" si="239"/>
        <v>0</v>
      </c>
      <c r="OE91" s="176" t="str">
        <f t="shared" si="24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82"/>
        <v xml:space="preserve"> </v>
      </c>
      <c r="OO91" s="211" t="str">
        <f>IF(OK91=0," ",VLOOKUP(OK91,PROTOKOL!$A:$E,5,FALSE))</f>
        <v xml:space="preserve"> </v>
      </c>
      <c r="OP91" s="175" t="s">
        <v>133</v>
      </c>
      <c r="OQ91" s="176" t="str">
        <f t="shared" si="24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83"/>
        <v xml:space="preserve"> </v>
      </c>
      <c r="OX91" s="175" t="str">
        <f>IF(OT91=0," ",VLOOKUP(OT91,PROTOKOL!$A:$E,5,FALSE))</f>
        <v xml:space="preserve"> </v>
      </c>
      <c r="OY91" s="211" t="str">
        <f t="shared" si="269"/>
        <v xml:space="preserve"> </v>
      </c>
      <c r="OZ91" s="175">
        <f t="shared" si="242"/>
        <v>0</v>
      </c>
      <c r="PA91" s="176" t="str">
        <f t="shared" si="24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84"/>
        <v xml:space="preserve"> </v>
      </c>
      <c r="PK91" s="211" t="str">
        <f>IF(PG91=0," ",VLOOKUP(PG91,PROTOKOL!$A:$E,5,FALSE))</f>
        <v xml:space="preserve"> </v>
      </c>
      <c r="PL91" s="175" t="s">
        <v>133</v>
      </c>
      <c r="PM91" s="176" t="str">
        <f t="shared" si="24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85"/>
        <v xml:space="preserve"> </v>
      </c>
      <c r="PT91" s="175" t="str">
        <f>IF(PP91=0," ",VLOOKUP(PP91,PROTOKOL!$A:$E,5,FALSE))</f>
        <v xml:space="preserve"> </v>
      </c>
      <c r="PU91" s="211" t="str">
        <f t="shared" si="270"/>
        <v xml:space="preserve"> </v>
      </c>
      <c r="PV91" s="175">
        <f t="shared" si="245"/>
        <v>0</v>
      </c>
      <c r="PW91" s="176" t="str">
        <f t="shared" si="24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186"/>
        <v xml:space="preserve"> </v>
      </c>
      <c r="QG91" s="211" t="str">
        <f>IF(QC91=0," ",VLOOKUP(QC91,PROTOKOL!$A:$E,5,FALSE))</f>
        <v xml:space="preserve"> </v>
      </c>
      <c r="QH91" s="175" t="s">
        <v>133</v>
      </c>
      <c r="QI91" s="176" t="str">
        <f t="shared" si="24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187"/>
        <v xml:space="preserve"> </v>
      </c>
      <c r="QP91" s="175" t="str">
        <f>IF(QL91=0," ",VLOOKUP(QL91,PROTOKOL!$A:$E,5,FALSE))</f>
        <v xml:space="preserve"> </v>
      </c>
      <c r="QQ91" s="211" t="str">
        <f t="shared" si="271"/>
        <v xml:space="preserve"> </v>
      </c>
      <c r="QR91" s="175">
        <f t="shared" si="248"/>
        <v>0</v>
      </c>
      <c r="QS91" s="176" t="str">
        <f t="shared" si="249"/>
        <v xml:space="preserve"> </v>
      </c>
    </row>
    <row r="92" spans="1:461" ht="13.8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46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188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47"/>
        <v xml:space="preserve"> </v>
      </c>
      <c r="R92" s="175" t="str">
        <f>IF(N92=0," ",VLOOKUP(N92,PROTOKOL!$A:$E,5,FALSE))</f>
        <v xml:space="preserve"> </v>
      </c>
      <c r="S92" s="211" t="str">
        <f t="shared" si="189"/>
        <v xml:space="preserve"> </v>
      </c>
      <c r="T92" s="175">
        <f t="shared" si="190"/>
        <v>0</v>
      </c>
      <c r="U92" s="176" t="str">
        <f t="shared" si="191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48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192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49"/>
        <v xml:space="preserve"> </v>
      </c>
      <c r="AN92" s="175" t="str">
        <f>IF(AJ92=0," ",VLOOKUP(AJ92,PROTOKOL!$A:$E,5,FALSE))</f>
        <v xml:space="preserve"> </v>
      </c>
      <c r="AO92" s="211" t="str">
        <f t="shared" si="252"/>
        <v xml:space="preserve"> </v>
      </c>
      <c r="AP92" s="175">
        <f t="shared" si="193"/>
        <v>0</v>
      </c>
      <c r="AQ92" s="176" t="str">
        <f t="shared" si="194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50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195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51"/>
        <v xml:space="preserve"> </v>
      </c>
      <c r="BJ92" s="175" t="str">
        <f>IF(BF92=0," ",VLOOKUP(BF92,PROTOKOL!$A:$E,5,FALSE))</f>
        <v xml:space="preserve"> </v>
      </c>
      <c r="BK92" s="211" t="str">
        <f t="shared" si="253"/>
        <v xml:space="preserve"> </v>
      </c>
      <c r="BL92" s="175">
        <f t="shared" si="196"/>
        <v>0</v>
      </c>
      <c r="BM92" s="176" t="str">
        <f t="shared" si="197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52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198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53"/>
        <v xml:space="preserve"> </v>
      </c>
      <c r="CF92" s="175" t="str">
        <f>IF(CB92=0," ",VLOOKUP(CB92,PROTOKOL!$A:$E,5,FALSE))</f>
        <v xml:space="preserve"> </v>
      </c>
      <c r="CG92" s="211" t="str">
        <f t="shared" si="254"/>
        <v xml:space="preserve"> </v>
      </c>
      <c r="CH92" s="175">
        <f t="shared" si="199"/>
        <v>0</v>
      </c>
      <c r="CI92" s="176" t="str">
        <f t="shared" si="200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54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01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55"/>
        <v xml:space="preserve"> </v>
      </c>
      <c r="DB92" s="175" t="str">
        <f>IF(CX92=0," ",VLOOKUP(CX92,PROTOKOL!$A:$E,5,FALSE))</f>
        <v xml:space="preserve"> </v>
      </c>
      <c r="DC92" s="211" t="str">
        <f t="shared" si="255"/>
        <v xml:space="preserve"> </v>
      </c>
      <c r="DD92" s="175">
        <f t="shared" si="202"/>
        <v>0</v>
      </c>
      <c r="DE92" s="176" t="str">
        <f t="shared" si="203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56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04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57"/>
        <v xml:space="preserve"> </v>
      </c>
      <c r="DX92" s="175" t="str">
        <f>IF(DT92=0," ",VLOOKUP(DT92,PROTOKOL!$A:$E,5,FALSE))</f>
        <v xml:space="preserve"> </v>
      </c>
      <c r="DY92" s="211" t="str">
        <f t="shared" si="256"/>
        <v xml:space="preserve"> </v>
      </c>
      <c r="DZ92" s="175">
        <f t="shared" si="205"/>
        <v>0</v>
      </c>
      <c r="EA92" s="176" t="str">
        <f t="shared" si="206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58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07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59"/>
        <v xml:space="preserve"> </v>
      </c>
      <c r="ET92" s="175" t="str">
        <f>IF(EP92=0," ",VLOOKUP(EP92,PROTOKOL!$A:$E,5,FALSE))</f>
        <v xml:space="preserve"> </v>
      </c>
      <c r="EU92" s="211" t="str">
        <f t="shared" si="257"/>
        <v xml:space="preserve"> </v>
      </c>
      <c r="EV92" s="175">
        <f t="shared" si="208"/>
        <v>0</v>
      </c>
      <c r="EW92" s="176" t="str">
        <f t="shared" si="209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60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50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61"/>
        <v xml:space="preserve"> </v>
      </c>
      <c r="FP92" s="175" t="str">
        <f>IF(FL92=0," ",VLOOKUP(FL92,PROTOKOL!$A:$E,5,FALSE))</f>
        <v xml:space="preserve"> </v>
      </c>
      <c r="FQ92" s="211" t="str">
        <f t="shared" si="258"/>
        <v xml:space="preserve"> </v>
      </c>
      <c r="FR92" s="175">
        <f t="shared" si="210"/>
        <v>0</v>
      </c>
      <c r="FS92" s="176" t="str">
        <f t="shared" si="211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62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12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63"/>
        <v xml:space="preserve"> </v>
      </c>
      <c r="GL92" s="175" t="str">
        <f>IF(GH92=0," ",VLOOKUP(GH92,PROTOKOL!$A:$E,5,FALSE))</f>
        <v xml:space="preserve"> </v>
      </c>
      <c r="GM92" s="211" t="str">
        <f t="shared" si="259"/>
        <v xml:space="preserve"> </v>
      </c>
      <c r="GN92" s="175">
        <f t="shared" si="213"/>
        <v>0</v>
      </c>
      <c r="GO92" s="176" t="str">
        <f t="shared" si="214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64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15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65"/>
        <v xml:space="preserve"> </v>
      </c>
      <c r="HH92" s="175" t="str">
        <f>IF(HD92=0," ",VLOOKUP(HD92,PROTOKOL!$A:$E,5,FALSE))</f>
        <v xml:space="preserve"> </v>
      </c>
      <c r="HI92" s="211" t="str">
        <f t="shared" si="260"/>
        <v xml:space="preserve"> </v>
      </c>
      <c r="HJ92" s="175">
        <f t="shared" si="216"/>
        <v>0</v>
      </c>
      <c r="HK92" s="176" t="str">
        <f t="shared" si="217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66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18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67"/>
        <v xml:space="preserve"> </v>
      </c>
      <c r="ID92" s="175" t="str">
        <f>IF(HZ92=0," ",VLOOKUP(HZ92,PROTOKOL!$A:$E,5,FALSE))</f>
        <v xml:space="preserve"> </v>
      </c>
      <c r="IE92" s="211" t="str">
        <f t="shared" si="261"/>
        <v xml:space="preserve"> </v>
      </c>
      <c r="IF92" s="175">
        <f t="shared" si="219"/>
        <v>0</v>
      </c>
      <c r="IG92" s="176" t="str">
        <f t="shared" si="220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68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51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69"/>
        <v xml:space="preserve"> </v>
      </c>
      <c r="IZ92" s="175" t="str">
        <f>IF(IV92=0," ",VLOOKUP(IV92,PROTOKOL!$A:$E,5,FALSE))</f>
        <v xml:space="preserve"> </v>
      </c>
      <c r="JA92" s="211" t="str">
        <f t="shared" si="262"/>
        <v xml:space="preserve"> </v>
      </c>
      <c r="JB92" s="175">
        <f t="shared" si="221"/>
        <v>0</v>
      </c>
      <c r="JC92" s="176" t="str">
        <f t="shared" si="222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70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23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71"/>
        <v xml:space="preserve"> </v>
      </c>
      <c r="JV92" s="175" t="str">
        <f>IF(JR92=0," ",VLOOKUP(JR92,PROTOKOL!$A:$E,5,FALSE))</f>
        <v xml:space="preserve"> </v>
      </c>
      <c r="JW92" s="211" t="str">
        <f t="shared" si="263"/>
        <v xml:space="preserve"> </v>
      </c>
      <c r="JX92" s="175">
        <f t="shared" si="224"/>
        <v>0</v>
      </c>
      <c r="JY92" s="176" t="str">
        <f t="shared" si="225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72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26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73"/>
        <v xml:space="preserve"> </v>
      </c>
      <c r="KR92" s="175" t="str">
        <f>IF(KN92=0," ",VLOOKUP(KN92,PROTOKOL!$A:$E,5,FALSE))</f>
        <v xml:space="preserve"> </v>
      </c>
      <c r="KS92" s="211" t="str">
        <f t="shared" si="264"/>
        <v xml:space="preserve"> </v>
      </c>
      <c r="KT92" s="175">
        <f t="shared" si="227"/>
        <v>0</v>
      </c>
      <c r="KU92" s="176" t="str">
        <f t="shared" si="228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74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29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75"/>
        <v xml:space="preserve"> </v>
      </c>
      <c r="LN92" s="175" t="str">
        <f>IF(LJ92=0," ",VLOOKUP(LJ92,PROTOKOL!$A:$E,5,FALSE))</f>
        <v xml:space="preserve"> </v>
      </c>
      <c r="LO92" s="211" t="str">
        <f t="shared" si="265"/>
        <v xml:space="preserve"> </v>
      </c>
      <c r="LP92" s="175">
        <f t="shared" si="230"/>
        <v>0</v>
      </c>
      <c r="LQ92" s="176" t="str">
        <f t="shared" si="231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76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32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77"/>
        <v xml:space="preserve"> </v>
      </c>
      <c r="MJ92" s="175" t="str">
        <f>IF(MF92=0," ",VLOOKUP(MF92,PROTOKOL!$A:$E,5,FALSE))</f>
        <v xml:space="preserve"> </v>
      </c>
      <c r="MK92" s="211" t="str">
        <f t="shared" si="266"/>
        <v xml:space="preserve"> </v>
      </c>
      <c r="ML92" s="175">
        <f t="shared" si="233"/>
        <v>0</v>
      </c>
      <c r="MM92" s="176" t="str">
        <f t="shared" si="234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78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35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79"/>
        <v xml:space="preserve"> </v>
      </c>
      <c r="NF92" s="175" t="str">
        <f>IF(NB92=0," ",VLOOKUP(NB92,PROTOKOL!$A:$E,5,FALSE))</f>
        <v xml:space="preserve"> </v>
      </c>
      <c r="NG92" s="211" t="str">
        <f t="shared" si="267"/>
        <v xml:space="preserve"> </v>
      </c>
      <c r="NH92" s="175">
        <f t="shared" si="236"/>
        <v>0</v>
      </c>
      <c r="NI92" s="176" t="str">
        <f t="shared" si="237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80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38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81"/>
        <v xml:space="preserve"> </v>
      </c>
      <c r="OB92" s="175" t="str">
        <f>IF(NX92=0," ",VLOOKUP(NX92,PROTOKOL!$A:$E,5,FALSE))</f>
        <v xml:space="preserve"> </v>
      </c>
      <c r="OC92" s="211" t="str">
        <f t="shared" si="268"/>
        <v xml:space="preserve"> </v>
      </c>
      <c r="OD92" s="175">
        <f t="shared" si="239"/>
        <v>0</v>
      </c>
      <c r="OE92" s="176" t="str">
        <f t="shared" si="240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82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41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83"/>
        <v xml:space="preserve"> </v>
      </c>
      <c r="OX92" s="175" t="str">
        <f>IF(OT92=0," ",VLOOKUP(OT92,PROTOKOL!$A:$E,5,FALSE))</f>
        <v xml:space="preserve"> </v>
      </c>
      <c r="OY92" s="211" t="str">
        <f t="shared" si="269"/>
        <v xml:space="preserve"> </v>
      </c>
      <c r="OZ92" s="175">
        <f t="shared" si="242"/>
        <v>0</v>
      </c>
      <c r="PA92" s="176" t="str">
        <f t="shared" si="243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84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44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85"/>
        <v xml:space="preserve"> </v>
      </c>
      <c r="PT92" s="175" t="str">
        <f>IF(PP92=0," ",VLOOKUP(PP92,PROTOKOL!$A:$E,5,FALSE))</f>
        <v xml:space="preserve"> </v>
      </c>
      <c r="PU92" s="211" t="str">
        <f t="shared" si="270"/>
        <v xml:space="preserve"> </v>
      </c>
      <c r="PV92" s="175">
        <f t="shared" si="245"/>
        <v>0</v>
      </c>
      <c r="PW92" s="176" t="str">
        <f t="shared" si="246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186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47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187"/>
        <v xml:space="preserve"> </v>
      </c>
      <c r="QP92" s="175" t="str">
        <f>IF(QL92=0," ",VLOOKUP(QL92,PROTOKOL!$A:$E,5,FALSE))</f>
        <v xml:space="preserve"> </v>
      </c>
      <c r="QQ92" s="211" t="str">
        <f t="shared" si="271"/>
        <v xml:space="preserve"> </v>
      </c>
      <c r="QR92" s="175">
        <f t="shared" si="248"/>
        <v>0</v>
      </c>
      <c r="QS92" s="176" t="str">
        <f t="shared" si="249"/>
        <v xml:space="preserve"> </v>
      </c>
    </row>
    <row r="93" spans="1:461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46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188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47"/>
        <v xml:space="preserve"> </v>
      </c>
      <c r="R93" s="175" t="str">
        <f>IF(N93=0," ",VLOOKUP(N93,PROTOKOL!$A:$E,5,FALSE))</f>
        <v xml:space="preserve"> </v>
      </c>
      <c r="S93" s="211" t="str">
        <f t="shared" si="189"/>
        <v xml:space="preserve"> </v>
      </c>
      <c r="T93" s="175">
        <f t="shared" si="190"/>
        <v>0</v>
      </c>
      <c r="U93" s="176" t="str">
        <f t="shared" si="191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48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192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49"/>
        <v xml:space="preserve"> </v>
      </c>
      <c r="AN93" s="175" t="str">
        <f>IF(AJ93=0," ",VLOOKUP(AJ93,PROTOKOL!$A:$E,5,FALSE))</f>
        <v xml:space="preserve"> </v>
      </c>
      <c r="AO93" s="211" t="str">
        <f t="shared" si="252"/>
        <v xml:space="preserve"> </v>
      </c>
      <c r="AP93" s="175">
        <f t="shared" si="193"/>
        <v>0</v>
      </c>
      <c r="AQ93" s="176" t="str">
        <f t="shared" si="194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50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195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51"/>
        <v xml:space="preserve"> </v>
      </c>
      <c r="BJ93" s="175" t="str">
        <f>IF(BF93=0," ",VLOOKUP(BF93,PROTOKOL!$A:$E,5,FALSE))</f>
        <v xml:space="preserve"> </v>
      </c>
      <c r="BK93" s="211" t="str">
        <f t="shared" si="253"/>
        <v xml:space="preserve"> </v>
      </c>
      <c r="BL93" s="175">
        <f t="shared" si="196"/>
        <v>0</v>
      </c>
      <c r="BM93" s="176" t="str">
        <f t="shared" si="197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52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198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53"/>
        <v xml:space="preserve"> </v>
      </c>
      <c r="CF93" s="175" t="str">
        <f>IF(CB93=0," ",VLOOKUP(CB93,PROTOKOL!$A:$E,5,FALSE))</f>
        <v xml:space="preserve"> </v>
      </c>
      <c r="CG93" s="211" t="str">
        <f t="shared" si="254"/>
        <v xml:space="preserve"> </v>
      </c>
      <c r="CH93" s="175">
        <f t="shared" si="199"/>
        <v>0</v>
      </c>
      <c r="CI93" s="176" t="str">
        <f t="shared" si="200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54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01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55"/>
        <v xml:space="preserve"> </v>
      </c>
      <c r="DB93" s="175" t="str">
        <f>IF(CX93=0," ",VLOOKUP(CX93,PROTOKOL!$A:$E,5,FALSE))</f>
        <v xml:space="preserve"> </v>
      </c>
      <c r="DC93" s="211" t="str">
        <f t="shared" si="255"/>
        <v xml:space="preserve"> </v>
      </c>
      <c r="DD93" s="175">
        <f t="shared" si="202"/>
        <v>0</v>
      </c>
      <c r="DE93" s="176" t="str">
        <f t="shared" si="203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56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04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57"/>
        <v xml:space="preserve"> </v>
      </c>
      <c r="DX93" s="175" t="str">
        <f>IF(DT93=0," ",VLOOKUP(DT93,PROTOKOL!$A:$E,5,FALSE))</f>
        <v xml:space="preserve"> </v>
      </c>
      <c r="DY93" s="211" t="str">
        <f t="shared" si="256"/>
        <v xml:space="preserve"> </v>
      </c>
      <c r="DZ93" s="175">
        <f t="shared" si="205"/>
        <v>0</v>
      </c>
      <c r="EA93" s="176" t="str">
        <f t="shared" si="206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58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07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59"/>
        <v xml:space="preserve"> </v>
      </c>
      <c r="ET93" s="175" t="str">
        <f>IF(EP93=0," ",VLOOKUP(EP93,PROTOKOL!$A:$E,5,FALSE))</f>
        <v xml:space="preserve"> </v>
      </c>
      <c r="EU93" s="211" t="str">
        <f t="shared" si="257"/>
        <v xml:space="preserve"> </v>
      </c>
      <c r="EV93" s="175">
        <f t="shared" si="208"/>
        <v>0</v>
      </c>
      <c r="EW93" s="176" t="str">
        <f t="shared" si="209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60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50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61"/>
        <v xml:space="preserve"> </v>
      </c>
      <c r="FP93" s="175" t="str">
        <f>IF(FL93=0," ",VLOOKUP(FL93,PROTOKOL!$A:$E,5,FALSE))</f>
        <v xml:space="preserve"> </v>
      </c>
      <c r="FQ93" s="211" t="str">
        <f t="shared" si="258"/>
        <v xml:space="preserve"> </v>
      </c>
      <c r="FR93" s="175">
        <f t="shared" si="210"/>
        <v>0</v>
      </c>
      <c r="FS93" s="176" t="str">
        <f t="shared" si="211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62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12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63"/>
        <v xml:space="preserve"> </v>
      </c>
      <c r="GL93" s="175" t="str">
        <f>IF(GH93=0," ",VLOOKUP(GH93,PROTOKOL!$A:$E,5,FALSE))</f>
        <v xml:space="preserve"> </v>
      </c>
      <c r="GM93" s="211" t="str">
        <f t="shared" si="259"/>
        <v xml:space="preserve"> </v>
      </c>
      <c r="GN93" s="175">
        <f t="shared" si="213"/>
        <v>0</v>
      </c>
      <c r="GO93" s="176" t="str">
        <f t="shared" si="214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64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15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65"/>
        <v xml:space="preserve"> </v>
      </c>
      <c r="HH93" s="175" t="str">
        <f>IF(HD93=0," ",VLOOKUP(HD93,PROTOKOL!$A:$E,5,FALSE))</f>
        <v xml:space="preserve"> </v>
      </c>
      <c r="HI93" s="211" t="str">
        <f t="shared" si="260"/>
        <v xml:space="preserve"> </v>
      </c>
      <c r="HJ93" s="175">
        <f t="shared" si="216"/>
        <v>0</v>
      </c>
      <c r="HK93" s="176" t="str">
        <f t="shared" si="217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66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18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67"/>
        <v xml:space="preserve"> </v>
      </c>
      <c r="ID93" s="175" t="str">
        <f>IF(HZ93=0," ",VLOOKUP(HZ93,PROTOKOL!$A:$E,5,FALSE))</f>
        <v xml:space="preserve"> </v>
      </c>
      <c r="IE93" s="211" t="str">
        <f t="shared" si="261"/>
        <v xml:space="preserve"> </v>
      </c>
      <c r="IF93" s="175">
        <f t="shared" si="219"/>
        <v>0</v>
      </c>
      <c r="IG93" s="176" t="str">
        <f t="shared" si="220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68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51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69"/>
        <v xml:space="preserve"> </v>
      </c>
      <c r="IZ93" s="175" t="str">
        <f>IF(IV93=0," ",VLOOKUP(IV93,PROTOKOL!$A:$E,5,FALSE))</f>
        <v xml:space="preserve"> </v>
      </c>
      <c r="JA93" s="211" t="str">
        <f t="shared" si="262"/>
        <v xml:space="preserve"> </v>
      </c>
      <c r="JB93" s="175">
        <f t="shared" si="221"/>
        <v>0</v>
      </c>
      <c r="JC93" s="176" t="str">
        <f t="shared" si="222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70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23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71"/>
        <v xml:space="preserve"> </v>
      </c>
      <c r="JV93" s="175" t="str">
        <f>IF(JR93=0," ",VLOOKUP(JR93,PROTOKOL!$A:$E,5,FALSE))</f>
        <v xml:space="preserve"> </v>
      </c>
      <c r="JW93" s="211" t="str">
        <f t="shared" si="263"/>
        <v xml:space="preserve"> </v>
      </c>
      <c r="JX93" s="175">
        <f t="shared" si="224"/>
        <v>0</v>
      </c>
      <c r="JY93" s="176" t="str">
        <f t="shared" si="225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72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26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73"/>
        <v xml:space="preserve"> </v>
      </c>
      <c r="KR93" s="175" t="str">
        <f>IF(KN93=0," ",VLOOKUP(KN93,PROTOKOL!$A:$E,5,FALSE))</f>
        <v xml:space="preserve"> </v>
      </c>
      <c r="KS93" s="211" t="str">
        <f t="shared" si="264"/>
        <v xml:space="preserve"> </v>
      </c>
      <c r="KT93" s="175">
        <f t="shared" si="227"/>
        <v>0</v>
      </c>
      <c r="KU93" s="176" t="str">
        <f t="shared" si="228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74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29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75"/>
        <v xml:space="preserve"> </v>
      </c>
      <c r="LN93" s="175" t="str">
        <f>IF(LJ93=0," ",VLOOKUP(LJ93,PROTOKOL!$A:$E,5,FALSE))</f>
        <v xml:space="preserve"> </v>
      </c>
      <c r="LO93" s="211" t="str">
        <f t="shared" si="265"/>
        <v xml:space="preserve"> </v>
      </c>
      <c r="LP93" s="175">
        <f t="shared" si="230"/>
        <v>0</v>
      </c>
      <c r="LQ93" s="176" t="str">
        <f t="shared" si="231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76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32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77"/>
        <v xml:space="preserve"> </v>
      </c>
      <c r="MJ93" s="175" t="str">
        <f>IF(MF93=0," ",VLOOKUP(MF93,PROTOKOL!$A:$E,5,FALSE))</f>
        <v xml:space="preserve"> </v>
      </c>
      <c r="MK93" s="211" t="str">
        <f t="shared" si="266"/>
        <v xml:space="preserve"> </v>
      </c>
      <c r="ML93" s="175">
        <f t="shared" si="233"/>
        <v>0</v>
      </c>
      <c r="MM93" s="176" t="str">
        <f t="shared" si="234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78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35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79"/>
        <v xml:space="preserve"> </v>
      </c>
      <c r="NF93" s="175" t="str">
        <f>IF(NB93=0," ",VLOOKUP(NB93,PROTOKOL!$A:$E,5,FALSE))</f>
        <v xml:space="preserve"> </v>
      </c>
      <c r="NG93" s="211" t="str">
        <f t="shared" si="267"/>
        <v xml:space="preserve"> </v>
      </c>
      <c r="NH93" s="175">
        <f t="shared" si="236"/>
        <v>0</v>
      </c>
      <c r="NI93" s="176" t="str">
        <f t="shared" si="23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80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3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81"/>
        <v xml:space="preserve"> </v>
      </c>
      <c r="OB93" s="175" t="str">
        <f>IF(NX93=0," ",VLOOKUP(NX93,PROTOKOL!$A:$E,5,FALSE))</f>
        <v xml:space="preserve"> </v>
      </c>
      <c r="OC93" s="211" t="str">
        <f t="shared" si="268"/>
        <v xml:space="preserve"> </v>
      </c>
      <c r="OD93" s="175">
        <f t="shared" si="239"/>
        <v>0</v>
      </c>
      <c r="OE93" s="176" t="str">
        <f t="shared" si="240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82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41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83"/>
        <v xml:space="preserve"> </v>
      </c>
      <c r="OX93" s="175" t="str">
        <f>IF(OT93=0," ",VLOOKUP(OT93,PROTOKOL!$A:$E,5,FALSE))</f>
        <v xml:space="preserve"> </v>
      </c>
      <c r="OY93" s="211" t="str">
        <f t="shared" si="269"/>
        <v xml:space="preserve"> </v>
      </c>
      <c r="OZ93" s="175">
        <f t="shared" si="242"/>
        <v>0</v>
      </c>
      <c r="PA93" s="176" t="str">
        <f t="shared" si="243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84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4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85"/>
        <v xml:space="preserve"> </v>
      </c>
      <c r="PT93" s="175" t="str">
        <f>IF(PP93=0," ",VLOOKUP(PP93,PROTOKOL!$A:$E,5,FALSE))</f>
        <v xml:space="preserve"> </v>
      </c>
      <c r="PU93" s="211" t="str">
        <f t="shared" si="270"/>
        <v xml:space="preserve"> </v>
      </c>
      <c r="PV93" s="175">
        <f t="shared" si="245"/>
        <v>0</v>
      </c>
      <c r="PW93" s="176" t="str">
        <f t="shared" si="24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186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4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187"/>
        <v xml:space="preserve"> </v>
      </c>
      <c r="QP93" s="175" t="str">
        <f>IF(QL93=0," ",VLOOKUP(QL93,PROTOKOL!$A:$E,5,FALSE))</f>
        <v xml:space="preserve"> </v>
      </c>
      <c r="QQ93" s="211" t="str">
        <f t="shared" si="271"/>
        <v xml:space="preserve"> </v>
      </c>
      <c r="QR93" s="175">
        <f t="shared" si="248"/>
        <v>0</v>
      </c>
      <c r="QS93" s="176" t="str">
        <f t="shared" si="249"/>
        <v xml:space="preserve"> </v>
      </c>
    </row>
    <row r="94" spans="1:461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46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188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47"/>
        <v xml:space="preserve"> </v>
      </c>
      <c r="R94" s="175" t="str">
        <f>IF(N94=0," ",VLOOKUP(N94,PROTOKOL!$A:$E,5,FALSE))</f>
        <v xml:space="preserve"> </v>
      </c>
      <c r="S94" s="211" t="str">
        <f t="shared" si="189"/>
        <v xml:space="preserve"> </v>
      </c>
      <c r="T94" s="175">
        <f t="shared" si="190"/>
        <v>0</v>
      </c>
      <c r="U94" s="176" t="str">
        <f t="shared" si="191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48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192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49"/>
        <v xml:space="preserve"> </v>
      </c>
      <c r="AN94" s="175" t="str">
        <f>IF(AJ94=0," ",VLOOKUP(AJ94,PROTOKOL!$A:$E,5,FALSE))</f>
        <v xml:space="preserve"> </v>
      </c>
      <c r="AO94" s="211" t="str">
        <f t="shared" si="252"/>
        <v xml:space="preserve"> </v>
      </c>
      <c r="AP94" s="175">
        <f t="shared" si="193"/>
        <v>0</v>
      </c>
      <c r="AQ94" s="176" t="str">
        <f t="shared" si="194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50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195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51"/>
        <v xml:space="preserve"> </v>
      </c>
      <c r="BJ94" s="175" t="str">
        <f>IF(BF94=0," ",VLOOKUP(BF94,PROTOKOL!$A:$E,5,FALSE))</f>
        <v xml:space="preserve"> </v>
      </c>
      <c r="BK94" s="211" t="str">
        <f t="shared" si="253"/>
        <v xml:space="preserve"> </v>
      </c>
      <c r="BL94" s="175">
        <f t="shared" si="196"/>
        <v>0</v>
      </c>
      <c r="BM94" s="176" t="str">
        <f t="shared" si="197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52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198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53"/>
        <v xml:space="preserve"> </v>
      </c>
      <c r="CF94" s="175" t="str">
        <f>IF(CB94=0," ",VLOOKUP(CB94,PROTOKOL!$A:$E,5,FALSE))</f>
        <v xml:space="preserve"> </v>
      </c>
      <c r="CG94" s="211" t="str">
        <f t="shared" si="254"/>
        <v xml:space="preserve"> </v>
      </c>
      <c r="CH94" s="175">
        <f t="shared" si="199"/>
        <v>0</v>
      </c>
      <c r="CI94" s="176" t="str">
        <f t="shared" si="200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54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01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55"/>
        <v xml:space="preserve"> </v>
      </c>
      <c r="DB94" s="175" t="str">
        <f>IF(CX94=0," ",VLOOKUP(CX94,PROTOKOL!$A:$E,5,FALSE))</f>
        <v xml:space="preserve"> </v>
      </c>
      <c r="DC94" s="211" t="str">
        <f t="shared" si="255"/>
        <v xml:space="preserve"> </v>
      </c>
      <c r="DD94" s="175">
        <f t="shared" si="202"/>
        <v>0</v>
      </c>
      <c r="DE94" s="176" t="str">
        <f t="shared" si="203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56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04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57"/>
        <v xml:space="preserve"> </v>
      </c>
      <c r="DX94" s="175" t="str">
        <f>IF(DT94=0," ",VLOOKUP(DT94,PROTOKOL!$A:$E,5,FALSE))</f>
        <v xml:space="preserve"> </v>
      </c>
      <c r="DY94" s="211" t="str">
        <f t="shared" si="256"/>
        <v xml:space="preserve"> </v>
      </c>
      <c r="DZ94" s="175">
        <f t="shared" si="205"/>
        <v>0</v>
      </c>
      <c r="EA94" s="176" t="str">
        <f t="shared" si="206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58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07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59"/>
        <v xml:space="preserve"> </v>
      </c>
      <c r="ET94" s="175" t="str">
        <f>IF(EP94=0," ",VLOOKUP(EP94,PROTOKOL!$A:$E,5,FALSE))</f>
        <v xml:space="preserve"> </v>
      </c>
      <c r="EU94" s="211" t="str">
        <f t="shared" si="257"/>
        <v xml:space="preserve"> </v>
      </c>
      <c r="EV94" s="175">
        <f t="shared" si="208"/>
        <v>0</v>
      </c>
      <c r="EW94" s="176" t="str">
        <f t="shared" si="209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60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50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61"/>
        <v xml:space="preserve"> </v>
      </c>
      <c r="FP94" s="175" t="str">
        <f>IF(FL94=0," ",VLOOKUP(FL94,PROTOKOL!$A:$E,5,FALSE))</f>
        <v xml:space="preserve"> </v>
      </c>
      <c r="FQ94" s="211" t="str">
        <f t="shared" si="258"/>
        <v xml:space="preserve"> </v>
      </c>
      <c r="FR94" s="175">
        <f t="shared" si="210"/>
        <v>0</v>
      </c>
      <c r="FS94" s="176" t="str">
        <f t="shared" si="211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62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12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63"/>
        <v xml:space="preserve"> </v>
      </c>
      <c r="GL94" s="175" t="str">
        <f>IF(GH94=0," ",VLOOKUP(GH94,PROTOKOL!$A:$E,5,FALSE))</f>
        <v xml:space="preserve"> </v>
      </c>
      <c r="GM94" s="211" t="str">
        <f t="shared" si="259"/>
        <v xml:space="preserve"> </v>
      </c>
      <c r="GN94" s="175">
        <f t="shared" si="213"/>
        <v>0</v>
      </c>
      <c r="GO94" s="176" t="str">
        <f t="shared" si="214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64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15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65"/>
        <v xml:space="preserve"> </v>
      </c>
      <c r="HH94" s="175" t="str">
        <f>IF(HD94=0," ",VLOOKUP(HD94,PROTOKOL!$A:$E,5,FALSE))</f>
        <v xml:space="preserve"> </v>
      </c>
      <c r="HI94" s="211" t="str">
        <f t="shared" si="260"/>
        <v xml:space="preserve"> </v>
      </c>
      <c r="HJ94" s="175">
        <f t="shared" si="216"/>
        <v>0</v>
      </c>
      <c r="HK94" s="176" t="str">
        <f t="shared" si="217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66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18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67"/>
        <v xml:space="preserve"> </v>
      </c>
      <c r="ID94" s="175" t="str">
        <f>IF(HZ94=0," ",VLOOKUP(HZ94,PROTOKOL!$A:$E,5,FALSE))</f>
        <v xml:space="preserve"> </v>
      </c>
      <c r="IE94" s="211" t="str">
        <f t="shared" si="261"/>
        <v xml:space="preserve"> </v>
      </c>
      <c r="IF94" s="175">
        <f t="shared" si="219"/>
        <v>0</v>
      </c>
      <c r="IG94" s="176" t="str">
        <f t="shared" si="220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68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51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69"/>
        <v xml:space="preserve"> </v>
      </c>
      <c r="IZ94" s="175" t="str">
        <f>IF(IV94=0," ",VLOOKUP(IV94,PROTOKOL!$A:$E,5,FALSE))</f>
        <v xml:space="preserve"> </v>
      </c>
      <c r="JA94" s="211" t="str">
        <f t="shared" si="262"/>
        <v xml:space="preserve"> </v>
      </c>
      <c r="JB94" s="175">
        <f t="shared" si="221"/>
        <v>0</v>
      </c>
      <c r="JC94" s="176" t="str">
        <f t="shared" si="222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70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23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71"/>
        <v xml:space="preserve"> </v>
      </c>
      <c r="JV94" s="175" t="str">
        <f>IF(JR94=0," ",VLOOKUP(JR94,PROTOKOL!$A:$E,5,FALSE))</f>
        <v xml:space="preserve"> </v>
      </c>
      <c r="JW94" s="211" t="str">
        <f t="shared" si="263"/>
        <v xml:space="preserve"> </v>
      </c>
      <c r="JX94" s="175">
        <f t="shared" si="224"/>
        <v>0</v>
      </c>
      <c r="JY94" s="176" t="str">
        <f t="shared" si="225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72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26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73"/>
        <v xml:space="preserve"> </v>
      </c>
      <c r="KR94" s="175" t="str">
        <f>IF(KN94=0," ",VLOOKUP(KN94,PROTOKOL!$A:$E,5,FALSE))</f>
        <v xml:space="preserve"> </v>
      </c>
      <c r="KS94" s="211" t="str">
        <f t="shared" si="264"/>
        <v xml:space="preserve"> </v>
      </c>
      <c r="KT94" s="175">
        <f t="shared" si="227"/>
        <v>0</v>
      </c>
      <c r="KU94" s="176" t="str">
        <f t="shared" si="228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74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29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75"/>
        <v xml:space="preserve"> </v>
      </c>
      <c r="LN94" s="175" t="str">
        <f>IF(LJ94=0," ",VLOOKUP(LJ94,PROTOKOL!$A:$E,5,FALSE))</f>
        <v xml:space="preserve"> </v>
      </c>
      <c r="LO94" s="211" t="str">
        <f t="shared" si="265"/>
        <v xml:space="preserve"> </v>
      </c>
      <c r="LP94" s="175">
        <f t="shared" si="230"/>
        <v>0</v>
      </c>
      <c r="LQ94" s="176" t="str">
        <f t="shared" si="231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76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32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77"/>
        <v xml:space="preserve"> </v>
      </c>
      <c r="MJ94" s="175" t="str">
        <f>IF(MF94=0," ",VLOOKUP(MF94,PROTOKOL!$A:$E,5,FALSE))</f>
        <v xml:space="preserve"> </v>
      </c>
      <c r="MK94" s="211" t="str">
        <f t="shared" si="266"/>
        <v xml:space="preserve"> </v>
      </c>
      <c r="ML94" s="175">
        <f t="shared" si="233"/>
        <v>0</v>
      </c>
      <c r="MM94" s="176" t="str">
        <f t="shared" si="234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78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35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79"/>
        <v xml:space="preserve"> </v>
      </c>
      <c r="NF94" s="175" t="str">
        <f>IF(NB94=0," ",VLOOKUP(NB94,PROTOKOL!$A:$E,5,FALSE))</f>
        <v xml:space="preserve"> </v>
      </c>
      <c r="NG94" s="211" t="str">
        <f t="shared" si="267"/>
        <v xml:space="preserve"> </v>
      </c>
      <c r="NH94" s="175">
        <f t="shared" si="236"/>
        <v>0</v>
      </c>
      <c r="NI94" s="176" t="str">
        <f t="shared" si="23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80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3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81"/>
        <v xml:space="preserve"> </v>
      </c>
      <c r="OB94" s="175" t="str">
        <f>IF(NX94=0," ",VLOOKUP(NX94,PROTOKOL!$A:$E,5,FALSE))</f>
        <v xml:space="preserve"> </v>
      </c>
      <c r="OC94" s="211" t="str">
        <f t="shared" si="268"/>
        <v xml:space="preserve"> </v>
      </c>
      <c r="OD94" s="175">
        <f t="shared" si="239"/>
        <v>0</v>
      </c>
      <c r="OE94" s="176" t="str">
        <f t="shared" si="240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82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41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83"/>
        <v xml:space="preserve"> </v>
      </c>
      <c r="OX94" s="175" t="str">
        <f>IF(OT94=0," ",VLOOKUP(OT94,PROTOKOL!$A:$E,5,FALSE))</f>
        <v xml:space="preserve"> </v>
      </c>
      <c r="OY94" s="211" t="str">
        <f t="shared" si="269"/>
        <v xml:space="preserve"> </v>
      </c>
      <c r="OZ94" s="175">
        <f t="shared" si="242"/>
        <v>0</v>
      </c>
      <c r="PA94" s="176" t="str">
        <f t="shared" si="24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84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4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85"/>
        <v xml:space="preserve"> </v>
      </c>
      <c r="PT94" s="175" t="str">
        <f>IF(PP94=0," ",VLOOKUP(PP94,PROTOKOL!$A:$E,5,FALSE))</f>
        <v xml:space="preserve"> </v>
      </c>
      <c r="PU94" s="211" t="str">
        <f t="shared" si="270"/>
        <v xml:space="preserve"> </v>
      </c>
      <c r="PV94" s="175">
        <f t="shared" si="245"/>
        <v>0</v>
      </c>
      <c r="PW94" s="176" t="str">
        <f t="shared" si="24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186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4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187"/>
        <v xml:space="preserve"> </v>
      </c>
      <c r="QP94" s="175" t="str">
        <f>IF(QL94=0," ",VLOOKUP(QL94,PROTOKOL!$A:$E,5,FALSE))</f>
        <v xml:space="preserve"> </v>
      </c>
      <c r="QQ94" s="211" t="str">
        <f t="shared" si="271"/>
        <v xml:space="preserve"> </v>
      </c>
      <c r="QR94" s="175">
        <f t="shared" si="248"/>
        <v>0</v>
      </c>
      <c r="QS94" s="176" t="str">
        <f t="shared" si="249"/>
        <v xml:space="preserve"> </v>
      </c>
    </row>
    <row r="95" spans="1:461" ht="13.8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46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188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47"/>
        <v xml:space="preserve"> </v>
      </c>
      <c r="R95" s="175" t="str">
        <f>IF(N95=0," ",VLOOKUP(N95,PROTOKOL!$A:$E,5,FALSE))</f>
        <v xml:space="preserve"> </v>
      </c>
      <c r="S95" s="211" t="str">
        <f t="shared" si="189"/>
        <v xml:space="preserve"> </v>
      </c>
      <c r="T95" s="175">
        <f t="shared" si="190"/>
        <v>0</v>
      </c>
      <c r="U95" s="176" t="str">
        <f t="shared" si="191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48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192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49"/>
        <v xml:space="preserve"> </v>
      </c>
      <c r="AN95" s="175" t="str">
        <f>IF(AJ95=0," ",VLOOKUP(AJ95,PROTOKOL!$A:$E,5,FALSE))</f>
        <v xml:space="preserve"> </v>
      </c>
      <c r="AO95" s="211" t="str">
        <f t="shared" si="252"/>
        <v xml:space="preserve"> </v>
      </c>
      <c r="AP95" s="175">
        <f t="shared" si="193"/>
        <v>0</v>
      </c>
      <c r="AQ95" s="176" t="str">
        <f t="shared" si="194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50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195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51"/>
        <v xml:space="preserve"> </v>
      </c>
      <c r="BJ95" s="175" t="str">
        <f>IF(BF95=0," ",VLOOKUP(BF95,PROTOKOL!$A:$E,5,FALSE))</f>
        <v xml:space="preserve"> </v>
      </c>
      <c r="BK95" s="211" t="str">
        <f t="shared" si="253"/>
        <v xml:space="preserve"> </v>
      </c>
      <c r="BL95" s="175">
        <f t="shared" si="196"/>
        <v>0</v>
      </c>
      <c r="BM95" s="176" t="str">
        <f t="shared" si="197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52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198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53"/>
        <v xml:space="preserve"> </v>
      </c>
      <c r="CF95" s="175" t="str">
        <f>IF(CB95=0," ",VLOOKUP(CB95,PROTOKOL!$A:$E,5,FALSE))</f>
        <v xml:space="preserve"> </v>
      </c>
      <c r="CG95" s="211" t="str">
        <f t="shared" si="254"/>
        <v xml:space="preserve"> </v>
      </c>
      <c r="CH95" s="175">
        <f t="shared" si="199"/>
        <v>0</v>
      </c>
      <c r="CI95" s="176" t="str">
        <f t="shared" si="200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54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01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55"/>
        <v xml:space="preserve"> </v>
      </c>
      <c r="DB95" s="175" t="str">
        <f>IF(CX95=0," ",VLOOKUP(CX95,PROTOKOL!$A:$E,5,FALSE))</f>
        <v xml:space="preserve"> </v>
      </c>
      <c r="DC95" s="211" t="str">
        <f t="shared" si="255"/>
        <v xml:space="preserve"> </v>
      </c>
      <c r="DD95" s="175">
        <f t="shared" si="202"/>
        <v>0</v>
      </c>
      <c r="DE95" s="176" t="str">
        <f t="shared" si="203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56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04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57"/>
        <v xml:space="preserve"> </v>
      </c>
      <c r="DX95" s="175" t="str">
        <f>IF(DT95=0," ",VLOOKUP(DT95,PROTOKOL!$A:$E,5,FALSE))</f>
        <v xml:space="preserve"> </v>
      </c>
      <c r="DY95" s="211" t="str">
        <f t="shared" si="256"/>
        <v xml:space="preserve"> </v>
      </c>
      <c r="DZ95" s="175">
        <f t="shared" si="205"/>
        <v>0</v>
      </c>
      <c r="EA95" s="176" t="str">
        <f t="shared" si="206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58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07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59"/>
        <v xml:space="preserve"> </v>
      </c>
      <c r="ET95" s="175" t="str">
        <f>IF(EP95=0," ",VLOOKUP(EP95,PROTOKOL!$A:$E,5,FALSE))</f>
        <v xml:space="preserve"> </v>
      </c>
      <c r="EU95" s="211" t="str">
        <f t="shared" si="257"/>
        <v xml:space="preserve"> </v>
      </c>
      <c r="EV95" s="175">
        <f t="shared" si="208"/>
        <v>0</v>
      </c>
      <c r="EW95" s="176" t="str">
        <f t="shared" si="209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60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50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61"/>
        <v xml:space="preserve"> </v>
      </c>
      <c r="FP95" s="175" t="str">
        <f>IF(FL95=0," ",VLOOKUP(FL95,PROTOKOL!$A:$E,5,FALSE))</f>
        <v xml:space="preserve"> </v>
      </c>
      <c r="FQ95" s="211" t="str">
        <f t="shared" si="258"/>
        <v xml:space="preserve"> </v>
      </c>
      <c r="FR95" s="175">
        <f t="shared" si="210"/>
        <v>0</v>
      </c>
      <c r="FS95" s="176" t="str">
        <f t="shared" si="211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62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12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63"/>
        <v xml:space="preserve"> </v>
      </c>
      <c r="GL95" s="175" t="str">
        <f>IF(GH95=0," ",VLOOKUP(GH95,PROTOKOL!$A:$E,5,FALSE))</f>
        <v xml:space="preserve"> </v>
      </c>
      <c r="GM95" s="211" t="str">
        <f t="shared" si="259"/>
        <v xml:space="preserve"> </v>
      </c>
      <c r="GN95" s="175">
        <f t="shared" si="213"/>
        <v>0</v>
      </c>
      <c r="GO95" s="176" t="str">
        <f t="shared" si="214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64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15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65"/>
        <v xml:space="preserve"> </v>
      </c>
      <c r="HH95" s="175" t="str">
        <f>IF(HD95=0," ",VLOOKUP(HD95,PROTOKOL!$A:$E,5,FALSE))</f>
        <v xml:space="preserve"> </v>
      </c>
      <c r="HI95" s="211" t="str">
        <f t="shared" si="260"/>
        <v xml:space="preserve"> </v>
      </c>
      <c r="HJ95" s="175">
        <f t="shared" si="216"/>
        <v>0</v>
      </c>
      <c r="HK95" s="176" t="str">
        <f t="shared" si="217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66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18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67"/>
        <v xml:space="preserve"> </v>
      </c>
      <c r="ID95" s="175" t="str">
        <f>IF(HZ95=0," ",VLOOKUP(HZ95,PROTOKOL!$A:$E,5,FALSE))</f>
        <v xml:space="preserve"> </v>
      </c>
      <c r="IE95" s="211" t="str">
        <f t="shared" si="261"/>
        <v xml:space="preserve"> </v>
      </c>
      <c r="IF95" s="175">
        <f t="shared" si="219"/>
        <v>0</v>
      </c>
      <c r="IG95" s="176" t="str">
        <f t="shared" si="220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68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51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69"/>
        <v xml:space="preserve"> </v>
      </c>
      <c r="IZ95" s="175" t="str">
        <f>IF(IV95=0," ",VLOOKUP(IV95,PROTOKOL!$A:$E,5,FALSE))</f>
        <v xml:space="preserve"> </v>
      </c>
      <c r="JA95" s="211" t="str">
        <f t="shared" si="262"/>
        <v xml:space="preserve"> </v>
      </c>
      <c r="JB95" s="175">
        <f t="shared" si="221"/>
        <v>0</v>
      </c>
      <c r="JC95" s="176" t="str">
        <f t="shared" si="222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70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23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71"/>
        <v xml:space="preserve"> </v>
      </c>
      <c r="JV95" s="175" t="str">
        <f>IF(JR95=0," ",VLOOKUP(JR95,PROTOKOL!$A:$E,5,FALSE))</f>
        <v xml:space="preserve"> </v>
      </c>
      <c r="JW95" s="211" t="str">
        <f t="shared" si="263"/>
        <v xml:space="preserve"> </v>
      </c>
      <c r="JX95" s="175">
        <f t="shared" si="224"/>
        <v>0</v>
      </c>
      <c r="JY95" s="176" t="str">
        <f t="shared" si="225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72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26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73"/>
        <v xml:space="preserve"> </v>
      </c>
      <c r="KR95" s="175" t="str">
        <f>IF(KN95=0," ",VLOOKUP(KN95,PROTOKOL!$A:$E,5,FALSE))</f>
        <v xml:space="preserve"> </v>
      </c>
      <c r="KS95" s="211" t="str">
        <f t="shared" si="264"/>
        <v xml:space="preserve"> </v>
      </c>
      <c r="KT95" s="175">
        <f t="shared" si="227"/>
        <v>0</v>
      </c>
      <c r="KU95" s="176" t="str">
        <f t="shared" si="228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74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29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75"/>
        <v xml:space="preserve"> </v>
      </c>
      <c r="LN95" s="175" t="str">
        <f>IF(LJ95=0," ",VLOOKUP(LJ95,PROTOKOL!$A:$E,5,FALSE))</f>
        <v xml:space="preserve"> </v>
      </c>
      <c r="LO95" s="211" t="str">
        <f t="shared" si="265"/>
        <v xml:space="preserve"> </v>
      </c>
      <c r="LP95" s="175">
        <f t="shared" si="230"/>
        <v>0</v>
      </c>
      <c r="LQ95" s="176" t="str">
        <f t="shared" si="231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76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32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77"/>
        <v xml:space="preserve"> </v>
      </c>
      <c r="MJ95" s="175" t="str">
        <f>IF(MF95=0," ",VLOOKUP(MF95,PROTOKOL!$A:$E,5,FALSE))</f>
        <v xml:space="preserve"> </v>
      </c>
      <c r="MK95" s="211" t="str">
        <f t="shared" si="266"/>
        <v xml:space="preserve"> </v>
      </c>
      <c r="ML95" s="175">
        <f t="shared" si="233"/>
        <v>0</v>
      </c>
      <c r="MM95" s="176" t="str">
        <f t="shared" si="234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78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35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79"/>
        <v xml:space="preserve"> </v>
      </c>
      <c r="NF95" s="175" t="str">
        <f>IF(NB95=0," ",VLOOKUP(NB95,PROTOKOL!$A:$E,5,FALSE))</f>
        <v xml:space="preserve"> </v>
      </c>
      <c r="NG95" s="211" t="str">
        <f t="shared" si="267"/>
        <v xml:space="preserve"> </v>
      </c>
      <c r="NH95" s="175">
        <f t="shared" si="236"/>
        <v>0</v>
      </c>
      <c r="NI95" s="176" t="str">
        <f t="shared" si="237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80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38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81"/>
        <v xml:space="preserve"> </v>
      </c>
      <c r="OB95" s="175" t="str">
        <f>IF(NX95=0," ",VLOOKUP(NX95,PROTOKOL!$A:$E,5,FALSE))</f>
        <v xml:space="preserve"> </v>
      </c>
      <c r="OC95" s="211" t="str">
        <f t="shared" si="268"/>
        <v xml:space="preserve"> </v>
      </c>
      <c r="OD95" s="175">
        <f t="shared" si="239"/>
        <v>0</v>
      </c>
      <c r="OE95" s="176" t="str">
        <f t="shared" si="240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82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41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83"/>
        <v xml:space="preserve"> </v>
      </c>
      <c r="OX95" s="175" t="str">
        <f>IF(OT95=0," ",VLOOKUP(OT95,PROTOKOL!$A:$E,5,FALSE))</f>
        <v xml:space="preserve"> </v>
      </c>
      <c r="OY95" s="211" t="str">
        <f t="shared" si="269"/>
        <v xml:space="preserve"> </v>
      </c>
      <c r="OZ95" s="175">
        <f t="shared" si="242"/>
        <v>0</v>
      </c>
      <c r="PA95" s="176" t="str">
        <f t="shared" si="243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84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44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85"/>
        <v xml:space="preserve"> </v>
      </c>
      <c r="PT95" s="175" t="str">
        <f>IF(PP95=0," ",VLOOKUP(PP95,PROTOKOL!$A:$E,5,FALSE))</f>
        <v xml:space="preserve"> </v>
      </c>
      <c r="PU95" s="211" t="str">
        <f t="shared" si="270"/>
        <v xml:space="preserve"> </v>
      </c>
      <c r="PV95" s="175">
        <f t="shared" si="245"/>
        <v>0</v>
      </c>
      <c r="PW95" s="176" t="str">
        <f t="shared" si="246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186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47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187"/>
        <v xml:space="preserve"> </v>
      </c>
      <c r="QP95" s="175" t="str">
        <f>IF(QL95=0," ",VLOOKUP(QL95,PROTOKOL!$A:$E,5,FALSE))</f>
        <v xml:space="preserve"> </v>
      </c>
      <c r="QQ95" s="211" t="str">
        <f t="shared" si="271"/>
        <v xml:space="preserve"> </v>
      </c>
      <c r="QR95" s="175">
        <f t="shared" si="248"/>
        <v>0</v>
      </c>
      <c r="QS95" s="176" t="str">
        <f t="shared" si="249"/>
        <v xml:space="preserve"> </v>
      </c>
    </row>
    <row r="96" spans="1:461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46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188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47"/>
        <v xml:space="preserve"> </v>
      </c>
      <c r="R96" s="175" t="str">
        <f>IF(N96=0," ",VLOOKUP(N96,PROTOKOL!$A:$E,5,FALSE))</f>
        <v xml:space="preserve"> </v>
      </c>
      <c r="S96" s="211" t="str">
        <f t="shared" si="189"/>
        <v xml:space="preserve"> </v>
      </c>
      <c r="T96" s="175">
        <f t="shared" si="190"/>
        <v>0</v>
      </c>
      <c r="U96" s="176" t="str">
        <f t="shared" si="191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48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192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49"/>
        <v xml:space="preserve"> </v>
      </c>
      <c r="AN96" s="175" t="str">
        <f>IF(AJ96=0," ",VLOOKUP(AJ96,PROTOKOL!$A:$E,5,FALSE))</f>
        <v xml:space="preserve"> </v>
      </c>
      <c r="AO96" s="211" t="str">
        <f t="shared" si="252"/>
        <v xml:space="preserve"> </v>
      </c>
      <c r="AP96" s="175">
        <f t="shared" si="193"/>
        <v>0</v>
      </c>
      <c r="AQ96" s="176" t="str">
        <f t="shared" si="194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50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195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51"/>
        <v xml:space="preserve"> </v>
      </c>
      <c r="BJ96" s="175" t="str">
        <f>IF(BF96=0," ",VLOOKUP(BF96,PROTOKOL!$A:$E,5,FALSE))</f>
        <v xml:space="preserve"> </v>
      </c>
      <c r="BK96" s="211" t="str">
        <f t="shared" si="253"/>
        <v xml:space="preserve"> </v>
      </c>
      <c r="BL96" s="175">
        <f t="shared" si="196"/>
        <v>0</v>
      </c>
      <c r="BM96" s="176" t="str">
        <f t="shared" si="197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52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198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53"/>
        <v xml:space="preserve"> </v>
      </c>
      <c r="CF96" s="175" t="str">
        <f>IF(CB96=0," ",VLOOKUP(CB96,PROTOKOL!$A:$E,5,FALSE))</f>
        <v xml:space="preserve"> </v>
      </c>
      <c r="CG96" s="211" t="str">
        <f t="shared" si="254"/>
        <v xml:space="preserve"> </v>
      </c>
      <c r="CH96" s="175">
        <f t="shared" si="199"/>
        <v>0</v>
      </c>
      <c r="CI96" s="176" t="str">
        <f t="shared" si="200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54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01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55"/>
        <v xml:space="preserve"> </v>
      </c>
      <c r="DB96" s="175" t="str">
        <f>IF(CX96=0," ",VLOOKUP(CX96,PROTOKOL!$A:$E,5,FALSE))</f>
        <v xml:space="preserve"> </v>
      </c>
      <c r="DC96" s="211" t="str">
        <f t="shared" si="255"/>
        <v xml:space="preserve"> </v>
      </c>
      <c r="DD96" s="175">
        <f t="shared" si="202"/>
        <v>0</v>
      </c>
      <c r="DE96" s="176" t="str">
        <f t="shared" si="203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56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04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57"/>
        <v xml:space="preserve"> </v>
      </c>
      <c r="DX96" s="175" t="str">
        <f>IF(DT96=0," ",VLOOKUP(DT96,PROTOKOL!$A:$E,5,FALSE))</f>
        <v xml:space="preserve"> </v>
      </c>
      <c r="DY96" s="211" t="str">
        <f t="shared" si="256"/>
        <v xml:space="preserve"> </v>
      </c>
      <c r="DZ96" s="175">
        <f t="shared" si="205"/>
        <v>0</v>
      </c>
      <c r="EA96" s="176" t="str">
        <f t="shared" si="206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58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07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59"/>
        <v xml:space="preserve"> </v>
      </c>
      <c r="ET96" s="175" t="str">
        <f>IF(EP96=0," ",VLOOKUP(EP96,PROTOKOL!$A:$E,5,FALSE))</f>
        <v xml:space="preserve"> </v>
      </c>
      <c r="EU96" s="211" t="str">
        <f t="shared" si="257"/>
        <v xml:space="preserve"> </v>
      </c>
      <c r="EV96" s="175">
        <f t="shared" si="208"/>
        <v>0</v>
      </c>
      <c r="EW96" s="176" t="str">
        <f t="shared" si="209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60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50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61"/>
        <v xml:space="preserve"> </v>
      </c>
      <c r="FP96" s="175" t="str">
        <f>IF(FL96=0," ",VLOOKUP(FL96,PROTOKOL!$A:$E,5,FALSE))</f>
        <v xml:space="preserve"> </v>
      </c>
      <c r="FQ96" s="211" t="str">
        <f t="shared" si="258"/>
        <v xml:space="preserve"> </v>
      </c>
      <c r="FR96" s="175">
        <f t="shared" si="210"/>
        <v>0</v>
      </c>
      <c r="FS96" s="176" t="str">
        <f t="shared" si="211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62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12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63"/>
        <v xml:space="preserve"> </v>
      </c>
      <c r="GL96" s="175" t="str">
        <f>IF(GH96=0," ",VLOOKUP(GH96,PROTOKOL!$A:$E,5,FALSE))</f>
        <v xml:space="preserve"> </v>
      </c>
      <c r="GM96" s="211" t="str">
        <f t="shared" si="259"/>
        <v xml:space="preserve"> </v>
      </c>
      <c r="GN96" s="175">
        <f t="shared" si="213"/>
        <v>0</v>
      </c>
      <c r="GO96" s="176" t="str">
        <f t="shared" si="214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64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15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65"/>
        <v xml:space="preserve"> </v>
      </c>
      <c r="HH96" s="175" t="str">
        <f>IF(HD96=0," ",VLOOKUP(HD96,PROTOKOL!$A:$E,5,FALSE))</f>
        <v xml:space="preserve"> </v>
      </c>
      <c r="HI96" s="211" t="str">
        <f t="shared" si="260"/>
        <v xml:space="preserve"> </v>
      </c>
      <c r="HJ96" s="175">
        <f t="shared" si="216"/>
        <v>0</v>
      </c>
      <c r="HK96" s="176" t="str">
        <f t="shared" si="217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66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18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67"/>
        <v xml:space="preserve"> </v>
      </c>
      <c r="ID96" s="175" t="str">
        <f>IF(HZ96=0," ",VLOOKUP(HZ96,PROTOKOL!$A:$E,5,FALSE))</f>
        <v xml:space="preserve"> </v>
      </c>
      <c r="IE96" s="211" t="str">
        <f t="shared" si="261"/>
        <v xml:space="preserve"> </v>
      </c>
      <c r="IF96" s="175">
        <f t="shared" si="219"/>
        <v>0</v>
      </c>
      <c r="IG96" s="176" t="str">
        <f t="shared" si="220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68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51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69"/>
        <v xml:space="preserve"> </v>
      </c>
      <c r="IZ96" s="175" t="str">
        <f>IF(IV96=0," ",VLOOKUP(IV96,PROTOKOL!$A:$E,5,FALSE))</f>
        <v xml:space="preserve"> </v>
      </c>
      <c r="JA96" s="211" t="str">
        <f t="shared" si="262"/>
        <v xml:space="preserve"> </v>
      </c>
      <c r="JB96" s="175">
        <f t="shared" si="221"/>
        <v>0</v>
      </c>
      <c r="JC96" s="176" t="str">
        <f t="shared" si="222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70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23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71"/>
        <v xml:space="preserve"> </v>
      </c>
      <c r="JV96" s="175" t="str">
        <f>IF(JR96=0," ",VLOOKUP(JR96,PROTOKOL!$A:$E,5,FALSE))</f>
        <v xml:space="preserve"> </v>
      </c>
      <c r="JW96" s="211" t="str">
        <f t="shared" si="263"/>
        <v xml:space="preserve"> </v>
      </c>
      <c r="JX96" s="175">
        <f t="shared" si="224"/>
        <v>0</v>
      </c>
      <c r="JY96" s="176" t="str">
        <f t="shared" si="225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72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26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73"/>
        <v xml:space="preserve"> </v>
      </c>
      <c r="KR96" s="175" t="str">
        <f>IF(KN96=0," ",VLOOKUP(KN96,PROTOKOL!$A:$E,5,FALSE))</f>
        <v xml:space="preserve"> </v>
      </c>
      <c r="KS96" s="211" t="str">
        <f t="shared" si="264"/>
        <v xml:space="preserve"> </v>
      </c>
      <c r="KT96" s="175">
        <f t="shared" si="227"/>
        <v>0</v>
      </c>
      <c r="KU96" s="176" t="str">
        <f t="shared" si="228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74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29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75"/>
        <v xml:space="preserve"> </v>
      </c>
      <c r="LN96" s="175" t="str">
        <f>IF(LJ96=0," ",VLOOKUP(LJ96,PROTOKOL!$A:$E,5,FALSE))</f>
        <v xml:space="preserve"> </v>
      </c>
      <c r="LO96" s="211" t="str">
        <f t="shared" si="265"/>
        <v xml:space="preserve"> </v>
      </c>
      <c r="LP96" s="175">
        <f t="shared" si="230"/>
        <v>0</v>
      </c>
      <c r="LQ96" s="176" t="str">
        <f t="shared" si="231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76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32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77"/>
        <v xml:space="preserve"> </v>
      </c>
      <c r="MJ96" s="175" t="str">
        <f>IF(MF96=0," ",VLOOKUP(MF96,PROTOKOL!$A:$E,5,FALSE))</f>
        <v xml:space="preserve"> </v>
      </c>
      <c r="MK96" s="211" t="str">
        <f t="shared" si="266"/>
        <v xml:space="preserve"> </v>
      </c>
      <c r="ML96" s="175">
        <f t="shared" si="233"/>
        <v>0</v>
      </c>
      <c r="MM96" s="176" t="str">
        <f t="shared" si="234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78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35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79"/>
        <v xml:space="preserve"> </v>
      </c>
      <c r="NF96" s="175" t="str">
        <f>IF(NB96=0," ",VLOOKUP(NB96,PROTOKOL!$A:$E,5,FALSE))</f>
        <v xml:space="preserve"> </v>
      </c>
      <c r="NG96" s="211" t="str">
        <f t="shared" si="267"/>
        <v xml:space="preserve"> </v>
      </c>
      <c r="NH96" s="175">
        <f t="shared" si="236"/>
        <v>0</v>
      </c>
      <c r="NI96" s="176" t="str">
        <f t="shared" si="23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80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3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81"/>
        <v xml:space="preserve"> </v>
      </c>
      <c r="OB96" s="175" t="str">
        <f>IF(NX96=0," ",VLOOKUP(NX96,PROTOKOL!$A:$E,5,FALSE))</f>
        <v xml:space="preserve"> </v>
      </c>
      <c r="OC96" s="211" t="str">
        <f t="shared" si="268"/>
        <v xml:space="preserve"> </v>
      </c>
      <c r="OD96" s="175">
        <f t="shared" si="239"/>
        <v>0</v>
      </c>
      <c r="OE96" s="176" t="str">
        <f t="shared" si="24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82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4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83"/>
        <v xml:space="preserve"> </v>
      </c>
      <c r="OX96" s="175" t="str">
        <f>IF(OT96=0," ",VLOOKUP(OT96,PROTOKOL!$A:$E,5,FALSE))</f>
        <v xml:space="preserve"> </v>
      </c>
      <c r="OY96" s="211" t="str">
        <f t="shared" si="269"/>
        <v xml:space="preserve"> </v>
      </c>
      <c r="OZ96" s="175">
        <f t="shared" si="242"/>
        <v>0</v>
      </c>
      <c r="PA96" s="176" t="str">
        <f t="shared" si="24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84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4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85"/>
        <v xml:space="preserve"> </v>
      </c>
      <c r="PT96" s="175" t="str">
        <f>IF(PP96=0," ",VLOOKUP(PP96,PROTOKOL!$A:$E,5,FALSE))</f>
        <v xml:space="preserve"> </v>
      </c>
      <c r="PU96" s="211" t="str">
        <f t="shared" si="270"/>
        <v xml:space="preserve"> </v>
      </c>
      <c r="PV96" s="175">
        <f t="shared" si="245"/>
        <v>0</v>
      </c>
      <c r="PW96" s="176" t="str">
        <f t="shared" si="246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186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47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187"/>
        <v xml:space="preserve"> </v>
      </c>
      <c r="QP96" s="175" t="str">
        <f>IF(QL96=0," ",VLOOKUP(QL96,PROTOKOL!$A:$E,5,FALSE))</f>
        <v xml:space="preserve"> </v>
      </c>
      <c r="QQ96" s="211" t="str">
        <f t="shared" si="271"/>
        <v xml:space="preserve"> </v>
      </c>
      <c r="QR96" s="175">
        <f t="shared" si="248"/>
        <v>0</v>
      </c>
      <c r="QS96" s="176" t="str">
        <f t="shared" si="249"/>
        <v xml:space="preserve"> </v>
      </c>
    </row>
    <row r="97" spans="1:461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46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188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47"/>
        <v xml:space="preserve"> </v>
      </c>
      <c r="R97" s="175" t="str">
        <f>IF(N97=0," ",VLOOKUP(N97,PROTOKOL!$A:$E,5,FALSE))</f>
        <v xml:space="preserve"> </v>
      </c>
      <c r="S97" s="211" t="str">
        <f t="shared" si="189"/>
        <v xml:space="preserve"> </v>
      </c>
      <c r="T97" s="175">
        <f t="shared" si="190"/>
        <v>0</v>
      </c>
      <c r="U97" s="176" t="str">
        <f t="shared" si="191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48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192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49"/>
        <v xml:space="preserve"> </v>
      </c>
      <c r="AN97" s="175" t="str">
        <f>IF(AJ97=0," ",VLOOKUP(AJ97,PROTOKOL!$A:$E,5,FALSE))</f>
        <v xml:space="preserve"> </v>
      </c>
      <c r="AO97" s="211" t="str">
        <f t="shared" si="252"/>
        <v xml:space="preserve"> </v>
      </c>
      <c r="AP97" s="175">
        <f t="shared" si="193"/>
        <v>0</v>
      </c>
      <c r="AQ97" s="176" t="str">
        <f t="shared" si="194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50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195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51"/>
        <v xml:space="preserve"> </v>
      </c>
      <c r="BJ97" s="175" t="str">
        <f>IF(BF97=0," ",VLOOKUP(BF97,PROTOKOL!$A:$E,5,FALSE))</f>
        <v xml:space="preserve"> </v>
      </c>
      <c r="BK97" s="211" t="str">
        <f t="shared" si="253"/>
        <v xml:space="preserve"> </v>
      </c>
      <c r="BL97" s="175">
        <f t="shared" si="196"/>
        <v>0</v>
      </c>
      <c r="BM97" s="176" t="str">
        <f t="shared" si="197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52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198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53"/>
        <v xml:space="preserve"> </v>
      </c>
      <c r="CF97" s="175" t="str">
        <f>IF(CB97=0," ",VLOOKUP(CB97,PROTOKOL!$A:$E,5,FALSE))</f>
        <v xml:space="preserve"> </v>
      </c>
      <c r="CG97" s="211" t="str">
        <f t="shared" si="254"/>
        <v xml:space="preserve"> </v>
      </c>
      <c r="CH97" s="175">
        <f t="shared" si="199"/>
        <v>0</v>
      </c>
      <c r="CI97" s="176" t="str">
        <f t="shared" si="200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54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01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55"/>
        <v xml:space="preserve"> </v>
      </c>
      <c r="DB97" s="175" t="str">
        <f>IF(CX97=0," ",VLOOKUP(CX97,PROTOKOL!$A:$E,5,FALSE))</f>
        <v xml:space="preserve"> </v>
      </c>
      <c r="DC97" s="211" t="str">
        <f t="shared" si="255"/>
        <v xml:space="preserve"> </v>
      </c>
      <c r="DD97" s="175">
        <f t="shared" si="202"/>
        <v>0</v>
      </c>
      <c r="DE97" s="176" t="str">
        <f t="shared" si="203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56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04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57"/>
        <v xml:space="preserve"> </v>
      </c>
      <c r="DX97" s="175" t="str">
        <f>IF(DT97=0," ",VLOOKUP(DT97,PROTOKOL!$A:$E,5,FALSE))</f>
        <v xml:space="preserve"> </v>
      </c>
      <c r="DY97" s="211" t="str">
        <f t="shared" si="256"/>
        <v xml:space="preserve"> </v>
      </c>
      <c r="DZ97" s="175">
        <f t="shared" si="205"/>
        <v>0</v>
      </c>
      <c r="EA97" s="176" t="str">
        <f t="shared" si="206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58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07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59"/>
        <v xml:space="preserve"> </v>
      </c>
      <c r="ET97" s="175" t="str">
        <f>IF(EP97=0," ",VLOOKUP(EP97,PROTOKOL!$A:$E,5,FALSE))</f>
        <v xml:space="preserve"> </v>
      </c>
      <c r="EU97" s="211" t="str">
        <f t="shared" si="257"/>
        <v xml:space="preserve"> </v>
      </c>
      <c r="EV97" s="175">
        <f t="shared" si="208"/>
        <v>0</v>
      </c>
      <c r="EW97" s="176" t="str">
        <f t="shared" si="209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60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50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61"/>
        <v xml:space="preserve"> </v>
      </c>
      <c r="FP97" s="175" t="str">
        <f>IF(FL97=0," ",VLOOKUP(FL97,PROTOKOL!$A:$E,5,FALSE))</f>
        <v xml:space="preserve"> </v>
      </c>
      <c r="FQ97" s="211" t="str">
        <f t="shared" si="258"/>
        <v xml:space="preserve"> </v>
      </c>
      <c r="FR97" s="175">
        <f t="shared" si="210"/>
        <v>0</v>
      </c>
      <c r="FS97" s="176" t="str">
        <f t="shared" si="211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62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12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63"/>
        <v xml:space="preserve"> </v>
      </c>
      <c r="GL97" s="175" t="str">
        <f>IF(GH97=0," ",VLOOKUP(GH97,PROTOKOL!$A:$E,5,FALSE))</f>
        <v xml:space="preserve"> </v>
      </c>
      <c r="GM97" s="211" t="str">
        <f t="shared" si="259"/>
        <v xml:space="preserve"> </v>
      </c>
      <c r="GN97" s="175">
        <f t="shared" si="213"/>
        <v>0</v>
      </c>
      <c r="GO97" s="176" t="str">
        <f t="shared" si="214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64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15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65"/>
        <v xml:space="preserve"> </v>
      </c>
      <c r="HH97" s="175" t="str">
        <f>IF(HD97=0," ",VLOOKUP(HD97,PROTOKOL!$A:$E,5,FALSE))</f>
        <v xml:space="preserve"> </v>
      </c>
      <c r="HI97" s="211" t="str">
        <f t="shared" si="260"/>
        <v xml:space="preserve"> </v>
      </c>
      <c r="HJ97" s="175">
        <f t="shared" si="216"/>
        <v>0</v>
      </c>
      <c r="HK97" s="176" t="str">
        <f t="shared" si="217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66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18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67"/>
        <v xml:space="preserve"> </v>
      </c>
      <c r="ID97" s="175" t="str">
        <f>IF(HZ97=0," ",VLOOKUP(HZ97,PROTOKOL!$A:$E,5,FALSE))</f>
        <v xml:space="preserve"> </v>
      </c>
      <c r="IE97" s="211" t="str">
        <f t="shared" si="261"/>
        <v xml:space="preserve"> </v>
      </c>
      <c r="IF97" s="175">
        <f t="shared" si="219"/>
        <v>0</v>
      </c>
      <c r="IG97" s="176" t="str">
        <f t="shared" si="220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68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51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69"/>
        <v xml:space="preserve"> </v>
      </c>
      <c r="IZ97" s="175" t="str">
        <f>IF(IV97=0," ",VLOOKUP(IV97,PROTOKOL!$A:$E,5,FALSE))</f>
        <v xml:space="preserve"> </v>
      </c>
      <c r="JA97" s="211" t="str">
        <f t="shared" si="262"/>
        <v xml:space="preserve"> </v>
      </c>
      <c r="JB97" s="175">
        <f t="shared" si="221"/>
        <v>0</v>
      </c>
      <c r="JC97" s="176" t="str">
        <f t="shared" si="222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70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23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71"/>
        <v xml:space="preserve"> </v>
      </c>
      <c r="JV97" s="175" t="str">
        <f>IF(JR97=0," ",VLOOKUP(JR97,PROTOKOL!$A:$E,5,FALSE))</f>
        <v xml:space="preserve"> </v>
      </c>
      <c r="JW97" s="211" t="str">
        <f t="shared" si="263"/>
        <v xml:space="preserve"> </v>
      </c>
      <c r="JX97" s="175">
        <f t="shared" si="224"/>
        <v>0</v>
      </c>
      <c r="JY97" s="176" t="str">
        <f t="shared" si="225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72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26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73"/>
        <v xml:space="preserve"> </v>
      </c>
      <c r="KR97" s="175" t="str">
        <f>IF(KN97=0," ",VLOOKUP(KN97,PROTOKOL!$A:$E,5,FALSE))</f>
        <v xml:space="preserve"> </v>
      </c>
      <c r="KS97" s="211" t="str">
        <f t="shared" si="264"/>
        <v xml:space="preserve"> </v>
      </c>
      <c r="KT97" s="175">
        <f t="shared" si="227"/>
        <v>0</v>
      </c>
      <c r="KU97" s="176" t="str">
        <f t="shared" si="228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74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29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75"/>
        <v xml:space="preserve"> </v>
      </c>
      <c r="LN97" s="175" t="str">
        <f>IF(LJ97=0," ",VLOOKUP(LJ97,PROTOKOL!$A:$E,5,FALSE))</f>
        <v xml:space="preserve"> </v>
      </c>
      <c r="LO97" s="211" t="str">
        <f t="shared" si="265"/>
        <v xml:space="preserve"> </v>
      </c>
      <c r="LP97" s="175">
        <f t="shared" si="230"/>
        <v>0</v>
      </c>
      <c r="LQ97" s="176" t="str">
        <f t="shared" si="231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76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32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77"/>
        <v xml:space="preserve"> </v>
      </c>
      <c r="MJ97" s="175" t="str">
        <f>IF(MF97=0," ",VLOOKUP(MF97,PROTOKOL!$A:$E,5,FALSE))</f>
        <v xml:space="preserve"> </v>
      </c>
      <c r="MK97" s="211" t="str">
        <f t="shared" si="266"/>
        <v xml:space="preserve"> </v>
      </c>
      <c r="ML97" s="175">
        <f t="shared" si="233"/>
        <v>0</v>
      </c>
      <c r="MM97" s="176" t="str">
        <f t="shared" si="234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78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35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79"/>
        <v xml:space="preserve"> </v>
      </c>
      <c r="NF97" s="175" t="str">
        <f>IF(NB97=0," ",VLOOKUP(NB97,PROTOKOL!$A:$E,5,FALSE))</f>
        <v xml:space="preserve"> </v>
      </c>
      <c r="NG97" s="211" t="str">
        <f t="shared" si="267"/>
        <v xml:space="preserve"> </v>
      </c>
      <c r="NH97" s="175">
        <f t="shared" si="236"/>
        <v>0</v>
      </c>
      <c r="NI97" s="176" t="str">
        <f t="shared" si="23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80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3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81"/>
        <v xml:space="preserve"> </v>
      </c>
      <c r="OB97" s="175" t="str">
        <f>IF(NX97=0," ",VLOOKUP(NX97,PROTOKOL!$A:$E,5,FALSE))</f>
        <v xml:space="preserve"> </v>
      </c>
      <c r="OC97" s="211" t="str">
        <f t="shared" si="268"/>
        <v xml:space="preserve"> </v>
      </c>
      <c r="OD97" s="175">
        <f t="shared" si="239"/>
        <v>0</v>
      </c>
      <c r="OE97" s="176" t="str">
        <f t="shared" si="24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82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4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83"/>
        <v xml:space="preserve"> </v>
      </c>
      <c r="OX97" s="175" t="str">
        <f>IF(OT97=0," ",VLOOKUP(OT97,PROTOKOL!$A:$E,5,FALSE))</f>
        <v xml:space="preserve"> </v>
      </c>
      <c r="OY97" s="211" t="str">
        <f t="shared" si="269"/>
        <v xml:space="preserve"> </v>
      </c>
      <c r="OZ97" s="175">
        <f t="shared" si="242"/>
        <v>0</v>
      </c>
      <c r="PA97" s="176" t="str">
        <f t="shared" si="24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84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4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85"/>
        <v xml:space="preserve"> </v>
      </c>
      <c r="PT97" s="175" t="str">
        <f>IF(PP97=0," ",VLOOKUP(PP97,PROTOKOL!$A:$E,5,FALSE))</f>
        <v xml:space="preserve"> </v>
      </c>
      <c r="PU97" s="211" t="str">
        <f t="shared" si="270"/>
        <v xml:space="preserve"> </v>
      </c>
      <c r="PV97" s="175">
        <f t="shared" si="245"/>
        <v>0</v>
      </c>
      <c r="PW97" s="176" t="str">
        <f t="shared" si="24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186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4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187"/>
        <v xml:space="preserve"> </v>
      </c>
      <c r="QP97" s="175" t="str">
        <f>IF(QL97=0," ",VLOOKUP(QL97,PROTOKOL!$A:$E,5,FALSE))</f>
        <v xml:space="preserve"> </v>
      </c>
      <c r="QQ97" s="211" t="str">
        <f t="shared" si="271"/>
        <v xml:space="preserve"> </v>
      </c>
      <c r="QR97" s="175">
        <f t="shared" si="248"/>
        <v>0</v>
      </c>
      <c r="QS97" s="176" t="str">
        <f t="shared" si="249"/>
        <v xml:space="preserve"> </v>
      </c>
    </row>
    <row r="98" spans="1:461" ht="13.8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46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188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47"/>
        <v xml:space="preserve"> </v>
      </c>
      <c r="R98" s="175" t="str">
        <f>IF(N98=0," ",VLOOKUP(N98,PROTOKOL!$A:$E,5,FALSE))</f>
        <v xml:space="preserve"> </v>
      </c>
      <c r="S98" s="211" t="str">
        <f t="shared" si="189"/>
        <v xml:space="preserve"> </v>
      </c>
      <c r="T98" s="175">
        <f t="shared" si="190"/>
        <v>0</v>
      </c>
      <c r="U98" s="176" t="str">
        <f t="shared" si="191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48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192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49"/>
        <v xml:space="preserve"> </v>
      </c>
      <c r="AN98" s="175" t="str">
        <f>IF(AJ98=0," ",VLOOKUP(AJ98,PROTOKOL!$A:$E,5,FALSE))</f>
        <v xml:space="preserve"> </v>
      </c>
      <c r="AO98" s="211" t="str">
        <f t="shared" si="252"/>
        <v xml:space="preserve"> </v>
      </c>
      <c r="AP98" s="175">
        <f t="shared" si="193"/>
        <v>0</v>
      </c>
      <c r="AQ98" s="176" t="str">
        <f t="shared" si="194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50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195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51"/>
        <v xml:space="preserve"> </v>
      </c>
      <c r="BJ98" s="175" t="str">
        <f>IF(BF98=0," ",VLOOKUP(BF98,PROTOKOL!$A:$E,5,FALSE))</f>
        <v xml:space="preserve"> </v>
      </c>
      <c r="BK98" s="211" t="str">
        <f t="shared" si="253"/>
        <v xml:space="preserve"> </v>
      </c>
      <c r="BL98" s="175">
        <f t="shared" si="196"/>
        <v>0</v>
      </c>
      <c r="BM98" s="176" t="str">
        <f t="shared" si="197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52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198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53"/>
        <v xml:space="preserve"> </v>
      </c>
      <c r="CF98" s="175" t="str">
        <f>IF(CB98=0," ",VLOOKUP(CB98,PROTOKOL!$A:$E,5,FALSE))</f>
        <v xml:space="preserve"> </v>
      </c>
      <c r="CG98" s="211" t="str">
        <f t="shared" si="254"/>
        <v xml:space="preserve"> </v>
      </c>
      <c r="CH98" s="175">
        <f t="shared" si="199"/>
        <v>0</v>
      </c>
      <c r="CI98" s="176" t="str">
        <f t="shared" si="200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54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01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55"/>
        <v xml:space="preserve"> </v>
      </c>
      <c r="DB98" s="175" t="str">
        <f>IF(CX98=0," ",VLOOKUP(CX98,PROTOKOL!$A:$E,5,FALSE))</f>
        <v xml:space="preserve"> </v>
      </c>
      <c r="DC98" s="211" t="str">
        <f t="shared" si="255"/>
        <v xml:space="preserve"> </v>
      </c>
      <c r="DD98" s="175">
        <f t="shared" si="202"/>
        <v>0</v>
      </c>
      <c r="DE98" s="176" t="str">
        <f t="shared" si="203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56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04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57"/>
        <v xml:space="preserve"> </v>
      </c>
      <c r="DX98" s="175" t="str">
        <f>IF(DT98=0," ",VLOOKUP(DT98,PROTOKOL!$A:$E,5,FALSE))</f>
        <v xml:space="preserve"> </v>
      </c>
      <c r="DY98" s="211" t="str">
        <f t="shared" si="256"/>
        <v xml:space="preserve"> </v>
      </c>
      <c r="DZ98" s="175">
        <f t="shared" si="205"/>
        <v>0</v>
      </c>
      <c r="EA98" s="176" t="str">
        <f t="shared" si="206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58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07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59"/>
        <v xml:space="preserve"> </v>
      </c>
      <c r="ET98" s="175" t="str">
        <f>IF(EP98=0," ",VLOOKUP(EP98,PROTOKOL!$A:$E,5,FALSE))</f>
        <v xml:space="preserve"> </v>
      </c>
      <c r="EU98" s="211" t="str">
        <f t="shared" si="257"/>
        <v xml:space="preserve"> </v>
      </c>
      <c r="EV98" s="175">
        <f t="shared" si="208"/>
        <v>0</v>
      </c>
      <c r="EW98" s="176" t="str">
        <f t="shared" si="209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60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50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61"/>
        <v xml:space="preserve"> </v>
      </c>
      <c r="FP98" s="175" t="str">
        <f>IF(FL98=0," ",VLOOKUP(FL98,PROTOKOL!$A:$E,5,FALSE))</f>
        <v xml:space="preserve"> </v>
      </c>
      <c r="FQ98" s="211" t="str">
        <f t="shared" si="258"/>
        <v xml:space="preserve"> </v>
      </c>
      <c r="FR98" s="175">
        <f t="shared" si="210"/>
        <v>0</v>
      </c>
      <c r="FS98" s="176" t="str">
        <f t="shared" si="211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62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12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63"/>
        <v xml:space="preserve"> </v>
      </c>
      <c r="GL98" s="175" t="str">
        <f>IF(GH98=0," ",VLOOKUP(GH98,PROTOKOL!$A:$E,5,FALSE))</f>
        <v xml:space="preserve"> </v>
      </c>
      <c r="GM98" s="211" t="str">
        <f t="shared" si="259"/>
        <v xml:space="preserve"> </v>
      </c>
      <c r="GN98" s="175">
        <f t="shared" si="213"/>
        <v>0</v>
      </c>
      <c r="GO98" s="176" t="str">
        <f t="shared" si="214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64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15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65"/>
        <v xml:space="preserve"> </v>
      </c>
      <c r="HH98" s="175" t="str">
        <f>IF(HD98=0," ",VLOOKUP(HD98,PROTOKOL!$A:$E,5,FALSE))</f>
        <v xml:space="preserve"> </v>
      </c>
      <c r="HI98" s="211" t="str">
        <f t="shared" si="260"/>
        <v xml:space="preserve"> </v>
      </c>
      <c r="HJ98" s="175">
        <f t="shared" si="216"/>
        <v>0</v>
      </c>
      <c r="HK98" s="176" t="str">
        <f t="shared" si="217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66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18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67"/>
        <v xml:space="preserve"> </v>
      </c>
      <c r="ID98" s="175" t="str">
        <f>IF(HZ98=0," ",VLOOKUP(HZ98,PROTOKOL!$A:$E,5,FALSE))</f>
        <v xml:space="preserve"> </v>
      </c>
      <c r="IE98" s="211" t="str">
        <f t="shared" si="261"/>
        <v xml:space="preserve"> </v>
      </c>
      <c r="IF98" s="175">
        <f t="shared" si="219"/>
        <v>0</v>
      </c>
      <c r="IG98" s="176" t="str">
        <f t="shared" si="220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68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51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69"/>
        <v xml:space="preserve"> </v>
      </c>
      <c r="IZ98" s="175" t="str">
        <f>IF(IV98=0," ",VLOOKUP(IV98,PROTOKOL!$A:$E,5,FALSE))</f>
        <v xml:space="preserve"> </v>
      </c>
      <c r="JA98" s="211" t="str">
        <f t="shared" si="262"/>
        <v xml:space="preserve"> </v>
      </c>
      <c r="JB98" s="175">
        <f t="shared" si="221"/>
        <v>0</v>
      </c>
      <c r="JC98" s="176" t="str">
        <f t="shared" si="222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70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23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71"/>
        <v xml:space="preserve"> </v>
      </c>
      <c r="JV98" s="175" t="str">
        <f>IF(JR98=0," ",VLOOKUP(JR98,PROTOKOL!$A:$E,5,FALSE))</f>
        <v xml:space="preserve"> </v>
      </c>
      <c r="JW98" s="211" t="str">
        <f t="shared" si="263"/>
        <v xml:space="preserve"> </v>
      </c>
      <c r="JX98" s="175">
        <f t="shared" si="224"/>
        <v>0</v>
      </c>
      <c r="JY98" s="176" t="str">
        <f t="shared" si="225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72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26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73"/>
        <v xml:space="preserve"> </v>
      </c>
      <c r="KR98" s="175" t="str">
        <f>IF(KN98=0," ",VLOOKUP(KN98,PROTOKOL!$A:$E,5,FALSE))</f>
        <v xml:space="preserve"> </v>
      </c>
      <c r="KS98" s="211" t="str">
        <f t="shared" si="264"/>
        <v xml:space="preserve"> </v>
      </c>
      <c r="KT98" s="175">
        <f t="shared" si="227"/>
        <v>0</v>
      </c>
      <c r="KU98" s="176" t="str">
        <f t="shared" si="228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74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29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75"/>
        <v xml:space="preserve"> </v>
      </c>
      <c r="LN98" s="175" t="str">
        <f>IF(LJ98=0," ",VLOOKUP(LJ98,PROTOKOL!$A:$E,5,FALSE))</f>
        <v xml:space="preserve"> </v>
      </c>
      <c r="LO98" s="211" t="str">
        <f t="shared" si="265"/>
        <v xml:space="preserve"> </v>
      </c>
      <c r="LP98" s="175">
        <f t="shared" si="230"/>
        <v>0</v>
      </c>
      <c r="LQ98" s="176" t="str">
        <f t="shared" si="231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76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32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77"/>
        <v xml:space="preserve"> </v>
      </c>
      <c r="MJ98" s="175" t="str">
        <f>IF(MF98=0," ",VLOOKUP(MF98,PROTOKOL!$A:$E,5,FALSE))</f>
        <v xml:space="preserve"> </v>
      </c>
      <c r="MK98" s="211" t="str">
        <f t="shared" si="266"/>
        <v xml:space="preserve"> </v>
      </c>
      <c r="ML98" s="175">
        <f t="shared" si="233"/>
        <v>0</v>
      </c>
      <c r="MM98" s="176" t="str">
        <f t="shared" si="234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78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35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79"/>
        <v xml:space="preserve"> </v>
      </c>
      <c r="NF98" s="175" t="str">
        <f>IF(NB98=0," ",VLOOKUP(NB98,PROTOKOL!$A:$E,5,FALSE))</f>
        <v xml:space="preserve"> </v>
      </c>
      <c r="NG98" s="211" t="str">
        <f t="shared" si="267"/>
        <v xml:space="preserve"> </v>
      </c>
      <c r="NH98" s="175">
        <f t="shared" si="236"/>
        <v>0</v>
      </c>
      <c r="NI98" s="176" t="str">
        <f t="shared" si="237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80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38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81"/>
        <v xml:space="preserve"> </v>
      </c>
      <c r="OB98" s="175" t="str">
        <f>IF(NX98=0," ",VLOOKUP(NX98,PROTOKOL!$A:$E,5,FALSE))</f>
        <v xml:space="preserve"> </v>
      </c>
      <c r="OC98" s="211" t="str">
        <f t="shared" si="268"/>
        <v xml:space="preserve"> </v>
      </c>
      <c r="OD98" s="175">
        <f t="shared" si="239"/>
        <v>0</v>
      </c>
      <c r="OE98" s="176" t="str">
        <f t="shared" si="240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82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41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83"/>
        <v xml:space="preserve"> </v>
      </c>
      <c r="OX98" s="175" t="str">
        <f>IF(OT98=0," ",VLOOKUP(OT98,PROTOKOL!$A:$E,5,FALSE))</f>
        <v xml:space="preserve"> </v>
      </c>
      <c r="OY98" s="211" t="str">
        <f t="shared" si="269"/>
        <v xml:space="preserve"> </v>
      </c>
      <c r="OZ98" s="175">
        <f t="shared" si="242"/>
        <v>0</v>
      </c>
      <c r="PA98" s="176" t="str">
        <f t="shared" si="243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84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4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85"/>
        <v xml:space="preserve"> </v>
      </c>
      <c r="PT98" s="175" t="str">
        <f>IF(PP98=0," ",VLOOKUP(PP98,PROTOKOL!$A:$E,5,FALSE))</f>
        <v xml:space="preserve"> </v>
      </c>
      <c r="PU98" s="211" t="str">
        <f t="shared" si="270"/>
        <v xml:space="preserve"> </v>
      </c>
      <c r="PV98" s="175">
        <f t="shared" si="245"/>
        <v>0</v>
      </c>
      <c r="PW98" s="176" t="str">
        <f t="shared" si="246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186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4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187"/>
        <v xml:space="preserve"> </v>
      </c>
      <c r="QP98" s="175" t="str">
        <f>IF(QL98=0," ",VLOOKUP(QL98,PROTOKOL!$A:$E,5,FALSE))</f>
        <v xml:space="preserve"> </v>
      </c>
      <c r="QQ98" s="211" t="str">
        <f t="shared" si="271"/>
        <v xml:space="preserve"> </v>
      </c>
      <c r="QR98" s="175">
        <f t="shared" si="248"/>
        <v>0</v>
      </c>
      <c r="QS98" s="176" t="str">
        <f t="shared" si="249"/>
        <v xml:space="preserve"> </v>
      </c>
    </row>
    <row r="99" spans="1:461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46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188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47"/>
        <v xml:space="preserve"> </v>
      </c>
      <c r="R99" s="175" t="str">
        <f>IF(N99=0," ",VLOOKUP(N99,PROTOKOL!$A:$E,5,FALSE))</f>
        <v xml:space="preserve"> </v>
      </c>
      <c r="S99" s="211" t="str">
        <f t="shared" si="189"/>
        <v xml:space="preserve"> </v>
      </c>
      <c r="T99" s="175">
        <f t="shared" si="190"/>
        <v>0</v>
      </c>
      <c r="U99" s="176" t="str">
        <f t="shared" si="191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48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192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49"/>
        <v xml:space="preserve"> </v>
      </c>
      <c r="AN99" s="175" t="str">
        <f>IF(AJ99=0," ",VLOOKUP(AJ99,PROTOKOL!$A:$E,5,FALSE))</f>
        <v xml:space="preserve"> </v>
      </c>
      <c r="AO99" s="211" t="str">
        <f t="shared" si="252"/>
        <v xml:space="preserve"> </v>
      </c>
      <c r="AP99" s="175">
        <f t="shared" si="193"/>
        <v>0</v>
      </c>
      <c r="AQ99" s="176" t="str">
        <f t="shared" si="194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50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195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51"/>
        <v xml:space="preserve"> </v>
      </c>
      <c r="BJ99" s="175" t="str">
        <f>IF(BF99=0," ",VLOOKUP(BF99,PROTOKOL!$A:$E,5,FALSE))</f>
        <v xml:space="preserve"> </v>
      </c>
      <c r="BK99" s="211" t="str">
        <f t="shared" si="253"/>
        <v xml:space="preserve"> </v>
      </c>
      <c r="BL99" s="175">
        <f t="shared" si="196"/>
        <v>0</v>
      </c>
      <c r="BM99" s="176" t="str">
        <f t="shared" si="197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52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198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53"/>
        <v xml:space="preserve"> </v>
      </c>
      <c r="CF99" s="175" t="str">
        <f>IF(CB99=0," ",VLOOKUP(CB99,PROTOKOL!$A:$E,5,FALSE))</f>
        <v xml:space="preserve"> </v>
      </c>
      <c r="CG99" s="211" t="str">
        <f t="shared" si="254"/>
        <v xml:space="preserve"> </v>
      </c>
      <c r="CH99" s="175">
        <f t="shared" si="199"/>
        <v>0</v>
      </c>
      <c r="CI99" s="176" t="str">
        <f t="shared" si="200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54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01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55"/>
        <v xml:space="preserve"> </v>
      </c>
      <c r="DB99" s="175" t="str">
        <f>IF(CX99=0," ",VLOOKUP(CX99,PROTOKOL!$A:$E,5,FALSE))</f>
        <v xml:space="preserve"> </v>
      </c>
      <c r="DC99" s="211" t="str">
        <f t="shared" si="255"/>
        <v xml:space="preserve"> </v>
      </c>
      <c r="DD99" s="175">
        <f t="shared" si="202"/>
        <v>0</v>
      </c>
      <c r="DE99" s="176" t="str">
        <f t="shared" si="203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56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04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57"/>
        <v xml:space="preserve"> </v>
      </c>
      <c r="DX99" s="175" t="str">
        <f>IF(DT99=0," ",VLOOKUP(DT99,PROTOKOL!$A:$E,5,FALSE))</f>
        <v xml:space="preserve"> </v>
      </c>
      <c r="DY99" s="211" t="str">
        <f t="shared" si="256"/>
        <v xml:space="preserve"> </v>
      </c>
      <c r="DZ99" s="175">
        <f t="shared" si="205"/>
        <v>0</v>
      </c>
      <c r="EA99" s="176" t="str">
        <f t="shared" si="206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58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07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59"/>
        <v xml:space="preserve"> </v>
      </c>
      <c r="ET99" s="175" t="str">
        <f>IF(EP99=0," ",VLOOKUP(EP99,PROTOKOL!$A:$E,5,FALSE))</f>
        <v xml:space="preserve"> </v>
      </c>
      <c r="EU99" s="211" t="str">
        <f t="shared" si="257"/>
        <v xml:space="preserve"> </v>
      </c>
      <c r="EV99" s="175">
        <f t="shared" si="208"/>
        <v>0</v>
      </c>
      <c r="EW99" s="176" t="str">
        <f t="shared" si="209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60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50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61"/>
        <v xml:space="preserve"> </v>
      </c>
      <c r="FP99" s="175" t="str">
        <f>IF(FL99=0," ",VLOOKUP(FL99,PROTOKOL!$A:$E,5,FALSE))</f>
        <v xml:space="preserve"> </v>
      </c>
      <c r="FQ99" s="211" t="str">
        <f t="shared" si="258"/>
        <v xml:space="preserve"> </v>
      </c>
      <c r="FR99" s="175">
        <f t="shared" si="210"/>
        <v>0</v>
      </c>
      <c r="FS99" s="176" t="str">
        <f t="shared" si="211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62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12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63"/>
        <v xml:space="preserve"> </v>
      </c>
      <c r="GL99" s="175" t="str">
        <f>IF(GH99=0," ",VLOOKUP(GH99,PROTOKOL!$A:$E,5,FALSE))</f>
        <v xml:space="preserve"> </v>
      </c>
      <c r="GM99" s="211" t="str">
        <f t="shared" si="259"/>
        <v xml:space="preserve"> </v>
      </c>
      <c r="GN99" s="175">
        <f t="shared" si="213"/>
        <v>0</v>
      </c>
      <c r="GO99" s="176" t="str">
        <f t="shared" si="214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64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15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65"/>
        <v xml:space="preserve"> </v>
      </c>
      <c r="HH99" s="175" t="str">
        <f>IF(HD99=0," ",VLOOKUP(HD99,PROTOKOL!$A:$E,5,FALSE))</f>
        <v xml:space="preserve"> </v>
      </c>
      <c r="HI99" s="211" t="str">
        <f t="shared" si="260"/>
        <v xml:space="preserve"> </v>
      </c>
      <c r="HJ99" s="175">
        <f t="shared" si="216"/>
        <v>0</v>
      </c>
      <c r="HK99" s="176" t="str">
        <f t="shared" si="217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66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18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67"/>
        <v xml:space="preserve"> </v>
      </c>
      <c r="ID99" s="175" t="str">
        <f>IF(HZ99=0," ",VLOOKUP(HZ99,PROTOKOL!$A:$E,5,FALSE))</f>
        <v xml:space="preserve"> </v>
      </c>
      <c r="IE99" s="211" t="str">
        <f t="shared" si="261"/>
        <v xml:space="preserve"> </v>
      </c>
      <c r="IF99" s="175">
        <f t="shared" si="219"/>
        <v>0</v>
      </c>
      <c r="IG99" s="176" t="str">
        <f t="shared" si="220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68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51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69"/>
        <v xml:space="preserve"> </v>
      </c>
      <c r="IZ99" s="175" t="str">
        <f>IF(IV99=0," ",VLOOKUP(IV99,PROTOKOL!$A:$E,5,FALSE))</f>
        <v xml:space="preserve"> </v>
      </c>
      <c r="JA99" s="211" t="str">
        <f t="shared" si="262"/>
        <v xml:space="preserve"> </v>
      </c>
      <c r="JB99" s="175">
        <f t="shared" si="221"/>
        <v>0</v>
      </c>
      <c r="JC99" s="176" t="str">
        <f t="shared" si="222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70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23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71"/>
        <v xml:space="preserve"> </v>
      </c>
      <c r="JV99" s="175" t="str">
        <f>IF(JR99=0," ",VLOOKUP(JR99,PROTOKOL!$A:$E,5,FALSE))</f>
        <v xml:space="preserve"> </v>
      </c>
      <c r="JW99" s="211" t="str">
        <f t="shared" si="263"/>
        <v xml:space="preserve"> </v>
      </c>
      <c r="JX99" s="175">
        <f t="shared" si="224"/>
        <v>0</v>
      </c>
      <c r="JY99" s="176" t="str">
        <f t="shared" si="225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72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26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73"/>
        <v xml:space="preserve"> </v>
      </c>
      <c r="KR99" s="175" t="str">
        <f>IF(KN99=0," ",VLOOKUP(KN99,PROTOKOL!$A:$E,5,FALSE))</f>
        <v xml:space="preserve"> </v>
      </c>
      <c r="KS99" s="211" t="str">
        <f t="shared" si="264"/>
        <v xml:space="preserve"> </v>
      </c>
      <c r="KT99" s="175">
        <f t="shared" si="227"/>
        <v>0</v>
      </c>
      <c r="KU99" s="176" t="str">
        <f t="shared" si="228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74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29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75"/>
        <v xml:space="preserve"> </v>
      </c>
      <c r="LN99" s="175" t="str">
        <f>IF(LJ99=0," ",VLOOKUP(LJ99,PROTOKOL!$A:$E,5,FALSE))</f>
        <v xml:space="preserve"> </v>
      </c>
      <c r="LO99" s="211" t="str">
        <f t="shared" si="265"/>
        <v xml:space="preserve"> </v>
      </c>
      <c r="LP99" s="175">
        <f t="shared" si="230"/>
        <v>0</v>
      </c>
      <c r="LQ99" s="176" t="str">
        <f t="shared" si="231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76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32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77"/>
        <v xml:space="preserve"> </v>
      </c>
      <c r="MJ99" s="175" t="str">
        <f>IF(MF99=0," ",VLOOKUP(MF99,PROTOKOL!$A:$E,5,FALSE))</f>
        <v xml:space="preserve"> </v>
      </c>
      <c r="MK99" s="211" t="str">
        <f t="shared" si="266"/>
        <v xml:space="preserve"> </v>
      </c>
      <c r="ML99" s="175">
        <f t="shared" si="233"/>
        <v>0</v>
      </c>
      <c r="MM99" s="176" t="str">
        <f t="shared" si="234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78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35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79"/>
        <v xml:space="preserve"> </v>
      </c>
      <c r="NF99" s="175" t="str">
        <f>IF(NB99=0," ",VLOOKUP(NB99,PROTOKOL!$A:$E,5,FALSE))</f>
        <v xml:space="preserve"> </v>
      </c>
      <c r="NG99" s="211" t="str">
        <f t="shared" si="267"/>
        <v xml:space="preserve"> </v>
      </c>
      <c r="NH99" s="175">
        <f t="shared" si="236"/>
        <v>0</v>
      </c>
      <c r="NI99" s="176" t="str">
        <f t="shared" si="23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80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3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81"/>
        <v xml:space="preserve"> </v>
      </c>
      <c r="OB99" s="175" t="str">
        <f>IF(NX99=0," ",VLOOKUP(NX99,PROTOKOL!$A:$E,5,FALSE))</f>
        <v xml:space="preserve"> </v>
      </c>
      <c r="OC99" s="211" t="str">
        <f t="shared" si="268"/>
        <v xml:space="preserve"> </v>
      </c>
      <c r="OD99" s="175">
        <f t="shared" si="239"/>
        <v>0</v>
      </c>
      <c r="OE99" s="176" t="str">
        <f t="shared" si="24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82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4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83"/>
        <v xml:space="preserve"> </v>
      </c>
      <c r="OX99" s="175" t="str">
        <f>IF(OT99=0," ",VLOOKUP(OT99,PROTOKOL!$A:$E,5,FALSE))</f>
        <v xml:space="preserve"> </v>
      </c>
      <c r="OY99" s="211" t="str">
        <f t="shared" si="269"/>
        <v xml:space="preserve"> </v>
      </c>
      <c r="OZ99" s="175">
        <f t="shared" si="242"/>
        <v>0</v>
      </c>
      <c r="PA99" s="176" t="str">
        <f t="shared" si="24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84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4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85"/>
        <v xml:space="preserve"> </v>
      </c>
      <c r="PT99" s="175" t="str">
        <f>IF(PP99=0," ",VLOOKUP(PP99,PROTOKOL!$A:$E,5,FALSE))</f>
        <v xml:space="preserve"> </v>
      </c>
      <c r="PU99" s="211" t="str">
        <f t="shared" si="270"/>
        <v xml:space="preserve"> </v>
      </c>
      <c r="PV99" s="175">
        <f t="shared" si="245"/>
        <v>0</v>
      </c>
      <c r="PW99" s="176" t="str">
        <f t="shared" si="24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186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4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187"/>
        <v xml:space="preserve"> </v>
      </c>
      <c r="QP99" s="175" t="str">
        <f>IF(QL99=0," ",VLOOKUP(QL99,PROTOKOL!$A:$E,5,FALSE))</f>
        <v xml:space="preserve"> </v>
      </c>
      <c r="QQ99" s="211" t="str">
        <f t="shared" si="271"/>
        <v xml:space="preserve"> </v>
      </c>
      <c r="QR99" s="175">
        <f t="shared" si="248"/>
        <v>0</v>
      </c>
      <c r="QS99" s="176" t="str">
        <f t="shared" si="249"/>
        <v xml:space="preserve"> </v>
      </c>
    </row>
    <row r="100" spans="1:461" ht="14.4" thickBot="1">
      <c r="A100" s="177">
        <v>26</v>
      </c>
      <c r="B100" s="236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46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188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47"/>
        <v xml:space="preserve"> </v>
      </c>
      <c r="R100" s="181" t="str">
        <f>IF(N100=0," ",VLOOKUP(N100,PROTOKOL!$A:$E,5,FALSE))</f>
        <v xml:space="preserve"> </v>
      </c>
      <c r="S100" s="215" t="str">
        <f t="shared" si="189"/>
        <v xml:space="preserve"> </v>
      </c>
      <c r="T100" s="181">
        <f t="shared" si="190"/>
        <v>0</v>
      </c>
      <c r="U100" s="182" t="str">
        <f t="shared" si="191"/>
        <v xml:space="preserve"> </v>
      </c>
      <c r="W100" s="177">
        <v>26</v>
      </c>
      <c r="X100" s="236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48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192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49"/>
        <v xml:space="preserve"> </v>
      </c>
      <c r="AN100" s="181" t="str">
        <f>IF(AJ100=0," ",VLOOKUP(AJ100,PROTOKOL!$A:$E,5,FALSE))</f>
        <v xml:space="preserve"> </v>
      </c>
      <c r="AO100" s="215" t="str">
        <f t="shared" si="252"/>
        <v xml:space="preserve"> </v>
      </c>
      <c r="AP100" s="181">
        <f t="shared" si="193"/>
        <v>0</v>
      </c>
      <c r="AQ100" s="182" t="str">
        <f t="shared" si="194"/>
        <v xml:space="preserve"> </v>
      </c>
      <c r="AS100" s="177">
        <v>26</v>
      </c>
      <c r="AT100" s="236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50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195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51"/>
        <v xml:space="preserve"> </v>
      </c>
      <c r="BJ100" s="181" t="str">
        <f>IF(BF100=0," ",VLOOKUP(BF100,PROTOKOL!$A:$E,5,FALSE))</f>
        <v xml:space="preserve"> </v>
      </c>
      <c r="BK100" s="215" t="str">
        <f t="shared" si="253"/>
        <v xml:space="preserve"> </v>
      </c>
      <c r="BL100" s="181">
        <f t="shared" si="196"/>
        <v>0</v>
      </c>
      <c r="BM100" s="182" t="str">
        <f t="shared" si="197"/>
        <v xml:space="preserve"> </v>
      </c>
      <c r="BO100" s="177">
        <v>26</v>
      </c>
      <c r="BP100" s="236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52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198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53"/>
        <v xml:space="preserve"> </v>
      </c>
      <c r="CF100" s="181" t="str">
        <f>IF(CB100=0," ",VLOOKUP(CB100,PROTOKOL!$A:$E,5,FALSE))</f>
        <v xml:space="preserve"> </v>
      </c>
      <c r="CG100" s="215" t="str">
        <f t="shared" si="254"/>
        <v xml:space="preserve"> </v>
      </c>
      <c r="CH100" s="181">
        <f t="shared" si="199"/>
        <v>0</v>
      </c>
      <c r="CI100" s="182" t="str">
        <f t="shared" si="200"/>
        <v xml:space="preserve"> </v>
      </c>
      <c r="CK100" s="177">
        <v>26</v>
      </c>
      <c r="CL100" s="236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54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01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55"/>
        <v xml:space="preserve"> </v>
      </c>
      <c r="DB100" s="181" t="str">
        <f>IF(CX100=0," ",VLOOKUP(CX100,PROTOKOL!$A:$E,5,FALSE))</f>
        <v xml:space="preserve"> </v>
      </c>
      <c r="DC100" s="215" t="str">
        <f t="shared" si="255"/>
        <v xml:space="preserve"> </v>
      </c>
      <c r="DD100" s="181">
        <f t="shared" si="202"/>
        <v>0</v>
      </c>
      <c r="DE100" s="182" t="str">
        <f t="shared" si="203"/>
        <v xml:space="preserve"> </v>
      </c>
      <c r="DG100" s="177">
        <v>26</v>
      </c>
      <c r="DH100" s="236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56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04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57"/>
        <v xml:space="preserve"> </v>
      </c>
      <c r="DX100" s="181" t="str">
        <f>IF(DT100=0," ",VLOOKUP(DT100,PROTOKOL!$A:$E,5,FALSE))</f>
        <v xml:space="preserve"> </v>
      </c>
      <c r="DY100" s="215" t="str">
        <f t="shared" si="256"/>
        <v xml:space="preserve"> </v>
      </c>
      <c r="DZ100" s="181">
        <f t="shared" si="205"/>
        <v>0</v>
      </c>
      <c r="EA100" s="182" t="str">
        <f t="shared" si="206"/>
        <v xml:space="preserve"> </v>
      </c>
      <c r="EC100" s="177">
        <v>26</v>
      </c>
      <c r="ED100" s="236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58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07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59"/>
        <v xml:space="preserve"> </v>
      </c>
      <c r="ET100" s="181" t="str">
        <f>IF(EP100=0," ",VLOOKUP(EP100,PROTOKOL!$A:$E,5,FALSE))</f>
        <v xml:space="preserve"> </v>
      </c>
      <c r="EU100" s="215" t="str">
        <f t="shared" si="257"/>
        <v xml:space="preserve"> </v>
      </c>
      <c r="EV100" s="181">
        <f t="shared" si="208"/>
        <v>0</v>
      </c>
      <c r="EW100" s="182" t="str">
        <f t="shared" si="209"/>
        <v xml:space="preserve"> </v>
      </c>
      <c r="EY100" s="177">
        <v>26</v>
      </c>
      <c r="EZ100" s="236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60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50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61"/>
        <v xml:space="preserve"> </v>
      </c>
      <c r="FP100" s="181" t="str">
        <f>IF(FL100=0," ",VLOOKUP(FL100,PROTOKOL!$A:$E,5,FALSE))</f>
        <v xml:space="preserve"> </v>
      </c>
      <c r="FQ100" s="215" t="str">
        <f t="shared" si="258"/>
        <v xml:space="preserve"> </v>
      </c>
      <c r="FR100" s="181">
        <f t="shared" si="210"/>
        <v>0</v>
      </c>
      <c r="FS100" s="182" t="str">
        <f t="shared" si="211"/>
        <v xml:space="preserve"> </v>
      </c>
      <c r="FU100" s="177">
        <v>26</v>
      </c>
      <c r="FV100" s="236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62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12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63"/>
        <v xml:space="preserve"> </v>
      </c>
      <c r="GL100" s="181" t="str">
        <f>IF(GH100=0," ",VLOOKUP(GH100,PROTOKOL!$A:$E,5,FALSE))</f>
        <v xml:space="preserve"> </v>
      </c>
      <c r="GM100" s="215" t="str">
        <f t="shared" si="259"/>
        <v xml:space="preserve"> </v>
      </c>
      <c r="GN100" s="181">
        <f t="shared" si="213"/>
        <v>0</v>
      </c>
      <c r="GO100" s="182" t="str">
        <f t="shared" si="214"/>
        <v xml:space="preserve"> </v>
      </c>
      <c r="GQ100" s="177">
        <v>26</v>
      </c>
      <c r="GR100" s="236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64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15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65"/>
        <v xml:space="preserve"> </v>
      </c>
      <c r="HH100" s="181" t="str">
        <f>IF(HD100=0," ",VLOOKUP(HD100,PROTOKOL!$A:$E,5,FALSE))</f>
        <v xml:space="preserve"> </v>
      </c>
      <c r="HI100" s="215" t="str">
        <f t="shared" si="260"/>
        <v xml:space="preserve"> </v>
      </c>
      <c r="HJ100" s="181">
        <f t="shared" si="216"/>
        <v>0</v>
      </c>
      <c r="HK100" s="182" t="str">
        <f t="shared" si="217"/>
        <v xml:space="preserve"> </v>
      </c>
      <c r="HM100" s="177">
        <v>26</v>
      </c>
      <c r="HN100" s="236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66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18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67"/>
        <v xml:space="preserve"> </v>
      </c>
      <c r="ID100" s="181" t="str">
        <f>IF(HZ100=0," ",VLOOKUP(HZ100,PROTOKOL!$A:$E,5,FALSE))</f>
        <v xml:space="preserve"> </v>
      </c>
      <c r="IE100" s="215" t="str">
        <f t="shared" si="261"/>
        <v xml:space="preserve"> </v>
      </c>
      <c r="IF100" s="181">
        <f t="shared" si="219"/>
        <v>0</v>
      </c>
      <c r="IG100" s="182" t="str">
        <f t="shared" si="220"/>
        <v xml:space="preserve"> </v>
      </c>
      <c r="II100" s="177">
        <v>26</v>
      </c>
      <c r="IJ100" s="236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68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51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69"/>
        <v xml:space="preserve"> </v>
      </c>
      <c r="IZ100" s="181" t="str">
        <f>IF(IV100=0," ",VLOOKUP(IV100,PROTOKOL!$A:$E,5,FALSE))</f>
        <v xml:space="preserve"> </v>
      </c>
      <c r="JA100" s="215" t="str">
        <f t="shared" si="262"/>
        <v xml:space="preserve"> </v>
      </c>
      <c r="JB100" s="181">
        <f t="shared" si="221"/>
        <v>0</v>
      </c>
      <c r="JC100" s="182" t="str">
        <f t="shared" si="222"/>
        <v xml:space="preserve"> </v>
      </c>
      <c r="JE100" s="177">
        <v>26</v>
      </c>
      <c r="JF100" s="236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70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23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71"/>
        <v xml:space="preserve"> </v>
      </c>
      <c r="JV100" s="181" t="str">
        <f>IF(JR100=0," ",VLOOKUP(JR100,PROTOKOL!$A:$E,5,FALSE))</f>
        <v xml:space="preserve"> </v>
      </c>
      <c r="JW100" s="215" t="str">
        <f t="shared" si="263"/>
        <v xml:space="preserve"> </v>
      </c>
      <c r="JX100" s="181">
        <f t="shared" si="224"/>
        <v>0</v>
      </c>
      <c r="JY100" s="182" t="str">
        <f t="shared" si="225"/>
        <v xml:space="preserve"> </v>
      </c>
      <c r="KA100" s="177">
        <v>26</v>
      </c>
      <c r="KB100" s="236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72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26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73"/>
        <v xml:space="preserve"> </v>
      </c>
      <c r="KR100" s="181" t="str">
        <f>IF(KN100=0," ",VLOOKUP(KN100,PROTOKOL!$A:$E,5,FALSE))</f>
        <v xml:space="preserve"> </v>
      </c>
      <c r="KS100" s="215" t="str">
        <f t="shared" si="264"/>
        <v xml:space="preserve"> </v>
      </c>
      <c r="KT100" s="181">
        <f t="shared" si="227"/>
        <v>0</v>
      </c>
      <c r="KU100" s="182" t="str">
        <f t="shared" si="228"/>
        <v xml:space="preserve"> </v>
      </c>
      <c r="KW100" s="177">
        <v>26</v>
      </c>
      <c r="KX100" s="236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74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29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75"/>
        <v xml:space="preserve"> </v>
      </c>
      <c r="LN100" s="181" t="str">
        <f>IF(LJ100=0," ",VLOOKUP(LJ100,PROTOKOL!$A:$E,5,FALSE))</f>
        <v xml:space="preserve"> </v>
      </c>
      <c r="LO100" s="215" t="str">
        <f t="shared" si="265"/>
        <v xml:space="preserve"> </v>
      </c>
      <c r="LP100" s="181">
        <f t="shared" si="230"/>
        <v>0</v>
      </c>
      <c r="LQ100" s="182" t="str">
        <f t="shared" si="231"/>
        <v xml:space="preserve"> </v>
      </c>
      <c r="LS100" s="177">
        <v>26</v>
      </c>
      <c r="LT100" s="236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76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32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77"/>
        <v xml:space="preserve"> </v>
      </c>
      <c r="MJ100" s="181" t="str">
        <f>IF(MF100=0," ",VLOOKUP(MF100,PROTOKOL!$A:$E,5,FALSE))</f>
        <v xml:space="preserve"> </v>
      </c>
      <c r="MK100" s="215" t="str">
        <f t="shared" si="266"/>
        <v xml:space="preserve"> </v>
      </c>
      <c r="ML100" s="181">
        <f t="shared" si="233"/>
        <v>0</v>
      </c>
      <c r="MM100" s="182" t="str">
        <f t="shared" si="234"/>
        <v xml:space="preserve"> </v>
      </c>
      <c r="MO100" s="177">
        <v>26</v>
      </c>
      <c r="MP100" s="236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78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35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79"/>
        <v xml:space="preserve"> </v>
      </c>
      <c r="NF100" s="181" t="str">
        <f>IF(NB100=0," ",VLOOKUP(NB100,PROTOKOL!$A:$E,5,FALSE))</f>
        <v xml:space="preserve"> </v>
      </c>
      <c r="NG100" s="215" t="str">
        <f t="shared" si="267"/>
        <v xml:space="preserve"> </v>
      </c>
      <c r="NH100" s="181">
        <f t="shared" si="236"/>
        <v>0</v>
      </c>
      <c r="NI100" s="182" t="str">
        <f t="shared" si="237"/>
        <v xml:space="preserve"> </v>
      </c>
      <c r="NK100" s="177">
        <v>26</v>
      </c>
      <c r="NL100" s="236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80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3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81"/>
        <v xml:space="preserve"> </v>
      </c>
      <c r="OB100" s="181" t="str">
        <f>IF(NX100=0," ",VLOOKUP(NX100,PROTOKOL!$A:$E,5,FALSE))</f>
        <v xml:space="preserve"> </v>
      </c>
      <c r="OC100" s="215" t="str">
        <f t="shared" si="268"/>
        <v xml:space="preserve"> </v>
      </c>
      <c r="OD100" s="181">
        <f t="shared" si="239"/>
        <v>0</v>
      </c>
      <c r="OE100" s="182" t="str">
        <f t="shared" si="240"/>
        <v xml:space="preserve"> </v>
      </c>
      <c r="OG100" s="177">
        <v>26</v>
      </c>
      <c r="OH100" s="236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82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4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83"/>
        <v xml:space="preserve"> </v>
      </c>
      <c r="OX100" s="181" t="str">
        <f>IF(OT100=0," ",VLOOKUP(OT100,PROTOKOL!$A:$E,5,FALSE))</f>
        <v xml:space="preserve"> </v>
      </c>
      <c r="OY100" s="215" t="str">
        <f t="shared" si="269"/>
        <v xml:space="preserve"> </v>
      </c>
      <c r="OZ100" s="181">
        <f t="shared" si="242"/>
        <v>0</v>
      </c>
      <c r="PA100" s="182" t="str">
        <f t="shared" si="243"/>
        <v xml:space="preserve"> </v>
      </c>
      <c r="PC100" s="177">
        <v>26</v>
      </c>
      <c r="PD100" s="236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84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4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85"/>
        <v xml:space="preserve"> </v>
      </c>
      <c r="PT100" s="181" t="str">
        <f>IF(PP100=0," ",VLOOKUP(PP100,PROTOKOL!$A:$E,5,FALSE))</f>
        <v xml:space="preserve"> </v>
      </c>
      <c r="PU100" s="215" t="str">
        <f t="shared" si="270"/>
        <v xml:space="preserve"> </v>
      </c>
      <c r="PV100" s="181">
        <f t="shared" si="245"/>
        <v>0</v>
      </c>
      <c r="PW100" s="182" t="str">
        <f t="shared" si="246"/>
        <v xml:space="preserve"> </v>
      </c>
      <c r="PY100" s="177">
        <v>26</v>
      </c>
      <c r="PZ100" s="236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186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4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187"/>
        <v xml:space="preserve"> </v>
      </c>
      <c r="QP100" s="181" t="str">
        <f>IF(QL100=0," ",VLOOKUP(QL100,PROTOKOL!$A:$E,5,FALSE))</f>
        <v xml:space="preserve"> </v>
      </c>
      <c r="QQ100" s="215" t="str">
        <f t="shared" si="271"/>
        <v xml:space="preserve"> </v>
      </c>
      <c r="QR100" s="181">
        <f t="shared" si="248"/>
        <v>0</v>
      </c>
      <c r="QS100" s="182" t="str">
        <f t="shared" si="249"/>
        <v xml:space="preserve"> </v>
      </c>
    </row>
    <row r="101" spans="1:461" ht="13.8" thickBot="1">
      <c r="A101" s="155"/>
      <c r="B101" s="20"/>
      <c r="C101" s="190"/>
      <c r="D101" s="21">
        <f>SUM(D8:D100)</f>
        <v>4791</v>
      </c>
      <c r="E101" s="21"/>
      <c r="F101" s="21">
        <f>SUM(F8:F100)</f>
        <v>165</v>
      </c>
      <c r="G101" s="192"/>
      <c r="H101" s="193"/>
      <c r="I101" s="189"/>
      <c r="J101" s="21"/>
      <c r="K101" s="21">
        <f t="shared" ref="K101" si="272">SUM(K8:K100)</f>
        <v>704.3922046095978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190"/>
        <v>0</v>
      </c>
      <c r="U101" s="198">
        <f>SUM(U8:U100)</f>
        <v>0</v>
      </c>
      <c r="W101" s="155"/>
      <c r="X101" s="20"/>
      <c r="Y101" s="190"/>
      <c r="Z101" s="21">
        <f>SUM(Z8:Z100)</f>
        <v>2531</v>
      </c>
      <c r="AA101" s="21"/>
      <c r="AB101" s="21">
        <f>SUM(AB8:AB100)</f>
        <v>157.5</v>
      </c>
      <c r="AC101" s="192"/>
      <c r="AD101" s="193"/>
      <c r="AE101" s="189"/>
      <c r="AF101" s="21"/>
      <c r="AG101" s="21">
        <f t="shared" ref="AG101" si="273">SUM(AG8:AG100)</f>
        <v>764.53650163690475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193"/>
        <v>0</v>
      </c>
      <c r="AQ101" s="198">
        <f>SUM(AQ8:AQ100)</f>
        <v>0</v>
      </c>
      <c r="AS101" s="155"/>
      <c r="AT101" s="20"/>
      <c r="AU101" s="190"/>
      <c r="AV101" s="21">
        <f>SUM(AV8:AV100)</f>
        <v>4673</v>
      </c>
      <c r="AW101" s="21"/>
      <c r="AX101" s="21">
        <f>SUM(AX8:AX100)</f>
        <v>151.5</v>
      </c>
      <c r="AY101" s="192"/>
      <c r="AZ101" s="193"/>
      <c r="BA101" s="189"/>
      <c r="BB101" s="21"/>
      <c r="BC101" s="21">
        <f t="shared" ref="BC101" si="274">SUM(BC8:BC100)</f>
        <v>758.34079524862022</v>
      </c>
      <c r="BD101" s="190"/>
      <c r="BG101">
        <f>SUM(BG8:BG100)</f>
        <v>7.5</v>
      </c>
      <c r="BH101" s="194"/>
      <c r="BI101" s="195"/>
      <c r="BJ101" s="189"/>
      <c r="BK101" s="77"/>
      <c r="BL101" s="189">
        <f t="shared" si="196"/>
        <v>15</v>
      </c>
      <c r="BM101" s="198">
        <f>SUM(BM8:BM100)</f>
        <v>26.968532812499998</v>
      </c>
      <c r="BO101" s="155"/>
      <c r="BP101" s="20"/>
      <c r="BQ101" s="190"/>
      <c r="BR101" s="21">
        <f>SUM(BR8:BR100)</f>
        <v>4202</v>
      </c>
      <c r="BS101" s="21"/>
      <c r="BT101" s="21">
        <f>SUM(BT8:BT100)</f>
        <v>153</v>
      </c>
      <c r="BU101" s="192"/>
      <c r="BV101" s="193"/>
      <c r="BW101" s="189"/>
      <c r="BX101" s="21"/>
      <c r="BY101" s="21" t="e">
        <f t="shared" ref="BY101" si="275">SUM(BY8:BY100)</f>
        <v>#N/A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199"/>
        <v>0</v>
      </c>
      <c r="CI101" s="198">
        <f>SUM(CI8:CI100)</f>
        <v>0</v>
      </c>
      <c r="CK101" s="155"/>
      <c r="CL101" s="20"/>
      <c r="CM101" s="190"/>
      <c r="CN101" s="21">
        <f>SUM(CN8:CN100)</f>
        <v>1787</v>
      </c>
      <c r="CO101" s="21"/>
      <c r="CP101" s="21">
        <f>SUM(CP8:CP100)</f>
        <v>150</v>
      </c>
      <c r="CQ101" s="192"/>
      <c r="CR101" s="193"/>
      <c r="CS101" s="189"/>
      <c r="CT101" s="21"/>
      <c r="CU101" s="21">
        <f t="shared" ref="CU101" si="276">SUM(CU8:CU100)</f>
        <v>694.33135665816928</v>
      </c>
      <c r="CV101" s="190"/>
      <c r="CY101">
        <f>SUM(CY8:CY100)</f>
        <v>28</v>
      </c>
      <c r="CZ101" s="194"/>
      <c r="DA101" s="195"/>
      <c r="DB101" s="189"/>
      <c r="DC101" s="77"/>
      <c r="DD101" s="189">
        <f t="shared" si="202"/>
        <v>56</v>
      </c>
      <c r="DE101" s="198">
        <f>SUM(DE8:DE100)</f>
        <v>254.39523222268082</v>
      </c>
      <c r="DG101" s="155"/>
      <c r="DH101" s="20"/>
      <c r="DI101" s="190"/>
      <c r="DJ101" s="21">
        <f>SUM(DJ8:DJ100)</f>
        <v>2576</v>
      </c>
      <c r="DK101" s="21"/>
      <c r="DL101" s="21">
        <f>SUM(DL8:DL100)</f>
        <v>150</v>
      </c>
      <c r="DM101" s="192"/>
      <c r="DN101" s="193"/>
      <c r="DO101" s="189"/>
      <c r="DP101" s="21"/>
      <c r="DQ101" s="21">
        <f t="shared" ref="DQ101" si="277">SUM(DQ8:DQ100)</f>
        <v>759.51138867003806</v>
      </c>
      <c r="DR101" s="190"/>
      <c r="DU101">
        <f>SUM(DU8:DU100)</f>
        <v>10.5</v>
      </c>
      <c r="DV101" s="194"/>
      <c r="DW101" s="195"/>
      <c r="DX101" s="189"/>
      <c r="DY101" s="77"/>
      <c r="DZ101" s="189">
        <f t="shared" si="205"/>
        <v>21</v>
      </c>
      <c r="EA101" s="198">
        <f>SUM(EA8:EA100)</f>
        <v>-25.206870814788616</v>
      </c>
      <c r="EC101" s="155"/>
      <c r="ED101" s="20"/>
      <c r="EE101" s="190"/>
      <c r="EF101" s="21">
        <f>SUM(EF8:EF100)</f>
        <v>2040</v>
      </c>
      <c r="EG101" s="21"/>
      <c r="EH101" s="21">
        <f>SUM(EH8:EH100)</f>
        <v>157.5</v>
      </c>
      <c r="EI101" s="192"/>
      <c r="EJ101" s="193"/>
      <c r="EK101" s="189"/>
      <c r="EL101" s="21"/>
      <c r="EM101" s="21">
        <f t="shared" ref="EM101" si="278">SUM(EM8:EM100)</f>
        <v>756.52460402967029</v>
      </c>
      <c r="EN101" s="190"/>
      <c r="EQ101">
        <f>SUM(EQ8:EQ100)</f>
        <v>10.5</v>
      </c>
      <c r="ER101" s="194"/>
      <c r="ES101" s="195"/>
      <c r="ET101" s="189"/>
      <c r="EU101" s="77"/>
      <c r="EV101" s="189">
        <f t="shared" si="208"/>
        <v>21</v>
      </c>
      <c r="EW101" s="198">
        <f>SUM(EW8:EW100)</f>
        <v>99.790138411401855</v>
      </c>
      <c r="EY101" s="155"/>
      <c r="EZ101" s="20"/>
      <c r="FA101" s="190"/>
      <c r="FB101" s="21">
        <f>SUM(FB8:FB100)</f>
        <v>3726</v>
      </c>
      <c r="FC101" s="21"/>
      <c r="FD101" s="21">
        <f>SUM(FD8:FD100)</f>
        <v>165.5</v>
      </c>
      <c r="FE101" s="192"/>
      <c r="FF101" s="193"/>
      <c r="FG101" s="189"/>
      <c r="FH101" s="21"/>
      <c r="FI101" s="21">
        <f t="shared" ref="FI101" si="279">SUM(FI8:FI100)</f>
        <v>5806.9311773735772</v>
      </c>
      <c r="FJ101" s="190"/>
      <c r="FM101">
        <f>SUM(FM8:FM100)</f>
        <v>2.5</v>
      </c>
      <c r="FN101" s="194"/>
      <c r="FO101" s="195"/>
      <c r="FP101" s="189"/>
      <c r="FQ101" s="77"/>
      <c r="FR101" s="189">
        <f t="shared" si="210"/>
        <v>5</v>
      </c>
      <c r="FS101" s="198">
        <f>SUM(FS8:FS100)</f>
        <v>5036.1393994031914</v>
      </c>
      <c r="FU101" s="155"/>
      <c r="FV101" s="20"/>
      <c r="FW101" s="190"/>
      <c r="FX101" s="21">
        <f>SUM(FX8:FX100)</f>
        <v>2527</v>
      </c>
      <c r="FY101" s="21"/>
      <c r="FZ101" s="21">
        <f>SUM(FZ8:FZ100)</f>
        <v>157.5</v>
      </c>
      <c r="GA101" s="192"/>
      <c r="GB101" s="193"/>
      <c r="GC101" s="189"/>
      <c r="GD101" s="21"/>
      <c r="GE101" s="21">
        <f t="shared" ref="GE101" si="280">SUM(GE8:GE100)</f>
        <v>748.65600451041257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13"/>
        <v>0</v>
      </c>
      <c r="GO101" s="198">
        <f>SUM(GO8:GO100)</f>
        <v>0</v>
      </c>
      <c r="GQ101" s="155"/>
      <c r="GR101" s="20"/>
      <c r="GS101" s="190"/>
      <c r="GT101" s="21">
        <f>SUM(GT8:GT100)</f>
        <v>4246</v>
      </c>
      <c r="GU101" s="21"/>
      <c r="GV101" s="21">
        <f>SUM(GV8:GV100)</f>
        <v>167.5</v>
      </c>
      <c r="GW101" s="192"/>
      <c r="GX101" s="193"/>
      <c r="GY101" s="189"/>
      <c r="GZ101" s="21"/>
      <c r="HA101" s="21" t="e">
        <f t="shared" ref="HA101" si="281">SUM(HA8:HA100)</f>
        <v>#N/A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16"/>
        <v>0</v>
      </c>
      <c r="HK101" s="198">
        <f>SUM(HK8:HK100)</f>
        <v>0</v>
      </c>
      <c r="HM101" s="155"/>
      <c r="HN101" s="20"/>
      <c r="HO101" s="190"/>
      <c r="HP101" s="21">
        <f>SUM(HP8:HP100)</f>
        <v>4717</v>
      </c>
      <c r="HQ101" s="21"/>
      <c r="HR101" s="21">
        <f>SUM(HR8:HR100)</f>
        <v>157.5</v>
      </c>
      <c r="HS101" s="192"/>
      <c r="HT101" s="193"/>
      <c r="HU101" s="189"/>
      <c r="HV101" s="21"/>
      <c r="HW101" s="21">
        <f t="shared" ref="HW101" si="282">SUM(HW8:HW100)</f>
        <v>865.87856856318251</v>
      </c>
      <c r="HX101" s="190"/>
      <c r="IA101">
        <f>SUM(IA8:IA100)</f>
        <v>0</v>
      </c>
      <c r="IB101" s="194"/>
      <c r="IC101" s="195"/>
      <c r="ID101" s="189"/>
      <c r="IE101" s="77"/>
      <c r="IF101" s="189">
        <f t="shared" si="219"/>
        <v>0</v>
      </c>
      <c r="IG101" s="198">
        <f>SUM(IG8:IG100)</f>
        <v>0</v>
      </c>
      <c r="II101" s="155"/>
      <c r="IJ101" s="20"/>
      <c r="IK101" s="190"/>
      <c r="IL101" s="21">
        <f>SUM(IL8:IL100)</f>
        <v>3972</v>
      </c>
      <c r="IM101" s="21"/>
      <c r="IN101" s="21">
        <f>SUM(IN8:IN100)</f>
        <v>157.5</v>
      </c>
      <c r="IO101" s="192"/>
      <c r="IP101" s="193"/>
      <c r="IQ101" s="189"/>
      <c r="IR101" s="21"/>
      <c r="IS101" s="21">
        <f t="shared" ref="IS101" si="283">SUM(IS8:IS100)</f>
        <v>806.50890948317499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21"/>
        <v>0</v>
      </c>
      <c r="JC101" s="198">
        <f>SUM(JC8:JC100)</f>
        <v>0</v>
      </c>
      <c r="JE101" s="155"/>
      <c r="JF101" s="20"/>
      <c r="JG101" s="190"/>
      <c r="JH101" s="21">
        <f>SUM(JH8:JH100)</f>
        <v>1696</v>
      </c>
      <c r="JI101" s="21"/>
      <c r="JJ101" s="21">
        <f>SUM(JJ8:JJ100)</f>
        <v>135</v>
      </c>
      <c r="JK101" s="192"/>
      <c r="JL101" s="193"/>
      <c r="JM101" s="189"/>
      <c r="JN101" s="21"/>
      <c r="JO101" s="21">
        <f t="shared" ref="JO101" si="284">SUM(JO8:JO100)</f>
        <v>584.76794997113529</v>
      </c>
      <c r="JP101" s="190"/>
      <c r="JS101">
        <f>SUM(JS8:JS100)</f>
        <v>5.5</v>
      </c>
      <c r="JT101" s="194"/>
      <c r="JU101" s="195"/>
      <c r="JV101" s="189"/>
      <c r="JW101" s="77"/>
      <c r="JX101" s="189">
        <f t="shared" si="224"/>
        <v>11</v>
      </c>
      <c r="JY101" s="198">
        <f>SUM(JY8:JY100)</f>
        <v>41.779822261904755</v>
      </c>
      <c r="KA101" s="155"/>
      <c r="KB101" s="20"/>
      <c r="KC101" s="190"/>
      <c r="KD101" s="21">
        <f>SUM(KD8:KD100)</f>
        <v>3132</v>
      </c>
      <c r="KE101" s="21"/>
      <c r="KF101" s="21">
        <f>SUM(KF8:KF100)</f>
        <v>124</v>
      </c>
      <c r="KG101" s="192"/>
      <c r="KH101" s="193"/>
      <c r="KI101" s="189"/>
      <c r="KJ101" s="21"/>
      <c r="KK101" s="21">
        <f t="shared" ref="KK101" si="285">SUM(KK8:KK100)</f>
        <v>529.10123697636038</v>
      </c>
      <c r="KL101" s="190"/>
      <c r="KO101">
        <f>SUM(KO8:KO100)</f>
        <v>0</v>
      </c>
      <c r="KP101" s="194"/>
      <c r="KQ101" s="195"/>
      <c r="KR101" s="189"/>
      <c r="KS101" s="77"/>
      <c r="KT101" s="189">
        <f t="shared" si="227"/>
        <v>0</v>
      </c>
      <c r="KU101" s="198">
        <f>SUM(KU8:KU100)</f>
        <v>0</v>
      </c>
      <c r="KW101" s="155"/>
      <c r="KX101" s="20"/>
      <c r="KY101" s="190"/>
      <c r="KZ101" s="21">
        <f>SUM(KZ8:KZ100)</f>
        <v>4417</v>
      </c>
      <c r="LA101" s="21"/>
      <c r="LB101" s="21">
        <f>SUM(LB8:LB100)</f>
        <v>150</v>
      </c>
      <c r="LC101" s="192"/>
      <c r="LD101" s="193"/>
      <c r="LE101" s="189"/>
      <c r="LF101" s="21"/>
      <c r="LG101" s="21">
        <f t="shared" ref="LG101" si="286">SUM(LG8:LG100)</f>
        <v>6990.9296474617477</v>
      </c>
      <c r="LH101" s="190"/>
      <c r="LK101">
        <f>SUM(LK8:LK100)</f>
        <v>2.5</v>
      </c>
      <c r="LL101" s="194"/>
      <c r="LM101" s="195"/>
      <c r="LN101" s="189"/>
      <c r="LO101" s="77"/>
      <c r="LP101" s="189">
        <f t="shared" si="230"/>
        <v>5</v>
      </c>
      <c r="LQ101" s="198">
        <f>SUM(LQ8:LQ100)</f>
        <v>25.355030849358975</v>
      </c>
      <c r="LS101" s="155"/>
      <c r="LT101" s="20"/>
      <c r="LU101" s="190"/>
      <c r="LV101" s="21">
        <f>SUM(LV8:LV100)</f>
        <v>1853</v>
      </c>
      <c r="LW101" s="21"/>
      <c r="LX101" s="21">
        <f>SUM(LX8:LX100)</f>
        <v>126.5</v>
      </c>
      <c r="LY101" s="192"/>
      <c r="LZ101" s="193"/>
      <c r="MA101" s="189"/>
      <c r="MB101" s="21"/>
      <c r="MC101" s="21">
        <f t="shared" ref="MC101" si="287">SUM(MC8:MC100)</f>
        <v>640.93072624627962</v>
      </c>
      <c r="MD101" s="190"/>
      <c r="MG101">
        <f>SUM(MG8:MG100)</f>
        <v>7.5</v>
      </c>
      <c r="MH101" s="194"/>
      <c r="MI101" s="195"/>
      <c r="MJ101" s="189"/>
      <c r="MK101" s="77"/>
      <c r="ML101" s="189">
        <f t="shared" si="233"/>
        <v>15</v>
      </c>
      <c r="MM101" s="198">
        <f>SUM(MM8:MM100)</f>
        <v>87.437506142018975</v>
      </c>
      <c r="MO101" s="155"/>
      <c r="MP101" s="20"/>
      <c r="MQ101" s="190"/>
      <c r="MR101" s="21">
        <f>SUM(MR8:MR100)</f>
        <v>1374</v>
      </c>
      <c r="MS101" s="21"/>
      <c r="MT101" s="21">
        <f>SUM(MT8:MT100)</f>
        <v>90</v>
      </c>
      <c r="MU101" s="192"/>
      <c r="MV101" s="193"/>
      <c r="MW101" s="189"/>
      <c r="MX101" s="21"/>
      <c r="MY101" s="21">
        <f t="shared" ref="MY101" si="288">SUM(MY8:MY100)</f>
        <v>504.70438626693715</v>
      </c>
      <c r="MZ101" s="190"/>
      <c r="NC101">
        <f>SUM(NC8:NC100)</f>
        <v>7.5</v>
      </c>
      <c r="ND101" s="194"/>
      <c r="NE101" s="195"/>
      <c r="NF101" s="189"/>
      <c r="NG101" s="77"/>
      <c r="NH101" s="189">
        <f t="shared" si="236"/>
        <v>15</v>
      </c>
      <c r="NI101" s="198">
        <f>SUM(NI8:NI100)</f>
        <v>73.808616118421057</v>
      </c>
      <c r="NK101" s="155"/>
      <c r="NL101" s="20"/>
      <c r="NM101" s="190"/>
      <c r="NN101" s="21">
        <f>SUM(NN8:NN100)</f>
        <v>4708</v>
      </c>
      <c r="NO101" s="21"/>
      <c r="NP101" s="21">
        <f>SUM(NP8:NP100)</f>
        <v>158.5</v>
      </c>
      <c r="NQ101" s="192"/>
      <c r="NR101" s="193"/>
      <c r="NS101" s="189"/>
      <c r="NT101" s="21"/>
      <c r="NU101" s="21">
        <f t="shared" ref="NU101" si="289">SUM(NU8:NU100)</f>
        <v>796.06367309337838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39"/>
        <v>0</v>
      </c>
      <c r="OE101" s="198">
        <f>SUM(OE8:OE100)</f>
        <v>0</v>
      </c>
      <c r="OG101" s="155"/>
      <c r="OH101" s="20"/>
      <c r="OI101" s="190"/>
      <c r="OJ101" s="21">
        <f>SUM(OJ8:OJ100)</f>
        <v>3921</v>
      </c>
      <c r="OK101" s="21"/>
      <c r="OL101" s="21">
        <f>SUM(OL8:OL100)</f>
        <v>142.5</v>
      </c>
      <c r="OM101" s="192"/>
      <c r="ON101" s="193"/>
      <c r="OO101" s="189"/>
      <c r="OP101" s="21"/>
      <c r="OQ101" s="21">
        <f t="shared" ref="OQ101" si="290">SUM(OQ8:OQ100)</f>
        <v>651.83428339832699</v>
      </c>
      <c r="OR101" s="190"/>
      <c r="OU101">
        <f>SUM(OU8:OU100)</f>
        <v>7.5</v>
      </c>
      <c r="OV101" s="194"/>
      <c r="OW101" s="195"/>
      <c r="OX101" s="189"/>
      <c r="OY101" s="77"/>
      <c r="OZ101" s="189">
        <f t="shared" si="242"/>
        <v>15</v>
      </c>
      <c r="PA101" s="198">
        <f>SUM(PA8:PA100)</f>
        <v>77.410524289826981</v>
      </c>
      <c r="PC101" s="155"/>
      <c r="PD101" s="20"/>
      <c r="PE101" s="190"/>
      <c r="PF101" s="21">
        <f>SUM(PF8:PF100)</f>
        <v>4995</v>
      </c>
      <c r="PG101" s="21"/>
      <c r="PH101" s="21">
        <f>SUM(PH8:PH100)</f>
        <v>165</v>
      </c>
      <c r="PI101" s="192"/>
      <c r="PJ101" s="193"/>
      <c r="PK101" s="189"/>
      <c r="PL101" s="21"/>
      <c r="PM101" s="21">
        <f t="shared" ref="PM101" si="291">SUM(PM8:PM100)</f>
        <v>825.66944106947858</v>
      </c>
      <c r="PN101" s="190"/>
      <c r="PQ101">
        <f>SUM(PQ8:PQ100)</f>
        <v>0</v>
      </c>
      <c r="PR101" s="194"/>
      <c r="PS101" s="195"/>
      <c r="PT101" s="189"/>
      <c r="PU101" s="77"/>
      <c r="PV101" s="189">
        <f t="shared" si="245"/>
        <v>0</v>
      </c>
      <c r="PW101" s="198">
        <f>SUM(PW8:PW100)</f>
        <v>0</v>
      </c>
      <c r="PY101" s="155"/>
      <c r="PZ101" s="20"/>
      <c r="QA101" s="190"/>
      <c r="QB101" s="21">
        <f>SUM(QB8:QB100)</f>
        <v>2614</v>
      </c>
      <c r="QC101" s="21"/>
      <c r="QD101" s="21">
        <f>SUM(QD8:QD100)</f>
        <v>165</v>
      </c>
      <c r="QE101" s="192"/>
      <c r="QF101" s="193"/>
      <c r="QG101" s="189"/>
      <c r="QH101" s="21"/>
      <c r="QI101" s="21">
        <f t="shared" ref="QI101" si="292">SUM(QI8:QI100)</f>
        <v>1036.5860364126138</v>
      </c>
      <c r="QJ101" s="190"/>
      <c r="QM101">
        <f>SUM(QM8:QM100)</f>
        <v>10.5</v>
      </c>
      <c r="QN101" s="194"/>
      <c r="QO101" s="195"/>
      <c r="QP101" s="189"/>
      <c r="QQ101" s="77"/>
      <c r="QR101" s="189">
        <f t="shared" si="248"/>
        <v>21</v>
      </c>
      <c r="QS101" s="198">
        <f>SUM(QS8:QS100)</f>
        <v>92.116097427314173</v>
      </c>
    </row>
    <row r="102" spans="1:461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>
        <f>K101</f>
        <v>704.3922046095978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764.53650163690475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758.34079524862022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 t="e">
        <f>BY101</f>
        <v>#N/A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>
        <f>CU101</f>
        <v>694.33135665816928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759.51138867003806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756.52460402967029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>
        <f>FI101</f>
        <v>5806.9311773735772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748.65600451041257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 t="e">
        <f>HA101</f>
        <v>#N/A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>
        <f>HW101</f>
        <v>865.87856856318251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806.50890948317499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584.76794997113529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>
        <f>KK101</f>
        <v>529.10123697636038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6990.9296474617477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640.93072624627962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504.70438626693715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796.06367309337838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651.83428339832699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>
        <f>PM101</f>
        <v>825.66944106947858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1036.5860364126138</v>
      </c>
    </row>
    <row r="103" spans="1:461" ht="13.8" thickBot="1">
      <c r="A103" s="157"/>
      <c r="B103" s="23"/>
      <c r="C103" s="237" t="s">
        <v>108</v>
      </c>
      <c r="D103" s="238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37" t="s">
        <v>108</v>
      </c>
      <c r="Z103" s="238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37" t="s">
        <v>108</v>
      </c>
      <c r="AV103" s="238"/>
      <c r="AW103" s="24"/>
      <c r="AY103" s="194"/>
      <c r="AZ103" s="196"/>
      <c r="BA103" s="189"/>
      <c r="BB103" s="196"/>
      <c r="BC103" s="40" t="s">
        <v>109</v>
      </c>
      <c r="BD103" s="58">
        <f>BM101</f>
        <v>26.968532812499998</v>
      </c>
      <c r="BH103" s="194"/>
      <c r="BI103" s="49"/>
      <c r="BJ103" s="189"/>
      <c r="BK103" s="13"/>
      <c r="BL103" s="27"/>
      <c r="BM103" s="27"/>
      <c r="BO103" s="157"/>
      <c r="BP103" s="23"/>
      <c r="BQ103" s="237" t="s">
        <v>108</v>
      </c>
      <c r="BR103" s="238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37" t="s">
        <v>108</v>
      </c>
      <c r="CN103" s="238"/>
      <c r="CO103" s="24"/>
      <c r="CQ103" s="194"/>
      <c r="CR103" s="196"/>
      <c r="CS103" s="189"/>
      <c r="CT103" s="196"/>
      <c r="CU103" s="40" t="s">
        <v>109</v>
      </c>
      <c r="CV103" s="58">
        <f>DE101</f>
        <v>254.39523222268082</v>
      </c>
      <c r="CZ103" s="194"/>
      <c r="DA103" s="49"/>
      <c r="DB103" s="189"/>
      <c r="DC103" s="13"/>
      <c r="DD103" s="27"/>
      <c r="DE103" s="27"/>
      <c r="DG103" s="157"/>
      <c r="DH103" s="23"/>
      <c r="DI103" s="237" t="s">
        <v>108</v>
      </c>
      <c r="DJ103" s="238"/>
      <c r="DK103" s="24"/>
      <c r="DM103" s="194"/>
      <c r="DN103" s="196"/>
      <c r="DO103" s="189"/>
      <c r="DP103" s="196"/>
      <c r="DQ103" s="40" t="s">
        <v>109</v>
      </c>
      <c r="DR103" s="58">
        <f>EA101</f>
        <v>-25.206870814788616</v>
      </c>
      <c r="DV103" s="194"/>
      <c r="DW103" s="49"/>
      <c r="DX103" s="189"/>
      <c r="DY103" s="13"/>
      <c r="DZ103" s="27"/>
      <c r="EA103" s="27"/>
      <c r="EC103" s="157"/>
      <c r="ED103" s="23"/>
      <c r="EE103" s="237" t="s">
        <v>108</v>
      </c>
      <c r="EF103" s="238"/>
      <c r="EG103" s="24"/>
      <c r="EI103" s="194"/>
      <c r="EJ103" s="196"/>
      <c r="EK103" s="189"/>
      <c r="EL103" s="196"/>
      <c r="EM103" s="40" t="s">
        <v>109</v>
      </c>
      <c r="EN103" s="58">
        <f>EW101</f>
        <v>99.790138411401855</v>
      </c>
      <c r="ER103" s="194"/>
      <c r="ES103" s="49"/>
      <c r="ET103" s="189"/>
      <c r="EU103" s="13"/>
      <c r="EV103" s="27"/>
      <c r="EW103" s="27"/>
      <c r="EY103" s="157"/>
      <c r="EZ103" s="23"/>
      <c r="FA103" s="237" t="s">
        <v>108</v>
      </c>
      <c r="FB103" s="238"/>
      <c r="FC103" s="24"/>
      <c r="FE103" s="194"/>
      <c r="FF103" s="196"/>
      <c r="FG103" s="189"/>
      <c r="FH103" s="196"/>
      <c r="FI103" s="40" t="s">
        <v>109</v>
      </c>
      <c r="FJ103" s="58">
        <f>FS101</f>
        <v>5036.1393994031914</v>
      </c>
      <c r="FN103" s="194"/>
      <c r="FO103" s="49"/>
      <c r="FP103" s="189"/>
      <c r="FQ103" s="13"/>
      <c r="FR103" s="27"/>
      <c r="FS103" s="27"/>
      <c r="FU103" s="157"/>
      <c r="FV103" s="23"/>
      <c r="FW103" s="237" t="s">
        <v>108</v>
      </c>
      <c r="FX103" s="238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37" t="s">
        <v>108</v>
      </c>
      <c r="GT103" s="238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37" t="s">
        <v>108</v>
      </c>
      <c r="HP103" s="238"/>
      <c r="HQ103" s="24"/>
      <c r="HS103" s="194"/>
      <c r="HT103" s="196"/>
      <c r="HU103" s="189"/>
      <c r="HV103" s="196"/>
      <c r="HW103" s="40" t="s">
        <v>109</v>
      </c>
      <c r="HX103" s="58">
        <f>IG101</f>
        <v>0</v>
      </c>
      <c r="IB103" s="194"/>
      <c r="IC103" s="49"/>
      <c r="ID103" s="189"/>
      <c r="IE103" s="13"/>
      <c r="IF103" s="27"/>
      <c r="IG103" s="27"/>
      <c r="II103" s="157"/>
      <c r="IJ103" s="23"/>
      <c r="IK103" s="237" t="s">
        <v>108</v>
      </c>
      <c r="IL103" s="238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37" t="s">
        <v>108</v>
      </c>
      <c r="JH103" s="238"/>
      <c r="JI103" s="24"/>
      <c r="JK103" s="194"/>
      <c r="JL103" s="196"/>
      <c r="JM103" s="189"/>
      <c r="JN103" s="196"/>
      <c r="JO103" s="40" t="s">
        <v>109</v>
      </c>
      <c r="JP103" s="58">
        <f>JY101</f>
        <v>41.779822261904755</v>
      </c>
      <c r="JT103" s="194"/>
      <c r="JU103" s="49"/>
      <c r="JV103" s="189"/>
      <c r="JW103" s="13"/>
      <c r="JX103" s="27"/>
      <c r="JY103" s="27"/>
      <c r="KA103" s="157"/>
      <c r="KB103" s="23"/>
      <c r="KC103" s="237" t="s">
        <v>108</v>
      </c>
      <c r="KD103" s="238"/>
      <c r="KE103" s="24"/>
      <c r="KG103" s="194"/>
      <c r="KH103" s="196"/>
      <c r="KI103" s="189"/>
      <c r="KJ103" s="196"/>
      <c r="KK103" s="40" t="s">
        <v>109</v>
      </c>
      <c r="KL103" s="58">
        <f>KU101</f>
        <v>0</v>
      </c>
      <c r="KP103" s="194"/>
      <c r="KQ103" s="49"/>
      <c r="KR103" s="189"/>
      <c r="KS103" s="13"/>
      <c r="KT103" s="27"/>
      <c r="KU103" s="27"/>
      <c r="KW103" s="157"/>
      <c r="KX103" s="23"/>
      <c r="KY103" s="237" t="s">
        <v>108</v>
      </c>
      <c r="KZ103" s="238"/>
      <c r="LA103" s="24"/>
      <c r="LC103" s="194"/>
      <c r="LD103" s="196"/>
      <c r="LE103" s="189"/>
      <c r="LF103" s="196"/>
      <c r="LG103" s="40" t="s">
        <v>109</v>
      </c>
      <c r="LH103" s="58">
        <f>LQ101</f>
        <v>25.355030849358975</v>
      </c>
      <c r="LL103" s="194"/>
      <c r="LM103" s="49"/>
      <c r="LN103" s="189"/>
      <c r="LO103" s="13"/>
      <c r="LP103" s="27"/>
      <c r="LQ103" s="27"/>
      <c r="LS103" s="157"/>
      <c r="LT103" s="23"/>
      <c r="LU103" s="237" t="s">
        <v>108</v>
      </c>
      <c r="LV103" s="238"/>
      <c r="LW103" s="24"/>
      <c r="LY103" s="194"/>
      <c r="LZ103" s="196"/>
      <c r="MA103" s="189"/>
      <c r="MB103" s="196"/>
      <c r="MC103" s="40" t="s">
        <v>109</v>
      </c>
      <c r="MD103" s="58">
        <f>MM101</f>
        <v>87.437506142018975</v>
      </c>
      <c r="MH103" s="194"/>
      <c r="MI103" s="49"/>
      <c r="MJ103" s="189"/>
      <c r="MK103" s="13"/>
      <c r="ML103" s="27"/>
      <c r="MM103" s="27"/>
      <c r="MO103" s="157"/>
      <c r="MP103" s="23"/>
      <c r="MQ103" s="237" t="s">
        <v>108</v>
      </c>
      <c r="MR103" s="238"/>
      <c r="MS103" s="24"/>
      <c r="MU103" s="194"/>
      <c r="MV103" s="196"/>
      <c r="MW103" s="189"/>
      <c r="MX103" s="196"/>
      <c r="MY103" s="40" t="s">
        <v>109</v>
      </c>
      <c r="MZ103" s="58">
        <f>NI101</f>
        <v>73.808616118421057</v>
      </c>
      <c r="ND103" s="194"/>
      <c r="NE103" s="49"/>
      <c r="NF103" s="189"/>
      <c r="NG103" s="13"/>
      <c r="NH103" s="27"/>
      <c r="NI103" s="27"/>
      <c r="NK103" s="157"/>
      <c r="NL103" s="23"/>
      <c r="NM103" s="237" t="s">
        <v>108</v>
      </c>
      <c r="NN103" s="238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37" t="s">
        <v>108</v>
      </c>
      <c r="OJ103" s="238"/>
      <c r="OK103" s="24"/>
      <c r="OM103" s="194"/>
      <c r="ON103" s="196"/>
      <c r="OO103" s="189"/>
      <c r="OP103" s="196"/>
      <c r="OQ103" s="40" t="s">
        <v>109</v>
      </c>
      <c r="OR103" s="58">
        <f>PA101</f>
        <v>77.410524289826981</v>
      </c>
      <c r="OV103" s="194"/>
      <c r="OW103" s="49"/>
      <c r="OX103" s="189"/>
      <c r="OY103" s="13"/>
      <c r="OZ103" s="27"/>
      <c r="PA103" s="27"/>
      <c r="PC103" s="157"/>
      <c r="PD103" s="23"/>
      <c r="PE103" s="237" t="s">
        <v>108</v>
      </c>
      <c r="PF103" s="238"/>
      <c r="PG103" s="24"/>
      <c r="PI103" s="194"/>
      <c r="PJ103" s="196"/>
      <c r="PK103" s="189"/>
      <c r="PL103" s="196"/>
      <c r="PM103" s="40" t="s">
        <v>109</v>
      </c>
      <c r="PN103" s="58">
        <f>PW101</f>
        <v>0</v>
      </c>
      <c r="PR103" s="194"/>
      <c r="PS103" s="49"/>
      <c r="PT103" s="189"/>
      <c r="PU103" s="13"/>
      <c r="PV103" s="27"/>
      <c r="PW103" s="27"/>
      <c r="PY103" s="157"/>
      <c r="PZ103" s="23"/>
      <c r="QA103" s="237" t="s">
        <v>108</v>
      </c>
      <c r="QB103" s="238"/>
      <c r="QC103" s="24"/>
      <c r="QE103" s="194"/>
      <c r="QF103" s="196"/>
      <c r="QG103" s="189"/>
      <c r="QH103" s="196"/>
      <c r="QI103" s="40" t="s">
        <v>109</v>
      </c>
      <c r="QJ103" s="58">
        <f>QS101</f>
        <v>92.116097427314173</v>
      </c>
      <c r="QN103" s="194"/>
      <c r="QO103" s="49"/>
      <c r="QP103" s="189"/>
      <c r="QQ103" s="13"/>
      <c r="QR103" s="27"/>
      <c r="QS103" s="27"/>
    </row>
    <row r="104" spans="1:461" ht="13.8" thickBot="1">
      <c r="A104" s="157"/>
      <c r="B104" s="23"/>
      <c r="C104" s="239">
        <f>VLOOKUP(L$2,ORTALAMA!$A:$I,3,FALSE)</f>
        <v>4.6580343640483353</v>
      </c>
      <c r="D104" s="240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9">
        <f>VLOOKUP(AH$2,ORTALAMA!$A:$I,3,FALSE)</f>
        <v>4.8392934314049105</v>
      </c>
      <c r="Z104" s="240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9">
        <f>VLOOKUP(BD$2,ORTALAMA!$A:$I,3,FALSE)</f>
        <v>5.0441029475786419</v>
      </c>
      <c r="AV104" s="240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9">
        <f>VLOOKUP(BZ$2,ORTALAMA!$A:$I,3,FALSE)</f>
        <v>4.872755433928897</v>
      </c>
      <c r="BR104" s="240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#N/A</v>
      </c>
      <c r="CK104" s="157"/>
      <c r="CL104" s="23"/>
      <c r="CM104" s="239">
        <f>VLOOKUP(CV$2,ORTALAMA!$A:$I,3,FALSE)</f>
        <v>5.7551185630626609</v>
      </c>
      <c r="CN104" s="240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9">
        <f>VLOOKUP(DR$2,ORTALAMA!$A:$I,3,FALSE)</f>
        <v>4.8822900111282497</v>
      </c>
      <c r="DJ104" s="240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9">
        <f>VLOOKUP(EN$2,ORTALAMA!$A:$I,3,FALSE)</f>
        <v>5.8062138679425095</v>
      </c>
      <c r="EF104" s="240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9">
        <f>VLOOKUP(FJ$2,ORTALAMA!$A:$I,3,FALSE)</f>
        <v>4.9338750785346015</v>
      </c>
      <c r="FB104" s="240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9">
        <f>VLOOKUP(GF$2,ORTALAMA!$A:$I,3,FALSE)</f>
        <v>4.5037489744396355</v>
      </c>
      <c r="FX104" s="240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9">
        <f>VLOOKUP(HB$2,ORTALAMA!$A:$I,3,FALSE)</f>
        <v>4.5977737834453789</v>
      </c>
      <c r="GT104" s="240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#N/A</v>
      </c>
      <c r="HM104" s="157"/>
      <c r="HN104" s="23"/>
      <c r="HO104" s="239">
        <f>VLOOKUP(HX$2,ORTALAMA!$A:$I,3,FALSE)</f>
        <v>4.3251678886165488</v>
      </c>
      <c r="HP104" s="240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9">
        <f>VLOOKUP(IT$2,ORTALAMA!$A:$I,3,FALSE)</f>
        <v>4.8056461049105854</v>
      </c>
      <c r="IL104" s="240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9">
        <f>VLOOKUP(JP$2,ORTALAMA!$A:$I,3,FALSE)</f>
        <v>4.5066307391419915</v>
      </c>
      <c r="JH104" s="240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9">
        <f>VLOOKUP(KL$2,ORTALAMA!$A:$I,3,FALSE)</f>
        <v>4.1251972839272266</v>
      </c>
      <c r="KD104" s="240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9">
        <f>VLOOKUP(LH$2,ORTALAMA!$A:$I,3,FALSE)</f>
        <v>4.9971653820010893</v>
      </c>
      <c r="KZ104" s="240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9">
        <f>VLOOKUP(MD$2,ORTALAMA!$A:$I,3,FALSE)</f>
        <v>4.7591795394780814</v>
      </c>
      <c r="LV104" s="240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9">
        <f>VLOOKUP(MZ$2,ORTALAMA!$A:$I,3,FALSE)</f>
        <v>5.276449596109603</v>
      </c>
      <c r="MR104" s="240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9">
        <f>VLOOKUP(NV$2,ORTALAMA!$A:$I,3,FALSE)</f>
        <v>4.676996708741072</v>
      </c>
      <c r="NN104" s="240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9">
        <f>VLOOKUP(OR$2,ORTALAMA!$A:$I,3,FALSE)</f>
        <v>4.6510706547126386</v>
      </c>
      <c r="OJ104" s="240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9">
        <f>VLOOKUP(PN$2,ORTALAMA!$A:$I,3,FALSE)</f>
        <v>4.5521639303609636</v>
      </c>
      <c r="PF104" s="240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9">
        <f>VLOOKUP(QJ$2,ORTALAMA!$A:$I,3,FALSE)</f>
        <v>4.9685507922736498</v>
      </c>
      <c r="QB104" s="240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</row>
    <row r="105" spans="1:461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>
        <f>D110*C104</f>
        <v>0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>
        <f>Z110*Y104</f>
        <v>0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>
        <f>AV110*AU104</f>
        <v>37.830772106839817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>
        <f>BR110*BQ104</f>
        <v>0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>
        <f>CN110*CM104</f>
        <v>86.326778445939908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>
        <f>DJ110*DI104</f>
        <v>73.234350166923747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>
        <f>EF110*EE104</f>
        <v>0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>
        <f>FB110*FA104</f>
        <v>0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>
        <f>FX110*FW104</f>
        <v>0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>
        <f>GT110*GS104</f>
        <v>0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>
        <f>HP110*HO104</f>
        <v>0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>
        <f>IL110*IK104</f>
        <v>0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>
        <f>JH110*JG104</f>
        <v>33.799730543564934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>
        <f>KD110*KC104</f>
        <v>0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>
        <f>KZ110*KY104</f>
        <v>74.957480730016343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>
        <f>LV110*LU104</f>
        <v>0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>
        <f>MR110*MQ104</f>
        <v>0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>
        <f>NN110*NM104</f>
        <v>0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>
        <f>OJ110*OI104</f>
        <v>0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>
        <f>PF110*PE104</f>
        <v>0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>
        <f>QB110*QA104</f>
        <v>0</v>
      </c>
      <c r="QK105" s="24"/>
      <c r="QL105" s="24"/>
      <c r="QM105" s="24"/>
      <c r="QN105" s="194"/>
      <c r="QO105" s="13"/>
      <c r="QP105" s="189"/>
      <c r="QQ105" s="13"/>
      <c r="QR105" s="71"/>
      <c r="QS105" s="71"/>
    </row>
    <row r="106" spans="1:461" ht="14.4" thickTop="1" thickBot="1">
      <c r="A106" s="156"/>
      <c r="B106" s="3"/>
      <c r="C106" s="234" t="s">
        <v>33</v>
      </c>
      <c r="D106" s="235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4" t="s">
        <v>33</v>
      </c>
      <c r="Z106" s="235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4" t="s">
        <v>33</v>
      </c>
      <c r="AV106" s="235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4" t="s">
        <v>33</v>
      </c>
      <c r="BR106" s="235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#N/A</v>
      </c>
      <c r="CK106" s="156"/>
      <c r="CL106" s="3"/>
      <c r="CM106" s="234" t="s">
        <v>33</v>
      </c>
      <c r="CN106" s="235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4" t="s">
        <v>33</v>
      </c>
      <c r="DJ106" s="235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4" t="s">
        <v>33</v>
      </c>
      <c r="EF106" s="235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4" t="s">
        <v>33</v>
      </c>
      <c r="FB106" s="235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4" t="s">
        <v>33</v>
      </c>
      <c r="FX106" s="235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4" t="s">
        <v>33</v>
      </c>
      <c r="GT106" s="235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#N/A</v>
      </c>
      <c r="HM106" s="156"/>
      <c r="HN106" s="3"/>
      <c r="HO106" s="234" t="s">
        <v>33</v>
      </c>
      <c r="HP106" s="235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4" t="s">
        <v>33</v>
      </c>
      <c r="IL106" s="235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4" t="s">
        <v>33</v>
      </c>
      <c r="JH106" s="235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4" t="s">
        <v>33</v>
      </c>
      <c r="KD106" s="235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4" t="s">
        <v>33</v>
      </c>
      <c r="KZ106" s="235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4" t="s">
        <v>33</v>
      </c>
      <c r="LV106" s="235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4" t="s">
        <v>33</v>
      </c>
      <c r="MR106" s="235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4" t="s">
        <v>33</v>
      </c>
      <c r="NN106" s="235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4" t="s">
        <v>33</v>
      </c>
      <c r="OJ106" s="235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4" t="s">
        <v>33</v>
      </c>
      <c r="PF106" s="235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4" t="s">
        <v>33</v>
      </c>
      <c r="QB106" s="235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</row>
    <row r="107" spans="1:461" ht="13.5" customHeight="1" thickTop="1" thickBot="1">
      <c r="A107" s="156"/>
      <c r="B107" s="32"/>
      <c r="C107" s="47" t="s">
        <v>35</v>
      </c>
      <c r="D107" s="48">
        <f>F101</f>
        <v>165</v>
      </c>
      <c r="E107" s="48">
        <f>R102</f>
        <v>0</v>
      </c>
      <c r="F107" s="50"/>
      <c r="G107" s="51">
        <f>D107-E107</f>
        <v>165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157.5</v>
      </c>
      <c r="AA107" s="48">
        <f>AN102</f>
        <v>0</v>
      </c>
      <c r="AB107" s="50"/>
      <c r="AC107" s="51">
        <f>Z107-AA107</f>
        <v>157.5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151.5</v>
      </c>
      <c r="AW107" s="48">
        <f>BJ102</f>
        <v>0</v>
      </c>
      <c r="AX107" s="50"/>
      <c r="AY107" s="51">
        <f>AV107-AW107</f>
        <v>151.5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153</v>
      </c>
      <c r="BS107" s="48">
        <f>CF102</f>
        <v>0</v>
      </c>
      <c r="BT107" s="50"/>
      <c r="BU107" s="51">
        <f>BR107-BS107</f>
        <v>153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150</v>
      </c>
      <c r="CO107" s="48">
        <f>DB102</f>
        <v>0</v>
      </c>
      <c r="CP107" s="50"/>
      <c r="CQ107" s="51">
        <f>CN107-CO107</f>
        <v>150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150</v>
      </c>
      <c r="DK107" s="48">
        <f>DX102</f>
        <v>0</v>
      </c>
      <c r="DL107" s="50"/>
      <c r="DM107" s="51">
        <f>DJ107-DK107</f>
        <v>150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157.5</v>
      </c>
      <c r="EG107" s="48">
        <f>ET102</f>
        <v>0</v>
      </c>
      <c r="EH107" s="50"/>
      <c r="EI107" s="51">
        <f>EF107-EG107</f>
        <v>157.5</v>
      </c>
      <c r="EJ107" s="53" t="str">
        <f>IF(EF107-EG107=0,"ü","û")</f>
        <v>û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165.5</v>
      </c>
      <c r="FC107" s="48">
        <f>FP102</f>
        <v>0</v>
      </c>
      <c r="FD107" s="50"/>
      <c r="FE107" s="51">
        <f>FB107-FC107</f>
        <v>165.5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157.5</v>
      </c>
      <c r="FY107" s="48">
        <f>GL102</f>
        <v>0</v>
      </c>
      <c r="FZ107" s="50"/>
      <c r="GA107" s="51">
        <f>FX107-FY107</f>
        <v>157.5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167.5</v>
      </c>
      <c r="GU107" s="48">
        <f>HH102</f>
        <v>0</v>
      </c>
      <c r="GV107" s="50"/>
      <c r="GW107" s="51">
        <f>GT107-GU107</f>
        <v>167.5</v>
      </c>
      <c r="GX107" s="53" t="str">
        <f>IF(GT107-GU107=0,"ü","û")</f>
        <v>û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157.5</v>
      </c>
      <c r="HQ107" s="48">
        <f>ID102</f>
        <v>0</v>
      </c>
      <c r="HR107" s="50"/>
      <c r="HS107" s="51">
        <f>HP107-HQ107</f>
        <v>157.5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157.5</v>
      </c>
      <c r="IM107" s="48">
        <f>IZ102</f>
        <v>0</v>
      </c>
      <c r="IN107" s="50"/>
      <c r="IO107" s="51">
        <f>IL107-IM107</f>
        <v>157.5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135</v>
      </c>
      <c r="JI107" s="48">
        <f>JV102</f>
        <v>0</v>
      </c>
      <c r="JJ107" s="50"/>
      <c r="JK107" s="51">
        <f>JH107-JI107</f>
        <v>135</v>
      </c>
      <c r="JL107" s="53" t="str">
        <f>IF(JH107-JI107=0,"ü","û")</f>
        <v>û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124</v>
      </c>
      <c r="KE107" s="48">
        <f>KR102</f>
        <v>0</v>
      </c>
      <c r="KF107" s="50"/>
      <c r="KG107" s="51">
        <f>KD107-KE107</f>
        <v>124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150</v>
      </c>
      <c r="LA107" s="48">
        <f>LN102</f>
        <v>0</v>
      </c>
      <c r="LB107" s="50"/>
      <c r="LC107" s="51">
        <f>KZ107-LA107</f>
        <v>150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126.5</v>
      </c>
      <c r="LW107" s="48">
        <f>MJ102</f>
        <v>0</v>
      </c>
      <c r="LX107" s="50"/>
      <c r="LY107" s="51">
        <f>LV107-LW107</f>
        <v>126.5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90</v>
      </c>
      <c r="MS107" s="48">
        <f>NF102</f>
        <v>0</v>
      </c>
      <c r="MT107" s="50"/>
      <c r="MU107" s="51">
        <f>MR107-MS107</f>
        <v>90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158.5</v>
      </c>
      <c r="NO107" s="48">
        <f>OB102</f>
        <v>0</v>
      </c>
      <c r="NP107" s="50"/>
      <c r="NQ107" s="51">
        <f>NN107-NO107</f>
        <v>158.5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142.5</v>
      </c>
      <c r="OK107" s="48">
        <f>OX102</f>
        <v>0</v>
      </c>
      <c r="OL107" s="50"/>
      <c r="OM107" s="51">
        <f>OJ107-OK107</f>
        <v>142.5</v>
      </c>
      <c r="ON107" s="53" t="str">
        <f>IF(OJ107-OK107=0,"ü","û")</f>
        <v>û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165</v>
      </c>
      <c r="PG107" s="48">
        <f>PT102</f>
        <v>0</v>
      </c>
      <c r="PH107" s="50"/>
      <c r="PI107" s="51">
        <f>PF107-PG107</f>
        <v>165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165</v>
      </c>
      <c r="QC107" s="48">
        <f>QP102</f>
        <v>0</v>
      </c>
      <c r="QD107" s="50"/>
      <c r="QE107" s="51">
        <f>QB107-QC107</f>
        <v>165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</row>
    <row r="108" spans="1:461" ht="13.5" customHeight="1" thickTop="1" thickBot="1">
      <c r="A108" s="159"/>
      <c r="B108" s="2"/>
      <c r="C108" s="47" t="s">
        <v>36</v>
      </c>
      <c r="D108" s="48">
        <f>COUNTIF(C8:C100,"HT")*7.5+F108</f>
        <v>22.5</v>
      </c>
      <c r="E108" s="48">
        <f>R104</f>
        <v>0</v>
      </c>
      <c r="F108" s="48">
        <f>COUNTIF(C8:C100,"GT")*7.5</f>
        <v>0</v>
      </c>
      <c r="G108" s="51">
        <f>D108-E108</f>
        <v>22.5</v>
      </c>
      <c r="H108" s="53" t="str">
        <f>IF(D108-E108=0,"ü","û")</f>
        <v>û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22.5</v>
      </c>
      <c r="AA108" s="48">
        <f>AN104</f>
        <v>0</v>
      </c>
      <c r="AB108" s="48">
        <f>COUNTIF(Y8:Y100,"GT")*7.5</f>
        <v>0</v>
      </c>
      <c r="AC108" s="51">
        <f>Z108-AA108</f>
        <v>22.5</v>
      </c>
      <c r="AD108" s="53" t="str">
        <f>IF(Z108-AA108=0,"ü","û")</f>
        <v>û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30</v>
      </c>
      <c r="AW108" s="48">
        <f>BJ104</f>
        <v>0</v>
      </c>
      <c r="AX108" s="48">
        <f>COUNTIF(AU8:AU100,"GT")*7.5</f>
        <v>0</v>
      </c>
      <c r="AY108" s="51">
        <f>AV108-AW108</f>
        <v>30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30</v>
      </c>
      <c r="BS108" s="48">
        <f>CF104</f>
        <v>0</v>
      </c>
      <c r="BT108" s="48">
        <f>COUNTIF(BQ8:BQ100,"GT")*7.5</f>
        <v>0</v>
      </c>
      <c r="BU108" s="51">
        <f>BR108-BS108</f>
        <v>30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22.5</v>
      </c>
      <c r="CO108" s="48">
        <f>DB104</f>
        <v>0</v>
      </c>
      <c r="CP108" s="48">
        <f>COUNTIF(CM8:CM100,"GT")*7.5</f>
        <v>0</v>
      </c>
      <c r="CQ108" s="51">
        <f>CN108-CO108</f>
        <v>22.5</v>
      </c>
      <c r="CR108" s="53" t="str">
        <f>IF(CN108-CO108=0,"ü","û")</f>
        <v>û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22.5</v>
      </c>
      <c r="DK108" s="48">
        <f>DX104</f>
        <v>0</v>
      </c>
      <c r="DL108" s="48">
        <f>COUNTIF(DI8:DI100,"GT")*7.5</f>
        <v>0</v>
      </c>
      <c r="DM108" s="51">
        <f>DJ108-DK108</f>
        <v>22.5</v>
      </c>
      <c r="DN108" s="53" t="str">
        <f>IF(DJ108-DK108=0,"ü","û")</f>
        <v>û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30</v>
      </c>
      <c r="EG108" s="48">
        <f>ET104</f>
        <v>0</v>
      </c>
      <c r="EH108" s="48">
        <f>COUNTIF(EE8:EE100,"GT")*7.5</f>
        <v>0</v>
      </c>
      <c r="EI108" s="51">
        <f>EF108-EG108</f>
        <v>30</v>
      </c>
      <c r="EJ108" s="53" t="str">
        <f>IF(EF108-EG108=0,"ü","û")</f>
        <v>û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22.5</v>
      </c>
      <c r="FC108" s="48">
        <f>FP104</f>
        <v>0</v>
      </c>
      <c r="FD108" s="48">
        <f>COUNTIF(FA8:FA100,"GT")*7.5</f>
        <v>0</v>
      </c>
      <c r="FE108" s="51">
        <f>FB108-FC108</f>
        <v>22.5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30</v>
      </c>
      <c r="FY108" s="48">
        <f>GL104</f>
        <v>0</v>
      </c>
      <c r="FZ108" s="48">
        <f>COUNTIF(FW8:FW100,"GT")*7.5</f>
        <v>0</v>
      </c>
      <c r="GA108" s="51">
        <f>FX108-FY108</f>
        <v>30</v>
      </c>
      <c r="GB108" s="53" t="str">
        <f>IF(FX108-FY108=0,"ü","û")</f>
        <v>û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22.5</v>
      </c>
      <c r="GU108" s="48">
        <f>HH104</f>
        <v>0</v>
      </c>
      <c r="GV108" s="48">
        <f>COUNTIF(GS8:GS100,"GT")*7.5</f>
        <v>0</v>
      </c>
      <c r="GW108" s="51">
        <f>GT108-GU108</f>
        <v>22.5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30</v>
      </c>
      <c r="HQ108" s="48">
        <f>ID104</f>
        <v>0</v>
      </c>
      <c r="HR108" s="48">
        <f>COUNTIF(HO8:HO100,"GT")*7.5</f>
        <v>0</v>
      </c>
      <c r="HS108" s="51">
        <f>HP108-HQ108</f>
        <v>30</v>
      </c>
      <c r="HT108" s="53" t="str">
        <f>IF(HP108-HQ108=0,"ü","û")</f>
        <v>û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22.5</v>
      </c>
      <c r="IM108" s="48">
        <f>IZ104</f>
        <v>0</v>
      </c>
      <c r="IN108" s="48">
        <f>COUNTIF(IK8:IK100,"GT")*7.5</f>
        <v>0</v>
      </c>
      <c r="IO108" s="51">
        <f>IL108-IM108</f>
        <v>22.5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22.5</v>
      </c>
      <c r="JI108" s="48">
        <f>JV104</f>
        <v>0</v>
      </c>
      <c r="JJ108" s="48">
        <f>COUNTIF(JG8:JG100,"GT")*7.5</f>
        <v>0</v>
      </c>
      <c r="JK108" s="51">
        <f>JH108-JI108</f>
        <v>22.5</v>
      </c>
      <c r="JL108" s="53" t="str">
        <f>IF(JH108-JI108=0,"ü","û")</f>
        <v>û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30</v>
      </c>
      <c r="KE108" s="48">
        <f>KR104</f>
        <v>0</v>
      </c>
      <c r="KF108" s="48">
        <f>COUNTIF(KC8:KC100,"GT")*7.5</f>
        <v>0</v>
      </c>
      <c r="KG108" s="51">
        <f>KD108-KE108</f>
        <v>30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22.5</v>
      </c>
      <c r="LA108" s="48">
        <f>LN104</f>
        <v>0</v>
      </c>
      <c r="LB108" s="48">
        <f>COUNTIF(KY8:KY100,"GT")*7.5</f>
        <v>0</v>
      </c>
      <c r="LC108" s="51">
        <f>KZ108-LA108</f>
        <v>22.5</v>
      </c>
      <c r="LD108" s="53" t="str">
        <f>IF(KZ108-LA108=0,"ü","û")</f>
        <v>û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30</v>
      </c>
      <c r="LW108" s="48">
        <f>MJ104</f>
        <v>0</v>
      </c>
      <c r="LX108" s="48">
        <f>COUNTIF(LU8:LU100,"GT")*7.5</f>
        <v>0</v>
      </c>
      <c r="LY108" s="51">
        <f>LV108-LW108</f>
        <v>30</v>
      </c>
      <c r="LZ108" s="53" t="str">
        <f>IF(LV108-LW108=0,"ü","û")</f>
        <v>û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30</v>
      </c>
      <c r="MS108" s="48">
        <f>NF104</f>
        <v>0</v>
      </c>
      <c r="MT108" s="48">
        <f>COUNTIF(MQ8:MQ100,"GT")*7.5</f>
        <v>0</v>
      </c>
      <c r="MU108" s="51">
        <f>MR108-MS108</f>
        <v>30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30</v>
      </c>
      <c r="NO108" s="48">
        <f>OB104</f>
        <v>0</v>
      </c>
      <c r="NP108" s="48">
        <f>COUNTIF(NM8:NM100,"GT")*7.5</f>
        <v>0</v>
      </c>
      <c r="NQ108" s="51">
        <f>NN108-NO108</f>
        <v>30</v>
      </c>
      <c r="NR108" s="53" t="str">
        <f>IF(NN108-NO108=0,"ü","û")</f>
        <v>û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30</v>
      </c>
      <c r="OK108" s="48">
        <f>OX104</f>
        <v>0</v>
      </c>
      <c r="OL108" s="48">
        <f>COUNTIF(OI8:OI100,"GT")*7.5</f>
        <v>0</v>
      </c>
      <c r="OM108" s="51">
        <f>OJ108-OK108</f>
        <v>30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22.5</v>
      </c>
      <c r="PG108" s="48">
        <f>PT104</f>
        <v>0</v>
      </c>
      <c r="PH108" s="48">
        <f>COUNTIF(PE8:PE100,"GT")*7.5</f>
        <v>0</v>
      </c>
      <c r="PI108" s="51">
        <f>PF108-PG108</f>
        <v>22.5</v>
      </c>
      <c r="PJ108" s="53" t="str">
        <f>IF(PF108-PG108=0,"ü","û")</f>
        <v>û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22.5</v>
      </c>
      <c r="QC108" s="48">
        <f>QP104</f>
        <v>0</v>
      </c>
      <c r="QD108" s="48">
        <f>COUNTIF(QA8:QA100,"GT")*7.5</f>
        <v>0</v>
      </c>
      <c r="QE108" s="51">
        <f>QB108-QC108</f>
        <v>22.5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</row>
    <row r="109" spans="1:461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7.5</v>
      </c>
      <c r="AW109" s="48">
        <f>VLOOKUP(BD2,PUANTAJ!$A:$F,5,FALSE)</f>
        <v>0</v>
      </c>
      <c r="AX109" s="50"/>
      <c r="AY109" s="51">
        <f>AV109-AW109</f>
        <v>7.5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28</v>
      </c>
      <c r="CO109" s="48">
        <f>VLOOKUP(CV2,PUANTAJ!$A:$F,5,FALSE)</f>
        <v>0</v>
      </c>
      <c r="CP109" s="50"/>
      <c r="CQ109" s="51">
        <f>CN109-CO109</f>
        <v>28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10.5</v>
      </c>
      <c r="DK109" s="48">
        <f>VLOOKUP(DR2,PUANTAJ!$A:$F,5,FALSE)</f>
        <v>0</v>
      </c>
      <c r="DL109" s="50"/>
      <c r="DM109" s="51">
        <f>DJ109-DK109</f>
        <v>10.5</v>
      </c>
      <c r="DN109" s="53" t="str">
        <f>IF(DJ109-DK109=0,"ü","û")</f>
        <v>û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10.5</v>
      </c>
      <c r="EG109" s="48">
        <f>VLOOKUP(EN2,PUANTAJ!$A:$F,5,FALSE)</f>
        <v>0</v>
      </c>
      <c r="EH109" s="50"/>
      <c r="EI109" s="51">
        <f>EF109-EG109</f>
        <v>10.5</v>
      </c>
      <c r="EJ109" s="53" t="str">
        <f>IF(EF109-EG109=0,"ü","û")</f>
        <v>û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2.5</v>
      </c>
      <c r="FC109" s="48">
        <f>VLOOKUP(FJ2,PUANTAJ!$A:$F,5,FALSE)</f>
        <v>0</v>
      </c>
      <c r="FD109" s="50"/>
      <c r="FE109" s="51">
        <f>FB109-FC109</f>
        <v>2.5</v>
      </c>
      <c r="FF109" s="53" t="str">
        <f>IF(FB109-FC109=0,"ü","û")</f>
        <v>û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5.5</v>
      </c>
      <c r="JI109" s="48">
        <f>VLOOKUP(JP2,PUANTAJ!$A:$F,5,FALSE)</f>
        <v>0</v>
      </c>
      <c r="JJ109" s="50"/>
      <c r="JK109" s="51">
        <f>JH109-JI109</f>
        <v>5.5</v>
      </c>
      <c r="JL109" s="53" t="str">
        <f>IF(JH109-JI109=0,"ü","û")</f>
        <v>û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2.5</v>
      </c>
      <c r="LA109" s="48">
        <f>VLOOKUP(LH2,PUANTAJ!$A:$F,5,FALSE)</f>
        <v>0</v>
      </c>
      <c r="LB109" s="50"/>
      <c r="LC109" s="51">
        <f>KZ109-LA109</f>
        <v>2.5</v>
      </c>
      <c r="LD109" s="53" t="str">
        <f>IF(KZ109-LA109=0,"ü","û")</f>
        <v>û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7.5</v>
      </c>
      <c r="LW109" s="48">
        <f>VLOOKUP(MD2,PUANTAJ!$A:$F,5,FALSE)</f>
        <v>0</v>
      </c>
      <c r="LX109" s="50"/>
      <c r="LY109" s="51">
        <f>LV109-LW109</f>
        <v>7.5</v>
      </c>
      <c r="LZ109" s="53" t="str">
        <f>IF(LV109-LW109=0,"ü","û")</f>
        <v>û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7.5</v>
      </c>
      <c r="MS109" s="48">
        <f>VLOOKUP(MZ2,PUANTAJ!$A:$F,5,FALSE)</f>
        <v>0</v>
      </c>
      <c r="MT109" s="50"/>
      <c r="MU109" s="51">
        <f>MR109-MS109</f>
        <v>7.5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7.5</v>
      </c>
      <c r="OK109" s="48">
        <f>VLOOKUP(OR2,PUANTAJ!$A:$F,5,FALSE)</f>
        <v>0</v>
      </c>
      <c r="OL109" s="50"/>
      <c r="OM109" s="51">
        <f>OJ109-OK109</f>
        <v>7.5</v>
      </c>
      <c r="ON109" s="53" t="str">
        <f>IF(OJ109-OK109=0,"ü","û")</f>
        <v>û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10.5</v>
      </c>
      <c r="QC109" s="48">
        <f>VLOOKUP(QJ2,PUANTAJ!$A:$F,5,FALSE)</f>
        <v>0</v>
      </c>
      <c r="QD109" s="50"/>
      <c r="QE109" s="51">
        <f>QB109-QC109</f>
        <v>10.5</v>
      </c>
      <c r="QF109" s="53" t="str">
        <f>IF(QB109-QC109=0,"ü","û")</f>
        <v>û</v>
      </c>
      <c r="QG109" s="189"/>
      <c r="QN109" s="194"/>
      <c r="QO109" s="13"/>
      <c r="QP109" s="189"/>
      <c r="QQ109" s="13"/>
      <c r="QR109" s="13"/>
      <c r="QS109" s="13"/>
    </row>
    <row r="110" spans="1:461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7.5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7.5</v>
      </c>
      <c r="AZ110" s="53" t="str">
        <f>IF(AV110-AW110=0,"ü","û")</f>
        <v>û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15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15</v>
      </c>
      <c r="CR110" s="53" t="str">
        <f>IF(CN110-CO110=0,"ü","û")</f>
        <v>û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15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15</v>
      </c>
      <c r="DN110" s="53" t="str">
        <f>IF(DJ110-DK110=0,"ü","û")</f>
        <v>û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15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15</v>
      </c>
      <c r="LD110" s="53" t="str">
        <f>IF(KZ110-LA110=0,"ü","û")</f>
        <v>û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</row>
    <row r="111" spans="1:461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7.5</v>
      </c>
      <c r="AA111" s="48">
        <f>VLOOKUP(AH2,PUANTAJ!$A:$F,6,FALSE)</f>
        <v>0</v>
      </c>
      <c r="AB111" s="48">
        <f>COUNTIF(Y8:Y100,"RAPORLU")*7.5</f>
        <v>7.5</v>
      </c>
      <c r="AC111" s="51">
        <f>Z111-AA111</f>
        <v>7.5</v>
      </c>
      <c r="AD111" s="53" t="str">
        <f>IF(Z111-AA111=0,"ü","û")</f>
        <v>û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7.5</v>
      </c>
      <c r="IM111" s="48">
        <f>VLOOKUP(IT2,PUANTAJ!$A:$F,6,FALSE)</f>
        <v>0</v>
      </c>
      <c r="IN111" s="48">
        <f>COUNTIF(IK8:IK100,"RAPORLU")*7.5</f>
        <v>7.5</v>
      </c>
      <c r="IO111" s="51">
        <f>IL111-IM111</f>
        <v>7.5</v>
      </c>
      <c r="IP111" s="53" t="str">
        <f>IF(IL111-IM111=0,"ü","û")</f>
        <v>û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22.5</v>
      </c>
      <c r="JI111" s="48">
        <f>VLOOKUP(JP2,PUANTAJ!$A:$F,6,FALSE)</f>
        <v>0</v>
      </c>
      <c r="JJ111" s="48">
        <f>COUNTIF(JG8:JG100,"RAPORLU")*7.5</f>
        <v>22.5</v>
      </c>
      <c r="JK111" s="51">
        <f>JH111-JI111</f>
        <v>22.5</v>
      </c>
      <c r="JL111" s="53" t="str">
        <f>IF(JH111-JI111=0,"ü","û")</f>
        <v>û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37.5</v>
      </c>
      <c r="KE111" s="48">
        <f>VLOOKUP(KL2,PUANTAJ!$A:$F,6,FALSE)</f>
        <v>0</v>
      </c>
      <c r="KF111" s="48">
        <f>COUNTIF(KC8:KC100,"RAPORLU")*7.5</f>
        <v>37.5</v>
      </c>
      <c r="KG111" s="51">
        <f>KD111-KE111</f>
        <v>37.5</v>
      </c>
      <c r="KH111" s="53" t="str">
        <f>IF(KD111-KE111=0,"ü","û")</f>
        <v>û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15</v>
      </c>
      <c r="LW111" s="48">
        <f>VLOOKUP(MD2,PUANTAJ!$A:$F,6,FALSE)</f>
        <v>0</v>
      </c>
      <c r="LX111" s="48">
        <f>COUNTIF(LU8:LU100,"RAPORLU")*7.5</f>
        <v>15</v>
      </c>
      <c r="LY111" s="51">
        <f>LV111-LW111</f>
        <v>15</v>
      </c>
      <c r="LZ111" s="53" t="str">
        <f>IF(LV111-LW111=0,"ü","û")</f>
        <v>û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67.5</v>
      </c>
      <c r="MS111" s="48">
        <f>VLOOKUP(MZ2,PUANTAJ!$A:$F,6,FALSE)</f>
        <v>0</v>
      </c>
      <c r="MT111" s="48">
        <f>COUNTIF(MQ8:MQ100,"RAPORLU")*7.5</f>
        <v>67.5</v>
      </c>
      <c r="MU111" s="51">
        <f>MR111-MS111</f>
        <v>67.5</v>
      </c>
      <c r="MV111" s="53" t="str">
        <f>IF(MR111-MS111=0,"ü","û")</f>
        <v>û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15</v>
      </c>
      <c r="OK111" s="48">
        <f>VLOOKUP(OR2,PUANTAJ!$A:$F,6,FALSE)</f>
        <v>0</v>
      </c>
      <c r="OL111" s="48">
        <f>COUNTIF(OI8:OI100,"RAPORLU")*7.5</f>
        <v>15</v>
      </c>
      <c r="OM111" s="51">
        <f>OJ111-OK111</f>
        <v>15</v>
      </c>
      <c r="ON111" s="53" t="str">
        <f>IF(OJ111-OK111=0,"ü","û")</f>
        <v>û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</row>
    <row r="112" spans="1:461" ht="13.8" thickTop="1"/>
  </sheetData>
  <mergeCells count="756">
    <mergeCell ref="AT44:AT46"/>
    <mergeCell ref="AT47:AT49"/>
    <mergeCell ref="AT50:AT52"/>
    <mergeCell ref="AT53:AT55"/>
    <mergeCell ref="AT56:AT58"/>
    <mergeCell ref="AT59:AT61"/>
    <mergeCell ref="AT62:AT64"/>
    <mergeCell ref="DH98:DH100"/>
    <mergeCell ref="ED98:ED100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CL80:CL82"/>
    <mergeCell ref="DH80:DH82"/>
    <mergeCell ref="ED80:ED82"/>
    <mergeCell ref="BP74:BP76"/>
    <mergeCell ref="CL74:CL76"/>
    <mergeCell ref="DH74:DH76"/>
    <mergeCell ref="ED74:ED7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S6:BC6"/>
    <mergeCell ref="AT32:AT34"/>
    <mergeCell ref="AT35:AT37"/>
    <mergeCell ref="AT38:AT40"/>
    <mergeCell ref="AT41:AT43"/>
    <mergeCell ref="DI103:DJ103"/>
    <mergeCell ref="EE103:EF103"/>
    <mergeCell ref="FA103:FB103"/>
    <mergeCell ref="FW103:FX103"/>
    <mergeCell ref="GS103:GT103"/>
    <mergeCell ref="BP86:BP88"/>
    <mergeCell ref="CL86:CL88"/>
    <mergeCell ref="DH86:DH88"/>
    <mergeCell ref="ED86:ED88"/>
    <mergeCell ref="EZ86:EZ88"/>
    <mergeCell ref="FV86:FV88"/>
    <mergeCell ref="GR86:GR88"/>
    <mergeCell ref="BP77:BP79"/>
    <mergeCell ref="CL77:CL79"/>
    <mergeCell ref="DH77:DH79"/>
    <mergeCell ref="ED77:ED79"/>
    <mergeCell ref="EZ77:EZ79"/>
    <mergeCell ref="FV77:FV79"/>
    <mergeCell ref="GR77:GR79"/>
    <mergeCell ref="BP80:BP82"/>
    <mergeCell ref="HO103:HP103"/>
    <mergeCell ref="IK103:IL103"/>
    <mergeCell ref="JG103:JH103"/>
    <mergeCell ref="KC103:KD103"/>
    <mergeCell ref="AT89:AT91"/>
    <mergeCell ref="AT92:AT94"/>
    <mergeCell ref="AT95:AT97"/>
    <mergeCell ref="AT98:AT100"/>
    <mergeCell ref="AU103:AV103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EZ98:EZ100"/>
    <mergeCell ref="FV98:FV100"/>
    <mergeCell ref="GR98:GR100"/>
    <mergeCell ref="HN98:HN100"/>
    <mergeCell ref="IJ98:IJ100"/>
    <mergeCell ref="AU104:AV104"/>
    <mergeCell ref="AU106:AV106"/>
    <mergeCell ref="BQ103:BR103"/>
    <mergeCell ref="CM103:CN103"/>
    <mergeCell ref="BP98:BP100"/>
    <mergeCell ref="CL98:CL100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JF83:JF85"/>
    <mergeCell ref="KB83:KB85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JF74:JF76"/>
    <mergeCell ref="KB74:KB76"/>
    <mergeCell ref="KX74:KX76"/>
    <mergeCell ref="LT74:LT76"/>
    <mergeCell ref="JF65:JF67"/>
    <mergeCell ref="KB65:KB67"/>
    <mergeCell ref="KX65:KX67"/>
    <mergeCell ref="LT65:LT67"/>
    <mergeCell ref="IJ62:IJ64"/>
    <mergeCell ref="PD68:PD70"/>
    <mergeCell ref="PZ68:PZ70"/>
    <mergeCell ref="PZ71:PZ73"/>
    <mergeCell ref="JF68:JF70"/>
    <mergeCell ref="KB68:KB70"/>
    <mergeCell ref="KX68:KX70"/>
    <mergeCell ref="LT68:LT70"/>
    <mergeCell ref="MP68:MP70"/>
    <mergeCell ref="NL68:NL70"/>
    <mergeCell ref="OH68:OH70"/>
    <mergeCell ref="MP65:MP67"/>
    <mergeCell ref="NL65:NL67"/>
    <mergeCell ref="OH65:OH67"/>
    <mergeCell ref="PD65:PD67"/>
    <mergeCell ref="PZ65:PZ67"/>
    <mergeCell ref="IJ65:IJ67"/>
    <mergeCell ref="MP62:MP64"/>
    <mergeCell ref="NL62:NL64"/>
    <mergeCell ref="OH62:OH64"/>
    <mergeCell ref="EZ80:EZ82"/>
    <mergeCell ref="FV80:FV82"/>
    <mergeCell ref="GR80:GR82"/>
    <mergeCell ref="HN80:HN82"/>
    <mergeCell ref="IJ80:IJ82"/>
    <mergeCell ref="EZ74:EZ76"/>
    <mergeCell ref="FV74:FV76"/>
    <mergeCell ref="GR74:GR76"/>
    <mergeCell ref="HN74:HN76"/>
    <mergeCell ref="IJ74:IJ76"/>
    <mergeCell ref="HN77:HN79"/>
    <mergeCell ref="IJ77:IJ79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CL62:CL64"/>
    <mergeCell ref="DH62:DH64"/>
    <mergeCell ref="ED62:ED64"/>
    <mergeCell ref="EZ62:EZ64"/>
    <mergeCell ref="FV62:FV64"/>
    <mergeCell ref="GR62:GR64"/>
    <mergeCell ref="HN62:HN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PD62:PD64"/>
    <mergeCell ref="PZ62:PZ64"/>
    <mergeCell ref="JF56:JF58"/>
    <mergeCell ref="KB56:KB58"/>
    <mergeCell ref="KX56:KX58"/>
    <mergeCell ref="LT56:LT58"/>
    <mergeCell ref="MP56:MP58"/>
    <mergeCell ref="JF59:JF61"/>
    <mergeCell ref="KB59:KB61"/>
    <mergeCell ref="KX59:KX61"/>
    <mergeCell ref="LT59:LT61"/>
    <mergeCell ref="MP59:MP61"/>
    <mergeCell ref="JF62:JF64"/>
    <mergeCell ref="KB62:KB64"/>
    <mergeCell ref="KX62:KX64"/>
    <mergeCell ref="LT62:LT64"/>
    <mergeCell ref="PD50:PD52"/>
    <mergeCell ref="PZ50:PZ52"/>
    <mergeCell ref="NL56:NL58"/>
    <mergeCell ref="OH56:OH58"/>
    <mergeCell ref="PD56:PD58"/>
    <mergeCell ref="PZ56:PZ58"/>
    <mergeCell ref="NL59:NL61"/>
    <mergeCell ref="OH59:OH61"/>
    <mergeCell ref="PD59:PD61"/>
    <mergeCell ref="PZ59:PZ61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JF50:JF52"/>
    <mergeCell ref="KB50:KB52"/>
    <mergeCell ref="KX50:KX52"/>
    <mergeCell ref="LT50:LT52"/>
    <mergeCell ref="KX47:KX49"/>
    <mergeCell ref="LT47:LT49"/>
    <mergeCell ref="MP47:MP49"/>
    <mergeCell ref="NL47:NL49"/>
    <mergeCell ref="OH47:OH49"/>
    <mergeCell ref="MP50:MP52"/>
    <mergeCell ref="NL50:NL52"/>
    <mergeCell ref="OH50:OH52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JF47:JF49"/>
    <mergeCell ref="KB47:KB49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BP38:BP40"/>
    <mergeCell ref="CL38:CL40"/>
    <mergeCell ref="KX32:KX34"/>
    <mergeCell ref="LT32:LT34"/>
    <mergeCell ref="MP26:MP28"/>
    <mergeCell ref="NL26:NL28"/>
    <mergeCell ref="OH26:OH28"/>
    <mergeCell ref="PD26:PD28"/>
    <mergeCell ref="PZ26:PZ28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2:PZ34"/>
    <mergeCell ref="DH38:DH40"/>
    <mergeCell ref="ED38:ED40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BP32:BP34"/>
    <mergeCell ref="CL32:CL34"/>
    <mergeCell ref="DH32:DH34"/>
    <mergeCell ref="ED32:ED34"/>
    <mergeCell ref="JF32:JF34"/>
    <mergeCell ref="KB32:KB34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PZ23:PZ25"/>
    <mergeCell ref="JF20:JF22"/>
    <mergeCell ref="KB20:KB22"/>
    <mergeCell ref="KX20:KX22"/>
    <mergeCell ref="LT20:LT22"/>
    <mergeCell ref="PD11:PD13"/>
    <mergeCell ref="PZ11:PZ13"/>
    <mergeCell ref="JF8:JF10"/>
    <mergeCell ref="KB8:KB10"/>
    <mergeCell ref="MP14:MP16"/>
    <mergeCell ref="NL14:NL16"/>
    <mergeCell ref="OH14:OH16"/>
    <mergeCell ref="PD14:PD16"/>
    <mergeCell ref="PZ14:PZ16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JF11:JF13"/>
    <mergeCell ref="KB11:KB13"/>
    <mergeCell ref="IJ14:IJ16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17:EZ19"/>
    <mergeCell ref="FV17:FV19"/>
    <mergeCell ref="GR17:GR19"/>
    <mergeCell ref="BP17:BP19"/>
    <mergeCell ref="CL17:CL19"/>
    <mergeCell ref="EZ8:EZ10"/>
    <mergeCell ref="FV8:FV10"/>
    <mergeCell ref="GR8:GR10"/>
    <mergeCell ref="HN8:HN10"/>
    <mergeCell ref="IJ8:IJ10"/>
    <mergeCell ref="HN17:HN19"/>
    <mergeCell ref="IJ17:IJ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</mergeCells>
  <phoneticPr fontId="49" type="noConversion"/>
  <conditionalFormatting sqref="K8:K100">
    <cfRule type="containsBlanks" dxfId="83" priority="119">
      <formula>LEN(TRIM(K8))=0</formula>
    </cfRule>
    <cfRule type="cellIs" dxfId="82" priority="120" operator="greaterThan">
      <formula>40</formula>
    </cfRule>
  </conditionalFormatting>
  <conditionalFormatting sqref="U8:U100">
    <cfRule type="containsBlanks" dxfId="81" priority="117">
      <formula>LEN(TRIM(U8))=0</formula>
    </cfRule>
    <cfRule type="cellIs" dxfId="80" priority="118" operator="greaterThan">
      <formula>80</formula>
    </cfRule>
  </conditionalFormatting>
  <conditionalFormatting sqref="AG8:AG100">
    <cfRule type="containsBlanks" dxfId="79" priority="115">
      <formula>LEN(TRIM(AG8))=0</formula>
    </cfRule>
    <cfRule type="cellIs" dxfId="78" priority="116" operator="greaterThan">
      <formula>40</formula>
    </cfRule>
  </conditionalFormatting>
  <conditionalFormatting sqref="AQ8:AQ100">
    <cfRule type="containsBlanks" dxfId="77" priority="113">
      <formula>LEN(TRIM(AQ8))=0</formula>
    </cfRule>
    <cfRule type="cellIs" dxfId="76" priority="114" operator="greaterThan">
      <formula>80</formula>
    </cfRule>
  </conditionalFormatting>
  <conditionalFormatting sqref="BC8:BC100">
    <cfRule type="containsBlanks" dxfId="75" priority="111">
      <formula>LEN(TRIM(BC8))=0</formula>
    </cfRule>
    <cfRule type="cellIs" dxfId="74" priority="112" operator="greaterThan">
      <formula>40</formula>
    </cfRule>
  </conditionalFormatting>
  <conditionalFormatting sqref="BM8:BM100">
    <cfRule type="containsBlanks" dxfId="73" priority="109">
      <formula>LEN(TRIM(BM8))=0</formula>
    </cfRule>
    <cfRule type="cellIs" dxfId="72" priority="110" operator="greaterThan">
      <formula>80</formula>
    </cfRule>
  </conditionalFormatting>
  <conditionalFormatting sqref="BY8:BY100">
    <cfRule type="containsBlanks" dxfId="71" priority="107">
      <formula>LEN(TRIM(BY8))=0</formula>
    </cfRule>
    <cfRule type="cellIs" dxfId="70" priority="108" operator="greaterThan">
      <formula>40</formula>
    </cfRule>
  </conditionalFormatting>
  <conditionalFormatting sqref="CI8:CI100">
    <cfRule type="containsBlanks" dxfId="69" priority="105">
      <formula>LEN(TRIM(CI8))=0</formula>
    </cfRule>
    <cfRule type="cellIs" dxfId="68" priority="106" operator="greaterThan">
      <formula>80</formula>
    </cfRule>
  </conditionalFormatting>
  <conditionalFormatting sqref="CU8:CU100">
    <cfRule type="containsBlanks" dxfId="67" priority="103">
      <formula>LEN(TRIM(CU8))=0</formula>
    </cfRule>
    <cfRule type="cellIs" dxfId="66" priority="104" operator="greaterThan">
      <formula>40</formula>
    </cfRule>
  </conditionalFormatting>
  <conditionalFormatting sqref="DE8:DE100">
    <cfRule type="containsBlanks" dxfId="65" priority="101">
      <formula>LEN(TRIM(DE8))=0</formula>
    </cfRule>
    <cfRule type="cellIs" dxfId="64" priority="102" operator="greaterThan">
      <formula>80</formula>
    </cfRule>
  </conditionalFormatting>
  <conditionalFormatting sqref="DQ8:DQ100">
    <cfRule type="containsBlanks" dxfId="63" priority="99">
      <formula>LEN(TRIM(DQ8))=0</formula>
    </cfRule>
    <cfRule type="cellIs" dxfId="62" priority="100" operator="greaterThan">
      <formula>40</formula>
    </cfRule>
  </conditionalFormatting>
  <conditionalFormatting sqref="EA8:EA100">
    <cfRule type="containsBlanks" dxfId="61" priority="97">
      <formula>LEN(TRIM(EA8))=0</formula>
    </cfRule>
    <cfRule type="cellIs" dxfId="60" priority="98" operator="greaterThan">
      <formula>80</formula>
    </cfRule>
  </conditionalFormatting>
  <conditionalFormatting sqref="EM8:EM100">
    <cfRule type="containsBlanks" dxfId="59" priority="95">
      <formula>LEN(TRIM(EM8))=0</formula>
    </cfRule>
    <cfRule type="cellIs" dxfId="58" priority="96" operator="greaterThan">
      <formula>40</formula>
    </cfRule>
  </conditionalFormatting>
  <conditionalFormatting sqref="EW8:EW100">
    <cfRule type="containsBlanks" dxfId="57" priority="93">
      <formula>LEN(TRIM(EW8))=0</formula>
    </cfRule>
    <cfRule type="cellIs" dxfId="56" priority="94" operator="greaterThan">
      <formula>80</formula>
    </cfRule>
  </conditionalFormatting>
  <conditionalFormatting sqref="FI8:FI100">
    <cfRule type="containsBlanks" dxfId="55" priority="91">
      <formula>LEN(TRIM(FI8))=0</formula>
    </cfRule>
    <cfRule type="cellIs" dxfId="54" priority="92" operator="greaterThan">
      <formula>40</formula>
    </cfRule>
  </conditionalFormatting>
  <conditionalFormatting sqref="FS8:FS100">
    <cfRule type="containsBlanks" dxfId="53" priority="89">
      <formula>LEN(TRIM(FS8))=0</formula>
    </cfRule>
    <cfRule type="cellIs" dxfId="52" priority="90" operator="greaterThan">
      <formula>80</formula>
    </cfRule>
  </conditionalFormatting>
  <conditionalFormatting sqref="GE8:GE100">
    <cfRule type="containsBlanks" dxfId="51" priority="87">
      <formula>LEN(TRIM(GE8))=0</formula>
    </cfRule>
    <cfRule type="cellIs" dxfId="50" priority="88" operator="greaterThan">
      <formula>40</formula>
    </cfRule>
  </conditionalFormatting>
  <conditionalFormatting sqref="GO8:GO100">
    <cfRule type="containsBlanks" dxfId="49" priority="85">
      <formula>LEN(TRIM(GO8))=0</formula>
    </cfRule>
    <cfRule type="cellIs" dxfId="48" priority="86" operator="greaterThan">
      <formula>80</formula>
    </cfRule>
  </conditionalFormatting>
  <conditionalFormatting sqref="HA8:HA100">
    <cfRule type="containsBlanks" dxfId="47" priority="83">
      <formula>LEN(TRIM(HA8))=0</formula>
    </cfRule>
    <cfRule type="cellIs" dxfId="46" priority="84" operator="greaterThan">
      <formula>40</formula>
    </cfRule>
  </conditionalFormatting>
  <conditionalFormatting sqref="HK8:HK100">
    <cfRule type="containsBlanks" dxfId="45" priority="81">
      <formula>LEN(TRIM(HK8))=0</formula>
    </cfRule>
    <cfRule type="cellIs" dxfId="44" priority="82" operator="greaterThan">
      <formula>80</formula>
    </cfRule>
  </conditionalFormatting>
  <conditionalFormatting sqref="HW8:HW100">
    <cfRule type="containsBlanks" dxfId="43" priority="79">
      <formula>LEN(TRIM(HW8))=0</formula>
    </cfRule>
    <cfRule type="cellIs" dxfId="42" priority="80" operator="greaterThan">
      <formula>40</formula>
    </cfRule>
  </conditionalFormatting>
  <conditionalFormatting sqref="IG8:IG100">
    <cfRule type="containsBlanks" dxfId="41" priority="77">
      <formula>LEN(TRIM(IG8))=0</formula>
    </cfRule>
    <cfRule type="cellIs" dxfId="40" priority="78" operator="greaterThan">
      <formula>80</formula>
    </cfRule>
  </conditionalFormatting>
  <conditionalFormatting sqref="IS8:IS100">
    <cfRule type="containsBlanks" dxfId="39" priority="75">
      <formula>LEN(TRIM(IS8))=0</formula>
    </cfRule>
    <cfRule type="cellIs" dxfId="38" priority="76" operator="greaterThan">
      <formula>40</formula>
    </cfRule>
  </conditionalFormatting>
  <conditionalFormatting sqref="JC8:JC100">
    <cfRule type="containsBlanks" dxfId="37" priority="73">
      <formula>LEN(TRIM(JC8))=0</formula>
    </cfRule>
    <cfRule type="cellIs" dxfId="36" priority="74" operator="greaterThan">
      <formula>80</formula>
    </cfRule>
  </conditionalFormatting>
  <conditionalFormatting sqref="JO8:JO100">
    <cfRule type="containsBlanks" dxfId="35" priority="71">
      <formula>LEN(TRIM(JO8))=0</formula>
    </cfRule>
    <cfRule type="cellIs" dxfId="34" priority="72" operator="greaterThan">
      <formula>40</formula>
    </cfRule>
  </conditionalFormatting>
  <conditionalFormatting sqref="JY8:JY100">
    <cfRule type="containsBlanks" dxfId="33" priority="69">
      <formula>LEN(TRIM(JY8))=0</formula>
    </cfRule>
    <cfRule type="cellIs" dxfId="32" priority="70" operator="greaterThan">
      <formula>80</formula>
    </cfRule>
  </conditionalFormatting>
  <conditionalFormatting sqref="KK8:KK100">
    <cfRule type="containsBlanks" dxfId="31" priority="67">
      <formula>LEN(TRIM(KK8))=0</formula>
    </cfRule>
    <cfRule type="cellIs" dxfId="30" priority="68" operator="greaterThan">
      <formula>40</formula>
    </cfRule>
  </conditionalFormatting>
  <conditionalFormatting sqref="KU8:KU100">
    <cfRule type="containsBlanks" dxfId="29" priority="65">
      <formula>LEN(TRIM(KU8))=0</formula>
    </cfRule>
    <cfRule type="cellIs" dxfId="28" priority="66" operator="greaterThan">
      <formula>80</formula>
    </cfRule>
  </conditionalFormatting>
  <conditionalFormatting sqref="LG8:LG100">
    <cfRule type="containsBlanks" dxfId="27" priority="63">
      <formula>LEN(TRIM(LG8))=0</formula>
    </cfRule>
    <cfRule type="cellIs" dxfId="26" priority="64" operator="greaterThan">
      <formula>40</formula>
    </cfRule>
  </conditionalFormatting>
  <conditionalFormatting sqref="LQ8:LQ100">
    <cfRule type="containsBlanks" dxfId="25" priority="61">
      <formula>LEN(TRIM(LQ8))=0</formula>
    </cfRule>
    <cfRule type="cellIs" dxfId="24" priority="62" operator="greaterThan">
      <formula>80</formula>
    </cfRule>
  </conditionalFormatting>
  <conditionalFormatting sqref="MC8:MC100">
    <cfRule type="containsBlanks" dxfId="23" priority="59">
      <formula>LEN(TRIM(MC8))=0</formula>
    </cfRule>
    <cfRule type="cellIs" dxfId="22" priority="60" operator="greaterThan">
      <formula>40</formula>
    </cfRule>
  </conditionalFormatting>
  <conditionalFormatting sqref="MM8:MM100">
    <cfRule type="containsBlanks" dxfId="21" priority="57">
      <formula>LEN(TRIM(MM8))=0</formula>
    </cfRule>
    <cfRule type="cellIs" dxfId="20" priority="58" operator="greaterThan">
      <formula>80</formula>
    </cfRule>
  </conditionalFormatting>
  <conditionalFormatting sqref="MY8:MY100">
    <cfRule type="containsBlanks" dxfId="19" priority="55">
      <formula>LEN(TRIM(MY8))=0</formula>
    </cfRule>
    <cfRule type="cellIs" dxfId="18" priority="56" operator="greaterThan">
      <formula>40</formula>
    </cfRule>
  </conditionalFormatting>
  <conditionalFormatting sqref="NI8:NI100">
    <cfRule type="containsBlanks" dxfId="17" priority="53">
      <formula>LEN(TRIM(NI8))=0</formula>
    </cfRule>
    <cfRule type="cellIs" dxfId="16" priority="54" operator="greaterThan">
      <formula>80</formula>
    </cfRule>
  </conditionalFormatting>
  <conditionalFormatting sqref="NU8:NU100">
    <cfRule type="containsBlanks" dxfId="15" priority="51">
      <formula>LEN(TRIM(NU8))=0</formula>
    </cfRule>
    <cfRule type="cellIs" dxfId="14" priority="52" operator="greaterThan">
      <formula>40</formula>
    </cfRule>
  </conditionalFormatting>
  <conditionalFormatting sqref="OE8:OE100">
    <cfRule type="containsBlanks" dxfId="13" priority="49">
      <formula>LEN(TRIM(OE8))=0</formula>
    </cfRule>
    <cfRule type="cellIs" dxfId="12" priority="50" operator="greaterThan">
      <formula>80</formula>
    </cfRule>
  </conditionalFormatting>
  <conditionalFormatting sqref="OQ8:OQ100">
    <cfRule type="containsBlanks" dxfId="11" priority="47">
      <formula>LEN(TRIM(OQ8))=0</formula>
    </cfRule>
    <cfRule type="cellIs" dxfId="10" priority="48" operator="greaterThan">
      <formula>40</formula>
    </cfRule>
  </conditionalFormatting>
  <conditionalFormatting sqref="PA8:PA100">
    <cfRule type="containsBlanks" dxfId="9" priority="45">
      <formula>LEN(TRIM(PA8))=0</formula>
    </cfRule>
    <cfRule type="cellIs" dxfId="8" priority="46" operator="greaterThan">
      <formula>80</formula>
    </cfRule>
  </conditionalFormatting>
  <conditionalFormatting sqref="PM8:PM100">
    <cfRule type="containsBlanks" dxfId="7" priority="43">
      <formula>LEN(TRIM(PM8))=0</formula>
    </cfRule>
    <cfRule type="cellIs" dxfId="6" priority="44" operator="greaterThan">
      <formula>40</formula>
    </cfRule>
  </conditionalFormatting>
  <conditionalFormatting sqref="PW8:PW100">
    <cfRule type="containsBlanks" dxfId="5" priority="41">
      <formula>LEN(TRIM(PW8))=0</formula>
    </cfRule>
    <cfRule type="cellIs" dxfId="4" priority="42" operator="greaterThan">
      <formula>80</formula>
    </cfRule>
  </conditionalFormatting>
  <conditionalFormatting sqref="QI8:QI100">
    <cfRule type="containsBlanks" dxfId="3" priority="39">
      <formula>LEN(TRIM(QI8))=0</formula>
    </cfRule>
    <cfRule type="cellIs" dxfId="2" priority="40" operator="greaterThan">
      <formula>40</formula>
    </cfRule>
  </conditionalFormatting>
  <conditionalFormatting sqref="QS8:QS100">
    <cfRule type="containsBlanks" dxfId="1" priority="37">
      <formula>LEN(TRIM(QS8))=0</formula>
    </cfRule>
    <cfRule type="cellIs" dxfId="0" priority="38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4"/>
  <sheetViews>
    <sheetView zoomScaleNormal="100" workbookViewId="0">
      <pane ySplit="4" topLeftCell="A5" activePane="bottomLeft" state="frozen"/>
      <selection pane="bottomLeft" activeCell="J20" sqref="J20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>
        <f>IFERROR(HLOOKUP(A5,HESAP!$2:$105,104,FALSE),"")</f>
        <v>0</v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>
        <f>IFERROR(HLOOKUP(A6,HESAP!$2:$105,104,FALSE),"")</f>
        <v>0</v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>
        <f>IFERROR(HLOOKUP(A7,HESAP!$2:$105,104,FALSE),"")</f>
        <v>37.830772106839817</v>
      </c>
      <c r="F7" s="95" t="e">
        <f t="shared" si="2"/>
        <v>#VALUE!</v>
      </c>
      <c r="G7" s="107">
        <f>IFERROR(HLOOKUP(A7,HESAP!$2:$105,102,FALSE),"")</f>
        <v>26.968532812499998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>
        <f>IFERROR(HLOOKUP(A8,HESAP!$2:$105,104,FALSE),"")</f>
        <v>0</v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>
        <f>IFERROR(HLOOKUP(A9,HESAP!$2:$105,104,FALSE),"")</f>
        <v>86.326778445939908</v>
      </c>
      <c r="F9" s="95" t="e">
        <f t="shared" ref="F9:F10" si="6">E9+D9</f>
        <v>#VALUE!</v>
      </c>
      <c r="G9" s="107">
        <f>IFERROR(HLOOKUP(A9,HESAP!$2:$105,102,FALSE),"")</f>
        <v>254.39523222268082</v>
      </c>
      <c r="H9" s="95" t="e">
        <f t="shared" ref="H9:H10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>
        <f>IFERROR(HLOOKUP(A10,HESAP!$2:$105,104,FALSE),"")</f>
        <v>73.234350166923747</v>
      </c>
      <c r="F10" s="95" t="e">
        <f t="shared" si="6"/>
        <v>#VALUE!</v>
      </c>
      <c r="G10" s="107">
        <f>IFERROR(HLOOKUP(A10,HESAP!$2:$105,102,FALSE),"")</f>
        <v>-25.206870814788616</v>
      </c>
      <c r="H10" s="95" t="e">
        <f t="shared" si="7"/>
        <v>#VALUE!</v>
      </c>
    </row>
    <row r="11" spans="1:8" s="61" customFormat="1" ht="12.9" customHeight="1">
      <c r="A11" s="78">
        <v>19118</v>
      </c>
      <c r="B11" s="97" t="s">
        <v>117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>
        <f>IFERROR(HLOOKUP(A11,HESAP!$2:$105,104,FALSE),"")</f>
        <v>0</v>
      </c>
      <c r="F11" s="95" t="e">
        <f t="shared" ref="F11:F24" si="8">E11+D11</f>
        <v>#VALUE!</v>
      </c>
      <c r="G11" s="107">
        <f>IFERROR(HLOOKUP(A11,HESAP!$2:$105,102,FALSE),"")</f>
        <v>99.790138411401855</v>
      </c>
      <c r="H11" s="95" t="e">
        <f t="shared" ref="H11:H24" si="9">G11+F11</f>
        <v>#VALUE!</v>
      </c>
    </row>
    <row r="12" spans="1:8" s="61" customFormat="1" ht="12.9" customHeight="1">
      <c r="A12" s="78">
        <v>19183</v>
      </c>
      <c r="B12" s="97" t="s">
        <v>118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>
        <f>IFERROR(HLOOKUP(A12,HESAP!$2:$105,104,FALSE),"")</f>
        <v>0</v>
      </c>
      <c r="F12" s="95" t="e">
        <f>E12+D12</f>
        <v>#VALUE!</v>
      </c>
      <c r="G12" s="107">
        <f>IFERROR(HLOOKUP(A12,HESAP!$2:$105,102,FALSE),"")</f>
        <v>5036.1393994031914</v>
      </c>
      <c r="H12" s="95" t="e">
        <f>G12+F12</f>
        <v>#VALUE!</v>
      </c>
    </row>
    <row r="13" spans="1:8" s="61" customFormat="1" ht="12.9" customHeight="1">
      <c r="A13" s="78">
        <v>21557</v>
      </c>
      <c r="B13" s="97" t="s">
        <v>119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>
        <f>IFERROR(HLOOKUP(A13,HESAP!$2:$105,104,FALSE),"")</f>
        <v>0</v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21558</v>
      </c>
      <c r="B14" s="97" t="s">
        <v>120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>
        <f>IFERROR(HLOOKUP(A14,HESAP!$2:$105,104,FALSE),"")</f>
        <v>0</v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22010</v>
      </c>
      <c r="B15" s="97" t="s">
        <v>121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>
        <f>IFERROR(HLOOKUP(A15,HESAP!$2:$105,104,FALSE),"")</f>
        <v>0</v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23065</v>
      </c>
      <c r="B16" s="97" t="s">
        <v>122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>
        <f>IFERROR(HLOOKUP(A16,HESAP!$2:$105,104,FALSE),"")</f>
        <v>0</v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25472</v>
      </c>
      <c r="B17" s="97" t="s">
        <v>123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>
        <f>IFERROR(HLOOKUP(A17,HESAP!$2:$105,104,FALSE),"")</f>
        <v>33.799730543564934</v>
      </c>
      <c r="F17" s="95" t="e">
        <f t="shared" si="10"/>
        <v>#VALUE!</v>
      </c>
      <c r="G17" s="107">
        <f>IFERROR(HLOOKUP(A17,HESAP!$2:$105,102,FALSE),"")</f>
        <v>41.779822261904755</v>
      </c>
      <c r="H17" s="95" t="e">
        <f t="shared" si="11"/>
        <v>#VALUE!</v>
      </c>
    </row>
    <row r="18" spans="1:8" s="61" customFormat="1" ht="12.9" customHeight="1">
      <c r="A18" s="78">
        <v>25673</v>
      </c>
      <c r="B18" s="97" t="s">
        <v>124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>
        <f>IFERROR(HLOOKUP(A18,HESAP!$2:$105,104,FALSE),"")</f>
        <v>0</v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30596</v>
      </c>
      <c r="B19" s="97" t="s">
        <v>125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>
        <f>IFERROR(HLOOKUP(A19,HESAP!$2:$105,104,FALSE),"")</f>
        <v>74.957480730016343</v>
      </c>
      <c r="F19" s="95" t="e">
        <f t="shared" si="10"/>
        <v>#VALUE!</v>
      </c>
      <c r="G19" s="107">
        <f>IFERROR(HLOOKUP(A19,HESAP!$2:$105,102,FALSE),"")</f>
        <v>25.355030849358975</v>
      </c>
      <c r="H19" s="95" t="e">
        <f t="shared" si="11"/>
        <v>#VALUE!</v>
      </c>
    </row>
    <row r="20" spans="1:8" s="61" customFormat="1" ht="12.9" customHeight="1">
      <c r="A20" s="78">
        <v>30623</v>
      </c>
      <c r="B20" s="97" t="s">
        <v>126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>
        <f>IFERROR(HLOOKUP(A20,HESAP!$2:$105,104,FALSE),"")</f>
        <v>0</v>
      </c>
      <c r="F20" s="95" t="e">
        <f>E20+D20</f>
        <v>#VALUE!</v>
      </c>
      <c r="G20" s="107">
        <f>IFERROR(HLOOKUP(A20,HESAP!$2:$105,102,FALSE),"")</f>
        <v>87.437506142018975</v>
      </c>
      <c r="H20" s="95" t="e">
        <f>G20+F20</f>
        <v>#VALUE!</v>
      </c>
    </row>
    <row r="21" spans="1:8" s="61" customFormat="1" ht="12.9" customHeight="1">
      <c r="A21" s="78">
        <v>33122</v>
      </c>
      <c r="B21" s="97" t="s">
        <v>127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>
        <f>IFERROR(HLOOKUP(A21,HESAP!$2:$105,104,FALSE),"")</f>
        <v>0</v>
      </c>
      <c r="F21" s="95" t="e">
        <f>E21+D21</f>
        <v>#VALUE!</v>
      </c>
      <c r="G21" s="107">
        <f>IFERROR(HLOOKUP(A21,HESAP!$2:$105,102,FALSE),"")</f>
        <v>73.808616118421057</v>
      </c>
      <c r="H21" s="95" t="e">
        <f>G21+F21</f>
        <v>#VALUE!</v>
      </c>
    </row>
    <row r="22" spans="1:8" s="61" customFormat="1" ht="12.9" customHeight="1">
      <c r="A22" s="78">
        <v>36541</v>
      </c>
      <c r="B22" s="97" t="s">
        <v>128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>
        <f>IFERROR(HLOOKUP(A22,HESAP!$2:$105,104,FALSE),"")</f>
        <v>0</v>
      </c>
      <c r="F22" s="95" t="e">
        <f t="shared" si="8"/>
        <v>#VALUE!</v>
      </c>
      <c r="G22" s="107">
        <f>IFERROR(HLOOKUP(A22,HESAP!$2:$105,102,FALSE),"")</f>
        <v>0</v>
      </c>
      <c r="H22" s="95" t="e">
        <f t="shared" si="9"/>
        <v>#VALUE!</v>
      </c>
    </row>
    <row r="23" spans="1:8" s="61" customFormat="1" ht="12.9" customHeight="1">
      <c r="A23" s="78">
        <v>36982</v>
      </c>
      <c r="B23" s="97" t="s">
        <v>129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>
        <f>IFERROR(HLOOKUP(A23,HESAP!$2:$105,104,FALSE),"")</f>
        <v>0</v>
      </c>
      <c r="F23" s="95" t="e">
        <f t="shared" si="8"/>
        <v>#VALUE!</v>
      </c>
      <c r="G23" s="107">
        <f>IFERROR(HLOOKUP(A23,HESAP!$2:$105,102,FALSE),"")</f>
        <v>77.410524289826981</v>
      </c>
      <c r="H23" s="95" t="e">
        <f t="shared" si="9"/>
        <v>#VALUE!</v>
      </c>
    </row>
    <row r="24" spans="1:8" s="61" customFormat="1" ht="12.9" customHeight="1">
      <c r="A24" s="78">
        <v>38106</v>
      </c>
      <c r="B24" s="97" t="s">
        <v>130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>
        <f>IFERROR(HLOOKUP(A24,HESAP!$2:$105,104,FALSE),"")</f>
        <v>0</v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8">
        <v>39462</v>
      </c>
      <c r="B25" s="97" t="s">
        <v>131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>
        <f>IFERROR(HLOOKUP(A25,HESAP!$2:$105,104,FALSE),"")</f>
        <v>0</v>
      </c>
      <c r="F25" s="95" t="e">
        <f t="shared" ref="F25" si="12">E25+D25</f>
        <v>#VALUE!</v>
      </c>
      <c r="G25" s="107">
        <f>IFERROR(HLOOKUP(A25,HESAP!$2:$105,102,FALSE),"")</f>
        <v>92.116097427314173</v>
      </c>
      <c r="H25" s="95" t="e">
        <f t="shared" ref="H25" si="13">G25+F25</f>
        <v>#VALUE!</v>
      </c>
    </row>
    <row r="26" spans="1:8" s="61" customFormat="1" ht="12.9" customHeight="1">
      <c r="A26" s="79"/>
      <c r="B26" s="112"/>
      <c r="C26" s="108"/>
      <c r="D26" s="95"/>
      <c r="E26" s="95"/>
      <c r="F26" s="95"/>
      <c r="G26" s="95"/>
      <c r="H26" s="96"/>
    </row>
    <row r="27" spans="1:8" ht="21.9" customHeight="1" thickBot="1">
      <c r="A27" s="80">
        <f>COUNT(A5:A26)</f>
        <v>21</v>
      </c>
      <c r="B27" s="113"/>
      <c r="C27" s="109"/>
      <c r="D27" s="81"/>
      <c r="E27" s="81"/>
      <c r="F27" s="81"/>
      <c r="G27" s="81"/>
      <c r="H27" s="82"/>
    </row>
    <row r="28" spans="1:8" ht="21.9" customHeight="1" thickBot="1">
      <c r="A28" s="86" t="s">
        <v>19</v>
      </c>
      <c r="B28" s="114" t="s">
        <v>20</v>
      </c>
      <c r="C28" s="110">
        <f>SUM(C5:C25)</f>
        <v>0</v>
      </c>
      <c r="D28" s="87">
        <f t="shared" ref="D28:H28" si="14">SUM(D5:D25)</f>
        <v>0</v>
      </c>
      <c r="E28" s="87">
        <f>SUM(E5:E25)</f>
        <v>306.14911199328475</v>
      </c>
      <c r="F28" s="87" t="e">
        <f t="shared" si="14"/>
        <v>#VALUE!</v>
      </c>
      <c r="G28" s="87">
        <f>SUM(G5:G25)</f>
        <v>5789.9940291238299</v>
      </c>
      <c r="H28" s="87" t="e">
        <f t="shared" si="14"/>
        <v>#VALUE!</v>
      </c>
    </row>
    <row r="29" spans="1:8" ht="16.2" thickBot="1">
      <c r="A29" s="83"/>
      <c r="B29" s="115"/>
      <c r="C29" s="111"/>
      <c r="D29" s="84"/>
      <c r="E29" s="84"/>
      <c r="F29" s="84"/>
      <c r="G29" s="84"/>
      <c r="H29" s="85"/>
    </row>
    <row r="33" spans="3:5" ht="21" customHeight="1">
      <c r="C33" s="62"/>
      <c r="D33" s="62"/>
    </row>
    <row r="34" spans="3:5" ht="22.5" customHeight="1">
      <c r="E34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1"/>
  <sheetViews>
    <sheetView workbookViewId="0">
      <pane ySplit="2" topLeftCell="A3" activePane="bottomLeft" state="frozen"/>
      <selection pane="bottomLeft" activeCell="H15" sqref="H15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165</v>
      </c>
      <c r="D3" s="98">
        <f>HLOOKUP(A3,HESAP!$1:$101,101,FALSE)</f>
        <v>704.3922046095978</v>
      </c>
    </row>
    <row r="4" spans="1:7" ht="12.9" customHeight="1">
      <c r="A4" s="92">
        <v>2289</v>
      </c>
      <c r="B4" s="137" t="s">
        <v>112</v>
      </c>
      <c r="C4" s="98" t="e">
        <f>HLOOKUP(A4,HESAP!$5:$101,97,FALSE)</f>
        <v>#N/A</v>
      </c>
      <c r="D4" s="98">
        <f>HLOOKUP(A4,HESAP!$1:$101,101,FALSE)</f>
        <v>764.53650163690475</v>
      </c>
    </row>
    <row r="5" spans="1:7" ht="12.9" customHeight="1">
      <c r="A5" s="92">
        <v>2297</v>
      </c>
      <c r="B5" s="137" t="s">
        <v>113</v>
      </c>
      <c r="C5" s="98" t="e">
        <f>HLOOKUP(A5,HESAP!$5:$101,97,FALSE)</f>
        <v>#N/A</v>
      </c>
      <c r="D5" s="98">
        <f>HLOOKUP(A5,HESAP!$1:$101,101,FALSE)</f>
        <v>758.34079524862022</v>
      </c>
    </row>
    <row r="6" spans="1:7" ht="12.9" customHeight="1">
      <c r="A6" s="92">
        <v>2844</v>
      </c>
      <c r="B6" s="137" t="s">
        <v>114</v>
      </c>
      <c r="C6" s="98" t="e">
        <f>HLOOKUP(A6,HESAP!$5:$101,97,FALSE)</f>
        <v>#N/A</v>
      </c>
      <c r="D6" s="98" t="e">
        <f>HLOOKUP(A6,HESAP!$1:$101,101,FALSE)</f>
        <v>#N/A</v>
      </c>
    </row>
    <row r="7" spans="1:7" ht="12.9" customHeight="1">
      <c r="A7" s="92">
        <v>13079</v>
      </c>
      <c r="B7" s="137" t="s">
        <v>115</v>
      </c>
      <c r="C7" s="98" t="e">
        <f>HLOOKUP(A7,HESAP!$5:$101,97,FALSE)</f>
        <v>#N/A</v>
      </c>
      <c r="D7" s="98">
        <f>HLOOKUP(A7,HESAP!$1:$101,101,FALSE)</f>
        <v>694.33135665816928</v>
      </c>
    </row>
    <row r="8" spans="1:7" ht="12.9" customHeight="1">
      <c r="A8" s="92">
        <v>13132</v>
      </c>
      <c r="B8" s="137" t="s">
        <v>116</v>
      </c>
      <c r="C8" s="98" t="e">
        <f>HLOOKUP(A8,HESAP!$5:$101,97,FALSE)</f>
        <v>#N/A</v>
      </c>
      <c r="D8" s="98">
        <f>HLOOKUP(A8,HESAP!$1:$101,101,FALSE)</f>
        <v>759.51138867003806</v>
      </c>
    </row>
    <row r="9" spans="1:7" ht="12.9" customHeight="1">
      <c r="A9" s="92">
        <v>19118</v>
      </c>
      <c r="B9" s="137" t="s">
        <v>117</v>
      </c>
      <c r="C9" s="98" t="e">
        <f>HLOOKUP(A9,HESAP!$5:$101,97,FALSE)</f>
        <v>#N/A</v>
      </c>
      <c r="D9" s="98">
        <f>HLOOKUP(A9,HESAP!$1:$101,101,FALSE)</f>
        <v>756.52460402967029</v>
      </c>
    </row>
    <row r="10" spans="1:7" ht="12.9" customHeight="1">
      <c r="A10" s="92">
        <v>19183</v>
      </c>
      <c r="B10" s="137" t="s">
        <v>118</v>
      </c>
      <c r="C10" s="98" t="e">
        <f>HLOOKUP(A10,HESAP!$5:$101,97,FALSE)</f>
        <v>#N/A</v>
      </c>
      <c r="D10" s="98">
        <f>HLOOKUP(A10,HESAP!$1:$101,101,FALSE)</f>
        <v>5806.9311773735772</v>
      </c>
    </row>
    <row r="11" spans="1:7" ht="12.9" customHeight="1">
      <c r="A11" s="92">
        <v>21557</v>
      </c>
      <c r="B11" s="137" t="s">
        <v>119</v>
      </c>
      <c r="C11" s="98" t="e">
        <f>HLOOKUP(A11,HESAP!$5:$101,97,FALSE)</f>
        <v>#N/A</v>
      </c>
      <c r="D11" s="98">
        <f>HLOOKUP(A11,HESAP!$1:$101,101,FALSE)</f>
        <v>748.65600451041257</v>
      </c>
    </row>
    <row r="12" spans="1:7" ht="12.9" customHeight="1">
      <c r="A12" s="92">
        <v>21558</v>
      </c>
      <c r="B12" s="137" t="s">
        <v>120</v>
      </c>
      <c r="C12" s="98" t="e">
        <f>HLOOKUP(A12,HESAP!$5:$101,97,FALSE)</f>
        <v>#N/A</v>
      </c>
      <c r="D12" s="98" t="e">
        <f>HLOOKUP(A12,HESAP!$1:$101,101,FALSE)</f>
        <v>#N/A</v>
      </c>
    </row>
    <row r="13" spans="1:7" ht="12.9" customHeight="1">
      <c r="A13" s="92">
        <v>22010</v>
      </c>
      <c r="B13" s="137" t="s">
        <v>121</v>
      </c>
      <c r="C13" s="98" t="e">
        <f>HLOOKUP(A13,HESAP!$5:$101,97,FALSE)</f>
        <v>#N/A</v>
      </c>
      <c r="D13" s="98">
        <f>HLOOKUP(A13,HESAP!$1:$101,101,FALSE)</f>
        <v>865.87856856318251</v>
      </c>
    </row>
    <row r="14" spans="1:7" ht="12.9" customHeight="1">
      <c r="A14" s="92">
        <v>23065</v>
      </c>
      <c r="B14" s="137" t="s">
        <v>122</v>
      </c>
      <c r="C14" s="98" t="e">
        <f>HLOOKUP(A14,HESAP!$5:$101,97,FALSE)</f>
        <v>#N/A</v>
      </c>
      <c r="D14" s="98">
        <f>HLOOKUP(A14,HESAP!$1:$101,101,FALSE)</f>
        <v>806.50890948317499</v>
      </c>
    </row>
    <row r="15" spans="1:7" ht="12.9" customHeight="1">
      <c r="A15" s="92">
        <v>25472</v>
      </c>
      <c r="B15" s="137" t="s">
        <v>123</v>
      </c>
      <c r="C15" s="98" t="e">
        <f>HLOOKUP(A15,HESAP!$5:$101,97,FALSE)</f>
        <v>#N/A</v>
      </c>
      <c r="D15" s="98">
        <f>HLOOKUP(A15,HESAP!$1:$101,101,FALSE)</f>
        <v>584.76794997113529</v>
      </c>
    </row>
    <row r="16" spans="1:7" ht="12.9" customHeight="1">
      <c r="A16" s="92">
        <v>25673</v>
      </c>
      <c r="B16" s="137" t="s">
        <v>124</v>
      </c>
      <c r="C16" s="98" t="e">
        <f>HLOOKUP(A16,HESAP!$5:$101,97,FALSE)</f>
        <v>#N/A</v>
      </c>
      <c r="D16" s="98">
        <f>HLOOKUP(A16,HESAP!$1:$101,101,FALSE)</f>
        <v>529.10123697636038</v>
      </c>
    </row>
    <row r="17" spans="1:11" ht="12.9" customHeight="1">
      <c r="A17" s="92">
        <v>30596</v>
      </c>
      <c r="B17" s="137" t="s">
        <v>125</v>
      </c>
      <c r="C17" s="98" t="e">
        <f>HLOOKUP(A17,HESAP!$5:$101,97,FALSE)</f>
        <v>#N/A</v>
      </c>
      <c r="D17" s="98">
        <f>HLOOKUP(A17,HESAP!$1:$101,101,FALSE)</f>
        <v>6990.9296474617477</v>
      </c>
    </row>
    <row r="18" spans="1:11" ht="12.9" customHeight="1">
      <c r="A18" s="92">
        <v>30623</v>
      </c>
      <c r="B18" s="137" t="s">
        <v>126</v>
      </c>
      <c r="C18" s="98" t="e">
        <f>HLOOKUP(A18,HESAP!$5:$101,97,FALSE)</f>
        <v>#N/A</v>
      </c>
      <c r="D18" s="98">
        <f>HLOOKUP(A18,HESAP!$1:$101,101,FALSE)</f>
        <v>640.93072624627962</v>
      </c>
    </row>
    <row r="19" spans="1:11" ht="12.9" customHeight="1">
      <c r="A19" s="92">
        <v>33122</v>
      </c>
      <c r="B19" s="137" t="s">
        <v>127</v>
      </c>
      <c r="C19" s="98" t="e">
        <f>HLOOKUP(A19,HESAP!$5:$101,97,FALSE)</f>
        <v>#N/A</v>
      </c>
      <c r="D19" s="98">
        <f>HLOOKUP(A19,HESAP!$1:$101,101,FALSE)</f>
        <v>504.70438626693715</v>
      </c>
    </row>
    <row r="20" spans="1:11" ht="12.9" customHeight="1">
      <c r="A20" s="92">
        <v>36541</v>
      </c>
      <c r="B20" s="137" t="s">
        <v>128</v>
      </c>
      <c r="C20" s="98" t="e">
        <f>HLOOKUP(A20,HESAP!$5:$101,97,FALSE)</f>
        <v>#N/A</v>
      </c>
      <c r="D20" s="98">
        <f>HLOOKUP(A20,HESAP!$1:$101,101,FALSE)</f>
        <v>796.06367309337838</v>
      </c>
    </row>
    <row r="21" spans="1:11" ht="12.9" customHeight="1">
      <c r="A21" s="92">
        <v>36982</v>
      </c>
      <c r="B21" s="137" t="s">
        <v>129</v>
      </c>
      <c r="C21" s="98" t="e">
        <f>HLOOKUP(A21,HESAP!$5:$101,97,FALSE)</f>
        <v>#N/A</v>
      </c>
      <c r="D21" s="98">
        <f>HLOOKUP(A21,HESAP!$1:$101,101,FALSE)</f>
        <v>651.83428339832699</v>
      </c>
    </row>
    <row r="22" spans="1:11" ht="12.9" customHeight="1">
      <c r="A22" s="92">
        <v>38106</v>
      </c>
      <c r="B22" s="137" t="s">
        <v>130</v>
      </c>
      <c r="C22" s="98" t="e">
        <f>HLOOKUP(A22,HESAP!$5:$101,97,FALSE)</f>
        <v>#N/A</v>
      </c>
      <c r="D22" s="98">
        <f>HLOOKUP(A22,HESAP!$1:$101,101,FALSE)</f>
        <v>825.66944106947858</v>
      </c>
    </row>
    <row r="23" spans="1:11" ht="12.9" customHeight="1">
      <c r="A23" s="92">
        <v>39462</v>
      </c>
      <c r="B23" s="137" t="s">
        <v>131</v>
      </c>
      <c r="C23" s="98" t="e">
        <f>HLOOKUP(A23,HESAP!$5:$101,97,FALSE)</f>
        <v>#N/A</v>
      </c>
      <c r="D23" s="98">
        <f>HLOOKUP(A23,HESAP!$1:$101,101,FALSE)</f>
        <v>1036.5860364126138</v>
      </c>
    </row>
    <row r="24" spans="1:11" ht="12.9" customHeight="1">
      <c r="A24" s="136"/>
      <c r="B24" s="137"/>
      <c r="C24" s="98"/>
      <c r="D24" s="98"/>
    </row>
    <row r="25" spans="1:11" ht="12.9" customHeight="1">
      <c r="A25" s="136"/>
      <c r="B25" s="137"/>
      <c r="C25" s="98"/>
      <c r="D25" s="98"/>
    </row>
    <row r="26" spans="1:11" ht="13.8" thickBot="1">
      <c r="A26" s="89"/>
      <c r="B26" s="137"/>
      <c r="C26" s="139"/>
      <c r="D26" s="141"/>
    </row>
    <row r="27" spans="1:11" s="117" customFormat="1" ht="20.100000000000001" customHeight="1" thickBot="1">
      <c r="A27" s="102">
        <f>COUNT(A3:A26)</f>
        <v>21</v>
      </c>
      <c r="B27" s="116" t="s">
        <v>19</v>
      </c>
      <c r="C27" s="138" t="e">
        <f>SUM(C3:C25)</f>
        <v>#N/A</v>
      </c>
      <c r="D27" s="140" t="e">
        <f>SUM(D3:D25)</f>
        <v>#N/A</v>
      </c>
    </row>
    <row r="28" spans="1:11" ht="13.8" thickBot="1">
      <c r="C28" s="243" t="s">
        <v>28</v>
      </c>
      <c r="D28" s="243"/>
      <c r="F28" s="142"/>
      <c r="G28" s="143"/>
      <c r="H28" s="143"/>
      <c r="I28" s="143"/>
      <c r="J28" s="143"/>
      <c r="K28" s="144"/>
    </row>
    <row r="29" spans="1:11" ht="13.8" thickTop="1">
      <c r="C29" s="244" t="e">
        <f>D27/C27</f>
        <v>#N/A</v>
      </c>
      <c r="D29" s="245"/>
      <c r="F29" s="145"/>
      <c r="G29" s="150" t="s">
        <v>63</v>
      </c>
      <c r="H29" s="150"/>
      <c r="I29" s="150"/>
      <c r="J29" s="150" t="e">
        <f>C29*0.9</f>
        <v>#N/A</v>
      </c>
      <c r="K29" s="146"/>
    </row>
    <row r="30" spans="1:11" ht="13.8" thickBot="1">
      <c r="C30" s="246"/>
      <c r="D30" s="247"/>
      <c r="F30" s="145"/>
      <c r="G30" s="151" t="s">
        <v>62</v>
      </c>
      <c r="H30" s="151"/>
      <c r="I30" s="151"/>
      <c r="J30" s="152" t="e">
        <f>J29*7.5</f>
        <v>#N/A</v>
      </c>
      <c r="K30" s="146"/>
    </row>
    <row r="31" spans="1:11" ht="14.4" thickTop="1" thickBot="1">
      <c r="F31" s="147"/>
      <c r="G31" s="148"/>
      <c r="H31" s="148"/>
      <c r="I31" s="148"/>
      <c r="J31" s="148"/>
      <c r="K31" s="149"/>
    </row>
  </sheetData>
  <mergeCells count="3">
    <mergeCell ref="C28:D28"/>
    <mergeCell ref="C29:D30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8"/>
  <sheetViews>
    <sheetView workbookViewId="0">
      <pane ySplit="4" topLeftCell="A5" activePane="bottomLeft" state="frozen"/>
      <selection pane="bottomLeft" activeCell="C28" sqref="C28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44593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>
        <f t="shared" ref="C5" si="0">((E5+G5+I5)/(D5+F5+H5))</f>
        <v>4.6580343640483353</v>
      </c>
      <c r="D5" s="123">
        <v>217.5</v>
      </c>
      <c r="E5" s="124">
        <v>1034.8163041666662</v>
      </c>
      <c r="F5" s="125">
        <v>232.5</v>
      </c>
      <c r="G5" s="126">
        <v>1040.0720367744141</v>
      </c>
      <c r="H5" s="123">
        <v>225</v>
      </c>
      <c r="I5" s="124">
        <v>1069.2848547915464</v>
      </c>
      <c r="J5" s="88"/>
    </row>
    <row r="6" spans="1:10">
      <c r="A6" s="92">
        <v>2289</v>
      </c>
      <c r="B6" s="91" t="s">
        <v>112</v>
      </c>
      <c r="C6" s="119">
        <f t="shared" ref="C6:C7" si="1">((E6+G6+I6)/(D6+F6+H6))</f>
        <v>4.8392934314049105</v>
      </c>
      <c r="D6" s="123">
        <v>202.5</v>
      </c>
      <c r="E6" s="124">
        <v>1015.0876397515527</v>
      </c>
      <c r="F6" s="125">
        <v>217.5</v>
      </c>
      <c r="G6" s="126">
        <v>999.41716568571439</v>
      </c>
      <c r="H6" s="123">
        <v>210</v>
      </c>
      <c r="I6" s="124">
        <v>1034.2500563478261</v>
      </c>
      <c r="J6" s="88"/>
    </row>
    <row r="7" spans="1:10">
      <c r="A7" s="92">
        <v>2297</v>
      </c>
      <c r="B7" s="91" t="s">
        <v>113</v>
      </c>
      <c r="C7" s="119">
        <f t="shared" si="1"/>
        <v>5.0441029475786419</v>
      </c>
      <c r="D7" s="123">
        <v>210</v>
      </c>
      <c r="E7" s="124">
        <v>1065.0387365624499</v>
      </c>
      <c r="F7" s="125">
        <v>232.5</v>
      </c>
      <c r="G7" s="126">
        <v>1118.2757856613287</v>
      </c>
      <c r="H7" s="123">
        <v>217.5</v>
      </c>
      <c r="I7" s="124">
        <v>1145.7934231781248</v>
      </c>
      <c r="J7" s="88"/>
    </row>
    <row r="8" spans="1:10">
      <c r="A8" s="92">
        <v>2844</v>
      </c>
      <c r="B8" s="91" t="s">
        <v>114</v>
      </c>
      <c r="C8" s="119">
        <f t="shared" ref="C8:C11" si="2">((E8+G8+I8)/(D8+F8+H8))</f>
        <v>4.872755433928897</v>
      </c>
      <c r="D8" s="123">
        <v>67.5</v>
      </c>
      <c r="E8" s="124">
        <v>287.95970723684212</v>
      </c>
      <c r="F8" s="125">
        <v>232.5</v>
      </c>
      <c r="G8" s="126">
        <v>1120.134434295614</v>
      </c>
      <c r="H8" s="123">
        <v>180</v>
      </c>
      <c r="I8" s="124">
        <v>930.8284667534142</v>
      </c>
      <c r="J8" s="88"/>
    </row>
    <row r="9" spans="1:10">
      <c r="A9" s="92">
        <v>13079</v>
      </c>
      <c r="B9" s="91" t="s">
        <v>115</v>
      </c>
      <c r="C9" s="119">
        <f t="shared" si="2"/>
        <v>5.7551185630626609</v>
      </c>
      <c r="D9" s="123">
        <v>204</v>
      </c>
      <c r="E9" s="124">
        <v>1142.7581072878872</v>
      </c>
      <c r="F9" s="125">
        <v>232.5</v>
      </c>
      <c r="G9" s="126">
        <v>1243.6853784870227</v>
      </c>
      <c r="H9" s="123">
        <v>217.5</v>
      </c>
      <c r="I9" s="124">
        <v>1377.4040544680702</v>
      </c>
      <c r="J9" s="88"/>
    </row>
    <row r="10" spans="1:10">
      <c r="A10" s="92">
        <v>13132</v>
      </c>
      <c r="B10" s="91" t="s">
        <v>116</v>
      </c>
      <c r="C10" s="119">
        <f t="shared" si="2"/>
        <v>4.8822900111282497</v>
      </c>
      <c r="D10" s="123">
        <v>209</v>
      </c>
      <c r="E10" s="124">
        <v>1021.1876964437315</v>
      </c>
      <c r="F10" s="125">
        <v>225</v>
      </c>
      <c r="G10" s="126">
        <v>1059.5963302170373</v>
      </c>
      <c r="H10" s="123">
        <v>217.5</v>
      </c>
      <c r="I10" s="124">
        <v>1100.0279155892858</v>
      </c>
      <c r="J10" s="88"/>
    </row>
    <row r="11" spans="1:10">
      <c r="A11" s="92">
        <v>19118</v>
      </c>
      <c r="B11" s="91" t="s">
        <v>117</v>
      </c>
      <c r="C11" s="119">
        <f t="shared" si="2"/>
        <v>5.8062138679425095</v>
      </c>
      <c r="D11" s="123">
        <v>209</v>
      </c>
      <c r="E11" s="124">
        <v>1169.1686349440465</v>
      </c>
      <c r="F11" s="125">
        <v>232.5</v>
      </c>
      <c r="G11" s="126">
        <v>1270.7006276803625</v>
      </c>
      <c r="H11" s="123">
        <v>217.5</v>
      </c>
      <c r="I11" s="124">
        <v>1386.4256763497046</v>
      </c>
      <c r="J11" s="88"/>
    </row>
    <row r="12" spans="1:10">
      <c r="A12" s="92">
        <v>19183</v>
      </c>
      <c r="B12" s="91" t="s">
        <v>118</v>
      </c>
      <c r="C12" s="119">
        <f>((E12+G12+I12)/(D12+F12+H12))</f>
        <v>4.9338750785346015</v>
      </c>
      <c r="D12" s="123">
        <v>135</v>
      </c>
      <c r="E12" s="124">
        <v>643.12552042726145</v>
      </c>
      <c r="F12" s="125">
        <v>187.5</v>
      </c>
      <c r="G12" s="126">
        <v>898.2643671536589</v>
      </c>
      <c r="H12" s="123">
        <v>225</v>
      </c>
      <c r="I12" s="124">
        <v>1159.9067179167737</v>
      </c>
      <c r="J12" s="88"/>
    </row>
    <row r="13" spans="1:10">
      <c r="A13" s="92">
        <v>21557</v>
      </c>
      <c r="B13" s="91" t="s">
        <v>119</v>
      </c>
      <c r="C13" s="119">
        <f>((E13+G13+I13)/(D13+F13+H13))</f>
        <v>4.5037489744396355</v>
      </c>
      <c r="D13" s="123">
        <v>202.5</v>
      </c>
      <c r="E13" s="124">
        <v>970.73356332883566</v>
      </c>
      <c r="F13" s="125">
        <v>232.5</v>
      </c>
      <c r="G13" s="126">
        <v>1048.352641695762</v>
      </c>
      <c r="H13" s="123">
        <v>217.5</v>
      </c>
      <c r="I13" s="124">
        <v>919.61000079726466</v>
      </c>
      <c r="J13" s="88"/>
    </row>
    <row r="14" spans="1:10">
      <c r="A14" s="92">
        <v>21558</v>
      </c>
      <c r="B14" s="91" t="s">
        <v>120</v>
      </c>
      <c r="C14" s="119">
        <f t="shared" ref="C14:C16" si="3">((E14+G14+I14)/(D14+F14+H14))</f>
        <v>4.5977737834453789</v>
      </c>
      <c r="D14" s="123">
        <v>210</v>
      </c>
      <c r="E14" s="124">
        <v>990.26568887014218</v>
      </c>
      <c r="F14" s="125">
        <v>225</v>
      </c>
      <c r="G14" s="126">
        <v>934.90196123764599</v>
      </c>
      <c r="H14" s="123">
        <v>225</v>
      </c>
      <c r="I14" s="124">
        <v>1109.3630469661616</v>
      </c>
      <c r="J14" s="88"/>
    </row>
    <row r="15" spans="1:10">
      <c r="A15" s="92">
        <v>22010</v>
      </c>
      <c r="B15" s="91" t="s">
        <v>121</v>
      </c>
      <c r="C15" s="119">
        <f t="shared" si="3"/>
        <v>4.3251678886165488</v>
      </c>
      <c r="D15" s="123">
        <v>202.5</v>
      </c>
      <c r="E15" s="124">
        <v>986.23279139610383</v>
      </c>
      <c r="F15" s="125">
        <v>232.5</v>
      </c>
      <c r="G15" s="126">
        <v>1061.4306223365329</v>
      </c>
      <c r="H15" s="123">
        <v>225</v>
      </c>
      <c r="I15" s="124">
        <v>806.94739275428515</v>
      </c>
      <c r="J15" s="88"/>
    </row>
    <row r="16" spans="1:10">
      <c r="A16" s="92">
        <v>23065</v>
      </c>
      <c r="B16" s="91" t="s">
        <v>122</v>
      </c>
      <c r="C16" s="119">
        <f t="shared" si="3"/>
        <v>4.8056461049105854</v>
      </c>
      <c r="D16" s="123">
        <v>217.5</v>
      </c>
      <c r="E16" s="124">
        <v>1012.8806292390129</v>
      </c>
      <c r="F16" s="125">
        <v>232.5</v>
      </c>
      <c r="G16" s="126">
        <v>1098.9712043651155</v>
      </c>
      <c r="H16" s="123">
        <v>225</v>
      </c>
      <c r="I16" s="124">
        <v>1131.9592872105168</v>
      </c>
      <c r="J16" s="88"/>
    </row>
    <row r="17" spans="1:10">
      <c r="A17" s="92">
        <v>25472</v>
      </c>
      <c r="B17" s="91" t="s">
        <v>123</v>
      </c>
      <c r="C17" s="119">
        <f t="shared" ref="C17:C18" si="4">((E17+G17+I17)/(D17+F17+H17))</f>
        <v>4.5066307391419915</v>
      </c>
      <c r="D17" s="123">
        <v>159.5</v>
      </c>
      <c r="E17" s="124">
        <v>654.92435214195802</v>
      </c>
      <c r="F17" s="125">
        <v>225</v>
      </c>
      <c r="G17" s="126">
        <v>1004.184178287628</v>
      </c>
      <c r="H17" s="123">
        <v>225</v>
      </c>
      <c r="I17" s="124">
        <v>1087.6829050774577</v>
      </c>
      <c r="J17" s="88"/>
    </row>
    <row r="18" spans="1:10">
      <c r="A18" s="92">
        <v>25673</v>
      </c>
      <c r="B18" s="91" t="s">
        <v>124</v>
      </c>
      <c r="C18" s="119">
        <f t="shared" si="4"/>
        <v>4.1251972839272266</v>
      </c>
      <c r="D18" s="123">
        <v>202.5</v>
      </c>
      <c r="E18" s="124">
        <v>843.95342826907017</v>
      </c>
      <c r="F18" s="125">
        <v>225</v>
      </c>
      <c r="G18" s="126">
        <v>1056.8224741448739</v>
      </c>
      <c r="H18" s="123">
        <v>225</v>
      </c>
      <c r="I18" s="124">
        <v>790.91532534857129</v>
      </c>
      <c r="J18" s="88"/>
    </row>
    <row r="19" spans="1:10">
      <c r="A19" s="92">
        <v>30596</v>
      </c>
      <c r="B19" s="91" t="s">
        <v>125</v>
      </c>
      <c r="C19" s="119">
        <f t="shared" ref="C19:C24" si="5">((E19+G19+I19)/(D19+F19+H19))</f>
        <v>4.9971653820010893</v>
      </c>
      <c r="D19" s="123">
        <v>191</v>
      </c>
      <c r="E19" s="124">
        <v>955.54476521739139</v>
      </c>
      <c r="F19" s="125">
        <v>180</v>
      </c>
      <c r="G19" s="126">
        <v>879.91278372000011</v>
      </c>
      <c r="H19" s="123">
        <v>225</v>
      </c>
      <c r="I19" s="124">
        <v>1142.8530187352576</v>
      </c>
      <c r="J19" s="88"/>
    </row>
    <row r="20" spans="1:10">
      <c r="A20" s="92">
        <v>30623</v>
      </c>
      <c r="B20" s="91" t="s">
        <v>126</v>
      </c>
      <c r="C20" s="119">
        <f>((E20+G20+I20)/(D20+F20+H20))</f>
        <v>4.7591795394780814</v>
      </c>
      <c r="D20" s="123">
        <v>195</v>
      </c>
      <c r="E20" s="124">
        <v>956.60802304575463</v>
      </c>
      <c r="F20" s="125">
        <v>232.5</v>
      </c>
      <c r="G20" s="126">
        <v>1136.5868581812144</v>
      </c>
      <c r="H20" s="123">
        <v>210</v>
      </c>
      <c r="I20" s="124">
        <v>940.78207519030707</v>
      </c>
      <c r="J20" s="88"/>
    </row>
    <row r="21" spans="1:10">
      <c r="A21" s="92">
        <v>33122</v>
      </c>
      <c r="B21" s="91" t="s">
        <v>127</v>
      </c>
      <c r="C21" s="119">
        <f>((E21+G21+I21)/(D21+F21+H21))</f>
        <v>5.276449596109603</v>
      </c>
      <c r="D21" s="123">
        <v>210</v>
      </c>
      <c r="E21" s="124">
        <v>1090.9594209509862</v>
      </c>
      <c r="F21" s="125">
        <v>220.5</v>
      </c>
      <c r="G21" s="126">
        <v>1136.9381105405366</v>
      </c>
      <c r="H21" s="123">
        <v>194.5</v>
      </c>
      <c r="I21" s="124">
        <v>1069.8834660769789</v>
      </c>
      <c r="J21" s="88"/>
    </row>
    <row r="22" spans="1:10">
      <c r="A22" s="92">
        <v>36541</v>
      </c>
      <c r="B22" s="91" t="s">
        <v>128</v>
      </c>
      <c r="C22" s="119">
        <f t="shared" ref="C22" si="6">((E22+G22+I22)/(D22+F22+H22))</f>
        <v>4.676996708741072</v>
      </c>
      <c r="D22" s="123">
        <v>195</v>
      </c>
      <c r="E22" s="124">
        <v>961.18830861244055</v>
      </c>
      <c r="F22" s="125">
        <v>195</v>
      </c>
      <c r="G22" s="126">
        <v>870.70073281578959</v>
      </c>
      <c r="H22" s="123">
        <v>217.5</v>
      </c>
      <c r="I22" s="124">
        <v>1009.386459131971</v>
      </c>
      <c r="J22" s="88"/>
    </row>
    <row r="23" spans="1:10">
      <c r="A23" s="92">
        <v>36982</v>
      </c>
      <c r="B23" s="91" t="s">
        <v>129</v>
      </c>
      <c r="C23" s="119">
        <f t="shared" si="5"/>
        <v>4.6510706547126386</v>
      </c>
      <c r="D23" s="123">
        <v>210</v>
      </c>
      <c r="E23" s="124">
        <v>1002.231673879537</v>
      </c>
      <c r="F23" s="125">
        <v>227.5</v>
      </c>
      <c r="G23" s="126">
        <v>1020.7715079223312</v>
      </c>
      <c r="H23" s="123">
        <v>224</v>
      </c>
      <c r="I23" s="124">
        <v>1053.6800562905426</v>
      </c>
      <c r="J23" s="88"/>
    </row>
    <row r="24" spans="1:10">
      <c r="A24" s="92">
        <v>38106</v>
      </c>
      <c r="B24" s="91" t="s">
        <v>130</v>
      </c>
      <c r="C24" s="119">
        <f t="shared" si="5"/>
        <v>4.5521639303609636</v>
      </c>
      <c r="D24" s="123">
        <v>180</v>
      </c>
      <c r="E24" s="124">
        <v>898.62441087799107</v>
      </c>
      <c r="F24" s="125">
        <v>232.5</v>
      </c>
      <c r="G24" s="126">
        <v>1083.1338901449594</v>
      </c>
      <c r="H24" s="123">
        <v>172.5</v>
      </c>
      <c r="I24" s="124">
        <v>681.25759823821318</v>
      </c>
      <c r="J24" s="88"/>
    </row>
    <row r="25" spans="1:10">
      <c r="A25" s="92">
        <v>39462</v>
      </c>
      <c r="B25" s="91" t="s">
        <v>131</v>
      </c>
      <c r="C25" s="119">
        <f t="shared" ref="C25" si="7">((E25+G25+I25)/(D25+F25+H25))</f>
        <v>4.9685507922736498</v>
      </c>
      <c r="D25" s="123">
        <v>210</v>
      </c>
      <c r="E25" s="124">
        <v>990.48047612097037</v>
      </c>
      <c r="F25" s="125">
        <v>232.5</v>
      </c>
      <c r="G25" s="126">
        <v>1181.9027987416998</v>
      </c>
      <c r="H25" s="123">
        <v>219.5</v>
      </c>
      <c r="I25" s="124">
        <v>1116.7973496224856</v>
      </c>
      <c r="J25" s="88"/>
    </row>
    <row r="26" spans="1:10">
      <c r="A26" s="92"/>
      <c r="B26" s="91"/>
      <c r="C26" s="119"/>
      <c r="D26" s="123"/>
      <c r="E26" s="124"/>
      <c r="F26" s="125"/>
      <c r="G26" s="126"/>
      <c r="H26" s="123"/>
      <c r="I26" s="124"/>
      <c r="J26" s="88"/>
    </row>
    <row r="27" spans="1:10" ht="13.8" thickBot="1">
      <c r="A27" s="93"/>
      <c r="B27" s="94"/>
      <c r="C27" s="120"/>
      <c r="D27" s="127"/>
      <c r="E27" s="128"/>
      <c r="F27" s="129"/>
      <c r="G27" s="130"/>
      <c r="H27" s="127"/>
      <c r="I27" s="128"/>
      <c r="J27" s="88"/>
    </row>
    <row r="28" spans="1:10" s="118" customFormat="1" ht="20.100000000000001" customHeight="1" thickBot="1">
      <c r="A28" s="131">
        <f>COUNT(A6:A26)</f>
        <v>20</v>
      </c>
      <c r="B28" s="132" t="s">
        <v>19</v>
      </c>
      <c r="C28" s="133">
        <f>(E28+G28+I28)/(D28+F28+H28)</f>
        <v>4.8447709469968174</v>
      </c>
      <c r="D28" s="134">
        <f t="shared" ref="D28:I28" si="8">SUM(D6:D25)</f>
        <v>3822.5</v>
      </c>
      <c r="E28" s="135">
        <f t="shared" si="8"/>
        <v>18658.953574603962</v>
      </c>
      <c r="F28" s="134">
        <f t="shared" si="8"/>
        <v>4453</v>
      </c>
      <c r="G28" s="135">
        <f t="shared" si="8"/>
        <v>21224.683853314826</v>
      </c>
      <c r="H28" s="134">
        <f t="shared" si="8"/>
        <v>4290.5</v>
      </c>
      <c r="I28" s="135">
        <f t="shared" si="8"/>
        <v>20995.754292043213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18" sqref="A18:XFD18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>
        <f>ORTALAMA!$C$28*7.5</f>
        <v>36.335782102476131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>
        <f>ORTALAMA!$C$28*7.5</f>
        <v>36.335782102476131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>
        <f>ORTALAMA!$C$28*7.5</f>
        <v>36.335782102476131</v>
      </c>
      <c r="F19" t="s">
        <v>99</v>
      </c>
      <c r="H19" s="61" t="s">
        <v>58</v>
      </c>
    </row>
    <row r="20" spans="1:11">
      <c r="A20">
        <v>19</v>
      </c>
      <c r="E20" s="57">
        <f>ORTALAMA!$C$28*7.5*0.9</f>
        <v>32.702203892228518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>
        <f>ORTALAMA!$C$28*7.5*0.9</f>
        <v>32.702203892228518</v>
      </c>
      <c r="F21" t="s">
        <v>57</v>
      </c>
      <c r="H21" s="61" t="s">
        <v>59</v>
      </c>
    </row>
    <row r="22" spans="1:11">
      <c r="A22">
        <v>21</v>
      </c>
      <c r="E22" s="57">
        <f>ORTALAMA!$C$28*7.5*0.9</f>
        <v>32.702203892228518</v>
      </c>
      <c r="F22" t="s">
        <v>102</v>
      </c>
      <c r="H22" s="61" t="s">
        <v>59</v>
      </c>
    </row>
    <row r="23" spans="1:11">
      <c r="A23">
        <v>22</v>
      </c>
      <c r="E23" s="57">
        <f>ORTALAMA!$C$28*7.5*0.9</f>
        <v>32.702203892228518</v>
      </c>
      <c r="F23" t="s">
        <v>92</v>
      </c>
      <c r="H23" s="61" t="s">
        <v>59</v>
      </c>
    </row>
    <row r="24" spans="1:11">
      <c r="A24">
        <v>23</v>
      </c>
      <c r="E24" s="57">
        <f>ORTALAMA!$C$28*7.5*0.9</f>
        <v>32.702203892228518</v>
      </c>
      <c r="F24" t="s">
        <v>52</v>
      </c>
      <c r="H24" s="61" t="s">
        <v>59</v>
      </c>
    </row>
    <row r="25" spans="1:11">
      <c r="A25">
        <v>24</v>
      </c>
      <c r="E25" s="57">
        <f>ORTALAMA!$C$28*7.5*0.9</f>
        <v>32.702203892228518</v>
      </c>
      <c r="F25" t="s">
        <v>53</v>
      </c>
      <c r="H25" s="61" t="s">
        <v>59</v>
      </c>
    </row>
    <row r="26" spans="1:11">
      <c r="A26">
        <v>25</v>
      </c>
      <c r="E26" s="57">
        <f>ORTALAMA!$C$28*7.5*0.9</f>
        <v>32.702203892228518</v>
      </c>
      <c r="F26" t="s">
        <v>54</v>
      </c>
      <c r="H26" s="61" t="s">
        <v>59</v>
      </c>
    </row>
    <row r="27" spans="1:11">
      <c r="A27">
        <v>26</v>
      </c>
      <c r="F27" t="s">
        <v>55</v>
      </c>
      <c r="H27" s="61"/>
    </row>
    <row r="28" spans="1:11">
      <c r="A28">
        <v>27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61</v>
      </c>
    </row>
    <row r="30" spans="1:11">
      <c r="A30">
        <v>29</v>
      </c>
      <c r="F30" t="s">
        <v>100</v>
      </c>
    </row>
    <row r="31" spans="1:11">
      <c r="A31">
        <v>30</v>
      </c>
      <c r="E31">
        <f>ORTALAMA!$C$28*7.5*0.9</f>
        <v>32.702203892228518</v>
      </c>
      <c r="F31" t="s">
        <v>90</v>
      </c>
    </row>
    <row r="32" spans="1:11">
      <c r="A32">
        <v>31</v>
      </c>
      <c r="E32">
        <f>ORTALAMA!$C$28*7.5*0.9</f>
        <v>32.702203892228518</v>
      </c>
      <c r="F32" t="s">
        <v>91</v>
      </c>
    </row>
    <row r="33" spans="1:6">
      <c r="A33">
        <v>32</v>
      </c>
      <c r="E33">
        <f>ORTALAMA!$C$28*7.5*0.9</f>
        <v>32.702203892228518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2022-03-25T19:24:48Z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